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3.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Log2.xml" ContentType="application/vnd.openxmlformats-officedocument.spreadsheetml.revisionLog+xml"/>
  <Override PartName="/xl/revisions/revisionLog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30" windowWidth="19020" windowHeight="12150" tabRatio="934"/>
  </bookViews>
  <sheets>
    <sheet name="graf 1" sheetId="1" r:id="rId1"/>
    <sheet name="graf 2" sheetId="2" r:id="rId2"/>
    <sheet name="graf 3" sheetId="3" r:id="rId3"/>
    <sheet name="graf 4" sheetId="4" r:id="rId4"/>
    <sheet name="graf 5" sheetId="5" r:id="rId5"/>
    <sheet name="Titul" sheetId="6" r:id="rId6"/>
    <sheet name="tab 1" sheetId="7" r:id="rId7"/>
    <sheet name="tab 2" sheetId="8" r:id="rId8"/>
    <sheet name="tab 3" sheetId="9" r:id="rId9"/>
    <sheet name="tab 4" sheetId="10" r:id="rId10"/>
    <sheet name="tab 5" sheetId="11" r:id="rId11"/>
    <sheet name="tab 6" sheetId="12" r:id="rId12"/>
    <sheet name="tab 7" sheetId="13" r:id="rId13"/>
    <sheet name="tab 8" sheetId="14" r:id="rId14"/>
    <sheet name="tab 9" sheetId="15" r:id="rId15"/>
    <sheet name="tab 10" sheetId="16" r:id="rId16"/>
    <sheet name="tab 11" sheetId="17" r:id="rId17"/>
    <sheet name="tab 12" sheetId="18" r:id="rId18"/>
    <sheet name="tab 13" sheetId="19" r:id="rId19"/>
    <sheet name="tab 14" sheetId="20" r:id="rId20"/>
    <sheet name="tab 15" sheetId="21" r:id="rId21"/>
    <sheet name="tab 16" sheetId="22" r:id="rId22"/>
    <sheet name="tab 17" sheetId="23" r:id="rId23"/>
    <sheet name="tab 18" sheetId="24" r:id="rId24"/>
    <sheet name="tab 19" sheetId="25" r:id="rId25"/>
    <sheet name="tab 20" sheetId="26" r:id="rId26"/>
    <sheet name="tab 21" sheetId="27" r:id="rId27"/>
    <sheet name="tab 22" sheetId="28" r:id="rId28"/>
    <sheet name="tab 23" sheetId="29" r:id="rId29"/>
    <sheet name="tab 24" sheetId="30" r:id="rId30"/>
    <sheet name="tab 25" sheetId="31" r:id="rId31"/>
    <sheet name="tab 26" sheetId="32" r:id="rId32"/>
    <sheet name="tab 27" sheetId="33" r:id="rId33"/>
    <sheet name="tab 28" sheetId="34" r:id="rId34"/>
    <sheet name="tab 29" sheetId="35" r:id="rId35"/>
    <sheet name="tab 30" sheetId="36" r:id="rId36"/>
    <sheet name="tab 31" sheetId="37" r:id="rId37"/>
    <sheet name="tab 32" sheetId="38" r:id="rId38"/>
    <sheet name="tab 33" sheetId="39" r:id="rId39"/>
    <sheet name="tab 34" sheetId="40" r:id="rId40"/>
    <sheet name="tab 35" sheetId="41" r:id="rId41"/>
    <sheet name="tab 36" sheetId="42" r:id="rId42"/>
    <sheet name="tab 37" sheetId="43" r:id="rId43"/>
    <sheet name="tab 38" sheetId="44" r:id="rId44"/>
    <sheet name="tab 39" sheetId="45" r:id="rId45"/>
    <sheet name="tab 40" sheetId="46" r:id="rId46"/>
    <sheet name="tab 41" sheetId="47" r:id="rId47"/>
    <sheet name="tab 42" sheetId="48" r:id="rId48"/>
  </sheets>
  <definedNames>
    <definedName name="_xlnm._FilterDatabase" localSheetId="15" hidden="1">'tab 10'!$A$13:$H$65</definedName>
    <definedName name="_xlnm._FilterDatabase" localSheetId="19" hidden="1">'tab 14'!$A$14:$H$135</definedName>
    <definedName name="_xlnm._FilterDatabase" localSheetId="22" hidden="1">'tab 17'!$A$14:$H$93</definedName>
    <definedName name="_xlnm._FilterDatabase" localSheetId="7" hidden="1">'tab 2'!$A$8:$G$13</definedName>
    <definedName name="_xlnm._FilterDatabase" localSheetId="28" hidden="1">'tab 23'!$A$1:$C$197</definedName>
    <definedName name="_xlnm._FilterDatabase" localSheetId="30" hidden="1">'tab 25'!$A$4:$D$1655</definedName>
    <definedName name="_xlnm._FilterDatabase" localSheetId="31" hidden="1">'tab 26'!$A$4:$D$1062</definedName>
    <definedName name="_xlnm._FilterDatabase" localSheetId="32" hidden="1">'tab 27'!$A$3:$D$1586</definedName>
    <definedName name="_xlnm._FilterDatabase" localSheetId="33" hidden="1">'tab 28'!$A$5:$E$641</definedName>
    <definedName name="_xlnm.Print_Titles" localSheetId="6">'tab 1'!$9:$10</definedName>
    <definedName name="_xlnm.Print_Titles" localSheetId="15">'tab 10'!$12:$13</definedName>
    <definedName name="_xlnm.Print_Titles" localSheetId="16">'tab 11'!$9:$10</definedName>
    <definedName name="_xlnm.Print_Titles" localSheetId="17">'tab 12'!$10:$11</definedName>
    <definedName name="_xlnm.Print_Titles" localSheetId="18">'tab 13'!$11:$12</definedName>
    <definedName name="_xlnm.Print_Titles" localSheetId="19">'tab 14'!$13:$14</definedName>
    <definedName name="_xlnm.Print_Titles" localSheetId="20">'tab 15'!$13:$14</definedName>
    <definedName name="_xlnm.Print_Titles" localSheetId="21">'tab 16'!$10:$11</definedName>
    <definedName name="_xlnm.Print_Titles" localSheetId="22">'tab 17'!$13:$14</definedName>
    <definedName name="_xlnm.Print_Titles" localSheetId="23">'tab 18'!$10:$11</definedName>
    <definedName name="_xlnm.Print_Titles" localSheetId="24">'tab 19'!$10:$11</definedName>
    <definedName name="_xlnm.Print_Titles" localSheetId="7">'tab 2'!$9:$10</definedName>
    <definedName name="_xlnm.Print_Titles" localSheetId="28">'tab 23'!$2:$3</definedName>
    <definedName name="_xlnm.Print_Titles" localSheetId="30">'tab 25'!$2:$3</definedName>
    <definedName name="_xlnm.Print_Titles" localSheetId="31">'tab 26'!$2:$3</definedName>
    <definedName name="_xlnm.Print_Titles" localSheetId="32">'tab 27'!$2:$3</definedName>
    <definedName name="_xlnm.Print_Titles" localSheetId="33">'tab 28'!$2:$4</definedName>
    <definedName name="_xlnm.Print_Titles" localSheetId="34">'tab 29'!$4:$7</definedName>
    <definedName name="_xlnm.Print_Titles" localSheetId="8">'tab 3'!$3:$6</definedName>
    <definedName name="_xlnm.Print_Titles" localSheetId="35">'tab 30'!$4:$7</definedName>
    <definedName name="_xlnm.Print_Titles" localSheetId="36">'tab 31'!$4:$7</definedName>
    <definedName name="_xlnm.Print_Titles" localSheetId="38">'tab 33'!$4:$7</definedName>
    <definedName name="_xlnm.Print_Titles" localSheetId="40">'tab 35'!$4:$7</definedName>
    <definedName name="_xlnm.Print_Titles" localSheetId="42">'tab 37'!$4:$7</definedName>
    <definedName name="_xlnm.Print_Titles" localSheetId="44">'tab 39'!$4:$7</definedName>
    <definedName name="_xlnm.Print_Titles" localSheetId="9">'tab 4'!$3:$4</definedName>
    <definedName name="_xlnm.Print_Titles" localSheetId="46">'tab 41'!$4:$7</definedName>
    <definedName name="_xlnm.Print_Titles" localSheetId="10">'tab 5'!$6:$7</definedName>
    <definedName name="_xlnm.Print_Titles" localSheetId="11">'tab 6'!$2:$4</definedName>
    <definedName name="_xlnm.Print_Titles" localSheetId="12">'tab 7'!$3:$4</definedName>
    <definedName name="_xlnm.Print_Titles" localSheetId="13">'tab 8'!$12:$13</definedName>
    <definedName name="_xlnm.Print_Titles" localSheetId="14">'tab 9'!$11:$12</definedName>
    <definedName name="_xlnm.Print_Area" localSheetId="2">'graf 3'!$A$1:$N$36</definedName>
    <definedName name="_xlnm.Print_Area" localSheetId="3">'graf 4'!$A$1:$L$20</definedName>
    <definedName name="_xlnm.Print_Area" localSheetId="4">'graf 5'!$A$1:$J$27</definedName>
    <definedName name="_xlnm.Print_Area" localSheetId="6">'tab 1'!$A:$G</definedName>
    <definedName name="_xlnm.Print_Area" localSheetId="15">'tab 10'!$A$1:$H$65</definedName>
    <definedName name="_xlnm.Print_Area" localSheetId="16">'tab 11'!$A$1:$H$33</definedName>
    <definedName name="_xlnm.Print_Area" localSheetId="17">'tab 12'!$A$1:$H$53</definedName>
    <definedName name="_xlnm.Print_Area" localSheetId="18">'tab 13'!$A$1:$H$54</definedName>
    <definedName name="_xlnm.Print_Area" localSheetId="19">'tab 14'!$A$1:$H$135</definedName>
    <definedName name="_xlnm.Print_Area" localSheetId="20">'tab 15'!$A$1:$H$230</definedName>
    <definedName name="_xlnm.Print_Area" localSheetId="21">'tab 16'!$A$1:$H$21</definedName>
    <definedName name="_xlnm.Print_Area" localSheetId="22">'tab 17'!$A$1:$H$93</definedName>
    <definedName name="_xlnm.Print_Area" localSheetId="23">'tab 18'!$A$1:$H$68</definedName>
    <definedName name="_xlnm.Print_Area" localSheetId="24">'tab 19'!$A$1:$H$34</definedName>
    <definedName name="_xlnm.Print_Area" localSheetId="7">'tab 2'!$A:$G</definedName>
    <definedName name="_xlnm.Print_Area" localSheetId="25">'tab 20'!$A$1:$C$5</definedName>
    <definedName name="_xlnm.Print_Area" localSheetId="26">'tab 21'!$A$1:$C$11</definedName>
    <definedName name="_xlnm.Print_Area" localSheetId="27">'tab 22'!$A$1:$C$28</definedName>
    <definedName name="_xlnm.Print_Area" localSheetId="28">'tab 23'!$A$1:$C$197</definedName>
    <definedName name="_xlnm.Print_Area" localSheetId="29">'tab 24'!$A$1:$C$14</definedName>
    <definedName name="_xlnm.Print_Area" localSheetId="30">'tab 25'!$A$1:$D$1661</definedName>
    <definedName name="_xlnm.Print_Area" localSheetId="33">'tab 28'!$A$1:$G$654</definedName>
    <definedName name="_xlnm.Print_Area" localSheetId="34">'tab 29'!$A$1:$G$171</definedName>
    <definedName name="_xlnm.Print_Area" localSheetId="8">'tab 3'!$A$1:$T$183</definedName>
    <definedName name="_xlnm.Print_Area" localSheetId="35">'tab 30'!$A$1:$G$165</definedName>
    <definedName name="_xlnm.Print_Area" localSheetId="36">'tab 31'!$A$1:$G$144</definedName>
    <definedName name="_xlnm.Print_Area" localSheetId="37">'tab 32'!$A$1:$G$83</definedName>
    <definedName name="_xlnm.Print_Area" localSheetId="38">'tab 33'!$A$1:$G$144</definedName>
    <definedName name="_xlnm.Print_Area" localSheetId="40">'tab 35'!$A$1:$G$144</definedName>
    <definedName name="_xlnm.Print_Area" localSheetId="42">'tab 37'!$A$1:$G$144</definedName>
    <definedName name="_xlnm.Print_Area" localSheetId="43">'tab 38'!$A$1:$G$83</definedName>
    <definedName name="_xlnm.Print_Area" localSheetId="44">'tab 39'!$A$1:$G$144</definedName>
    <definedName name="_xlnm.Print_Area" localSheetId="45">'tab 40'!$A$1:$G$83</definedName>
    <definedName name="_xlnm.Print_Area" localSheetId="46">'tab 41'!$A$1:$G$144</definedName>
    <definedName name="_xlnm.Print_Area" localSheetId="47">'tab 42'!$A$1:$G$83</definedName>
    <definedName name="_xlnm.Print_Area" localSheetId="11">'tab 6'!$B$1:$L$159</definedName>
    <definedName name="_xlnm.Print_Area" localSheetId="12">'tab 7'!$A$1:$N$78</definedName>
    <definedName name="_xlnm.Print_Area" localSheetId="13">'tab 8'!$A$1:$H$72</definedName>
    <definedName name="_xlnm.Print_Area" localSheetId="14">'tab 9'!$A$1:$H$47</definedName>
    <definedName name="_xlnm.Print_Area" localSheetId="5">Titul!$A$1:$N$29</definedName>
    <definedName name="Z_040A417A_1A2A_4546_91E5_4FDAF814DD6C_.wvu.Cols" localSheetId="1" hidden="1">'graf 2'!$A:$A</definedName>
    <definedName name="Z_040A417A_1A2A_4546_91E5_4FDAF814DD6C_.wvu.Cols" localSheetId="8" hidden="1">'tab 3'!$C:$E</definedName>
    <definedName name="Z_040A417A_1A2A_4546_91E5_4FDAF814DD6C_.wvu.Cols" localSheetId="9" hidden="1">'tab 4'!$B:$B</definedName>
    <definedName name="Z_040A417A_1A2A_4546_91E5_4FDAF814DD6C_.wvu.Cols" localSheetId="11" hidden="1">'tab 6'!$A:$A</definedName>
    <definedName name="Z_040A417A_1A2A_4546_91E5_4FDAF814DD6C_.wvu.Cols" localSheetId="12" hidden="1">'tab 7'!$M:$N</definedName>
    <definedName name="Z_040A417A_1A2A_4546_91E5_4FDAF814DD6C_.wvu.FilterData" localSheetId="15" hidden="1">'tab 10'!$A$13:$H$65</definedName>
    <definedName name="Z_040A417A_1A2A_4546_91E5_4FDAF814DD6C_.wvu.FilterData" localSheetId="19" hidden="1">'tab 14'!$A$14:$H$135</definedName>
    <definedName name="Z_040A417A_1A2A_4546_91E5_4FDAF814DD6C_.wvu.FilterData" localSheetId="22" hidden="1">'tab 17'!$A$14:$H$93</definedName>
    <definedName name="Z_040A417A_1A2A_4546_91E5_4FDAF814DD6C_.wvu.FilterData" localSheetId="7" hidden="1">'tab 2'!$A$8:$G$13</definedName>
    <definedName name="Z_040A417A_1A2A_4546_91E5_4FDAF814DD6C_.wvu.FilterData" localSheetId="28" hidden="1">'tab 23'!$A$1:$C$197</definedName>
    <definedName name="Z_040A417A_1A2A_4546_91E5_4FDAF814DD6C_.wvu.FilterData" localSheetId="30" hidden="1">'tab 25'!$A$4:$D$1655</definedName>
    <definedName name="Z_040A417A_1A2A_4546_91E5_4FDAF814DD6C_.wvu.FilterData" localSheetId="31" hidden="1">'tab 26'!$A$4:$D$1062</definedName>
    <definedName name="Z_040A417A_1A2A_4546_91E5_4FDAF814DD6C_.wvu.FilterData" localSheetId="32" hidden="1">'tab 27'!$A$3:$D$1586</definedName>
    <definedName name="Z_040A417A_1A2A_4546_91E5_4FDAF814DD6C_.wvu.FilterData" localSheetId="33" hidden="1">'tab 28'!$A$5:$E$641</definedName>
    <definedName name="Z_040A417A_1A2A_4546_91E5_4FDAF814DD6C_.wvu.PrintArea" localSheetId="2" hidden="1">'graf 3'!$A$1:$N$36</definedName>
    <definedName name="Z_040A417A_1A2A_4546_91E5_4FDAF814DD6C_.wvu.PrintArea" localSheetId="3" hidden="1">'graf 4'!$A$1:$L$20</definedName>
    <definedName name="Z_040A417A_1A2A_4546_91E5_4FDAF814DD6C_.wvu.PrintArea" localSheetId="4" hidden="1">'graf 5'!$A$1:$J$27</definedName>
    <definedName name="Z_040A417A_1A2A_4546_91E5_4FDAF814DD6C_.wvu.PrintArea" localSheetId="6" hidden="1">'tab 1'!$A:$G</definedName>
    <definedName name="Z_040A417A_1A2A_4546_91E5_4FDAF814DD6C_.wvu.PrintArea" localSheetId="15" hidden="1">'tab 10'!$A$1:$H$65</definedName>
    <definedName name="Z_040A417A_1A2A_4546_91E5_4FDAF814DD6C_.wvu.PrintArea" localSheetId="16" hidden="1">'tab 11'!$A$1:$H$33</definedName>
    <definedName name="Z_040A417A_1A2A_4546_91E5_4FDAF814DD6C_.wvu.PrintArea" localSheetId="17" hidden="1">'tab 12'!$A$1:$H$53</definedName>
    <definedName name="Z_040A417A_1A2A_4546_91E5_4FDAF814DD6C_.wvu.PrintArea" localSheetId="18" hidden="1">'tab 13'!$A$1:$H$54</definedName>
    <definedName name="Z_040A417A_1A2A_4546_91E5_4FDAF814DD6C_.wvu.PrintArea" localSheetId="19" hidden="1">'tab 14'!$A$1:$H$135</definedName>
    <definedName name="Z_040A417A_1A2A_4546_91E5_4FDAF814DD6C_.wvu.PrintArea" localSheetId="20" hidden="1">'tab 15'!$A$1:$H$230</definedName>
    <definedName name="Z_040A417A_1A2A_4546_91E5_4FDAF814DD6C_.wvu.PrintArea" localSheetId="21" hidden="1">'tab 16'!$A$1:$H$21</definedName>
    <definedName name="Z_040A417A_1A2A_4546_91E5_4FDAF814DD6C_.wvu.PrintArea" localSheetId="22" hidden="1">'tab 17'!$A$1:$H$93</definedName>
    <definedName name="Z_040A417A_1A2A_4546_91E5_4FDAF814DD6C_.wvu.PrintArea" localSheetId="23" hidden="1">'tab 18'!$A$1:$H$68</definedName>
    <definedName name="Z_040A417A_1A2A_4546_91E5_4FDAF814DD6C_.wvu.PrintArea" localSheetId="24" hidden="1">'tab 19'!$A$1:$H$34</definedName>
    <definedName name="Z_040A417A_1A2A_4546_91E5_4FDAF814DD6C_.wvu.PrintArea" localSheetId="7" hidden="1">'tab 2'!$A:$G</definedName>
    <definedName name="Z_040A417A_1A2A_4546_91E5_4FDAF814DD6C_.wvu.PrintArea" localSheetId="25" hidden="1">'tab 20'!$A$1:$C$5</definedName>
    <definedName name="Z_040A417A_1A2A_4546_91E5_4FDAF814DD6C_.wvu.PrintArea" localSheetId="26" hidden="1">'tab 21'!$A$1:$C$11</definedName>
    <definedName name="Z_040A417A_1A2A_4546_91E5_4FDAF814DD6C_.wvu.PrintArea" localSheetId="27" hidden="1">'tab 22'!$A$1:$C$28</definedName>
    <definedName name="Z_040A417A_1A2A_4546_91E5_4FDAF814DD6C_.wvu.PrintArea" localSheetId="28" hidden="1">'tab 23'!$A$1:$C$197</definedName>
    <definedName name="Z_040A417A_1A2A_4546_91E5_4FDAF814DD6C_.wvu.PrintArea" localSheetId="29" hidden="1">'tab 24'!$A$1:$C$14</definedName>
    <definedName name="Z_040A417A_1A2A_4546_91E5_4FDAF814DD6C_.wvu.PrintArea" localSheetId="30" hidden="1">'tab 25'!$A$1:$D$1661</definedName>
    <definedName name="Z_040A417A_1A2A_4546_91E5_4FDAF814DD6C_.wvu.PrintArea" localSheetId="33" hidden="1">'tab 28'!$A$1:$G$654</definedName>
    <definedName name="Z_040A417A_1A2A_4546_91E5_4FDAF814DD6C_.wvu.PrintArea" localSheetId="34" hidden="1">'tab 29'!$A$1:$G$171</definedName>
    <definedName name="Z_040A417A_1A2A_4546_91E5_4FDAF814DD6C_.wvu.PrintArea" localSheetId="8" hidden="1">'tab 3'!$A$1:$T$183</definedName>
    <definedName name="Z_040A417A_1A2A_4546_91E5_4FDAF814DD6C_.wvu.PrintArea" localSheetId="35" hidden="1">'tab 30'!$A$1:$G$165</definedName>
    <definedName name="Z_040A417A_1A2A_4546_91E5_4FDAF814DD6C_.wvu.PrintArea" localSheetId="36" hidden="1">'tab 31'!$A$1:$G$144</definedName>
    <definedName name="Z_040A417A_1A2A_4546_91E5_4FDAF814DD6C_.wvu.PrintArea" localSheetId="37" hidden="1">'tab 32'!$A$1:$G$83</definedName>
    <definedName name="Z_040A417A_1A2A_4546_91E5_4FDAF814DD6C_.wvu.PrintArea" localSheetId="38" hidden="1">'tab 33'!$A$1:$G$144</definedName>
    <definedName name="Z_040A417A_1A2A_4546_91E5_4FDAF814DD6C_.wvu.PrintArea" localSheetId="40" hidden="1">'tab 35'!$A$1:$G$144</definedName>
    <definedName name="Z_040A417A_1A2A_4546_91E5_4FDAF814DD6C_.wvu.PrintArea" localSheetId="42" hidden="1">'tab 37'!$A$1:$G$144</definedName>
    <definedName name="Z_040A417A_1A2A_4546_91E5_4FDAF814DD6C_.wvu.PrintArea" localSheetId="43" hidden="1">'tab 38'!$A$1:$G$83</definedName>
    <definedName name="Z_040A417A_1A2A_4546_91E5_4FDAF814DD6C_.wvu.PrintArea" localSheetId="44" hidden="1">'tab 39'!$A$1:$G$144</definedName>
    <definedName name="Z_040A417A_1A2A_4546_91E5_4FDAF814DD6C_.wvu.PrintArea" localSheetId="45" hidden="1">'tab 40'!$A$1:$G$83</definedName>
    <definedName name="Z_040A417A_1A2A_4546_91E5_4FDAF814DD6C_.wvu.PrintArea" localSheetId="46" hidden="1">'tab 41'!$A$1:$G$144</definedName>
    <definedName name="Z_040A417A_1A2A_4546_91E5_4FDAF814DD6C_.wvu.PrintArea" localSheetId="47" hidden="1">'tab 42'!$A$1:$G$83</definedName>
    <definedName name="Z_040A417A_1A2A_4546_91E5_4FDAF814DD6C_.wvu.PrintArea" localSheetId="11" hidden="1">'tab 6'!$B$1:$L$159</definedName>
    <definedName name="Z_040A417A_1A2A_4546_91E5_4FDAF814DD6C_.wvu.PrintArea" localSheetId="12" hidden="1">'tab 7'!$A$1:$N$78</definedName>
    <definedName name="Z_040A417A_1A2A_4546_91E5_4FDAF814DD6C_.wvu.PrintArea" localSheetId="13" hidden="1">'tab 8'!$A$1:$H$72</definedName>
    <definedName name="Z_040A417A_1A2A_4546_91E5_4FDAF814DD6C_.wvu.PrintArea" localSheetId="14" hidden="1">'tab 9'!$A$1:$H$47</definedName>
    <definedName name="Z_040A417A_1A2A_4546_91E5_4FDAF814DD6C_.wvu.PrintArea" localSheetId="5" hidden="1">Titul!$A$1:$N$29</definedName>
    <definedName name="Z_040A417A_1A2A_4546_91E5_4FDAF814DD6C_.wvu.PrintTitles" localSheetId="6" hidden="1">'tab 1'!$9:$10</definedName>
    <definedName name="Z_040A417A_1A2A_4546_91E5_4FDAF814DD6C_.wvu.PrintTitles" localSheetId="15" hidden="1">'tab 10'!$12:$13</definedName>
    <definedName name="Z_040A417A_1A2A_4546_91E5_4FDAF814DD6C_.wvu.PrintTitles" localSheetId="16" hidden="1">'tab 11'!$9:$10</definedName>
    <definedName name="Z_040A417A_1A2A_4546_91E5_4FDAF814DD6C_.wvu.PrintTitles" localSheetId="17" hidden="1">'tab 12'!$10:$11</definedName>
    <definedName name="Z_040A417A_1A2A_4546_91E5_4FDAF814DD6C_.wvu.PrintTitles" localSheetId="18" hidden="1">'tab 13'!$11:$12</definedName>
    <definedName name="Z_040A417A_1A2A_4546_91E5_4FDAF814DD6C_.wvu.PrintTitles" localSheetId="19" hidden="1">'tab 14'!$13:$14</definedName>
    <definedName name="Z_040A417A_1A2A_4546_91E5_4FDAF814DD6C_.wvu.PrintTitles" localSheetId="20" hidden="1">'tab 15'!$13:$14</definedName>
    <definedName name="Z_040A417A_1A2A_4546_91E5_4FDAF814DD6C_.wvu.PrintTitles" localSheetId="21" hidden="1">'tab 16'!$10:$11</definedName>
    <definedName name="Z_040A417A_1A2A_4546_91E5_4FDAF814DD6C_.wvu.PrintTitles" localSheetId="22" hidden="1">'tab 17'!$13:$14</definedName>
    <definedName name="Z_040A417A_1A2A_4546_91E5_4FDAF814DD6C_.wvu.PrintTitles" localSheetId="23" hidden="1">'tab 18'!$10:$11</definedName>
    <definedName name="Z_040A417A_1A2A_4546_91E5_4FDAF814DD6C_.wvu.PrintTitles" localSheetId="24" hidden="1">'tab 19'!$10:$11</definedName>
    <definedName name="Z_040A417A_1A2A_4546_91E5_4FDAF814DD6C_.wvu.PrintTitles" localSheetId="7" hidden="1">'tab 2'!$9:$10</definedName>
    <definedName name="Z_040A417A_1A2A_4546_91E5_4FDAF814DD6C_.wvu.PrintTitles" localSheetId="28" hidden="1">'tab 23'!$2:$3</definedName>
    <definedName name="Z_040A417A_1A2A_4546_91E5_4FDAF814DD6C_.wvu.PrintTitles" localSheetId="30" hidden="1">'tab 25'!$2:$3</definedName>
    <definedName name="Z_040A417A_1A2A_4546_91E5_4FDAF814DD6C_.wvu.PrintTitles" localSheetId="31" hidden="1">'tab 26'!$2:$3</definedName>
    <definedName name="Z_040A417A_1A2A_4546_91E5_4FDAF814DD6C_.wvu.PrintTitles" localSheetId="32" hidden="1">'tab 27'!$2:$3</definedName>
    <definedName name="Z_040A417A_1A2A_4546_91E5_4FDAF814DD6C_.wvu.PrintTitles" localSheetId="33" hidden="1">'tab 28'!$2:$4</definedName>
    <definedName name="Z_040A417A_1A2A_4546_91E5_4FDAF814DD6C_.wvu.PrintTitles" localSheetId="34" hidden="1">'tab 29'!$4:$7</definedName>
    <definedName name="Z_040A417A_1A2A_4546_91E5_4FDAF814DD6C_.wvu.PrintTitles" localSheetId="8" hidden="1">'tab 3'!$3:$6</definedName>
    <definedName name="Z_040A417A_1A2A_4546_91E5_4FDAF814DD6C_.wvu.PrintTitles" localSheetId="35" hidden="1">'tab 30'!$4:$7</definedName>
    <definedName name="Z_040A417A_1A2A_4546_91E5_4FDAF814DD6C_.wvu.PrintTitles" localSheetId="36" hidden="1">'tab 31'!$4:$7</definedName>
    <definedName name="Z_040A417A_1A2A_4546_91E5_4FDAF814DD6C_.wvu.PrintTitles" localSheetId="38" hidden="1">'tab 33'!$4:$7</definedName>
    <definedName name="Z_040A417A_1A2A_4546_91E5_4FDAF814DD6C_.wvu.PrintTitles" localSheetId="40" hidden="1">'tab 35'!$4:$7</definedName>
    <definedName name="Z_040A417A_1A2A_4546_91E5_4FDAF814DD6C_.wvu.PrintTitles" localSheetId="42" hidden="1">'tab 37'!$4:$7</definedName>
    <definedName name="Z_040A417A_1A2A_4546_91E5_4FDAF814DD6C_.wvu.PrintTitles" localSheetId="44" hidden="1">'tab 39'!$4:$7</definedName>
    <definedName name="Z_040A417A_1A2A_4546_91E5_4FDAF814DD6C_.wvu.PrintTitles" localSheetId="9" hidden="1">'tab 4'!$3:$4</definedName>
    <definedName name="Z_040A417A_1A2A_4546_91E5_4FDAF814DD6C_.wvu.PrintTitles" localSheetId="46" hidden="1">'tab 41'!$4:$7</definedName>
    <definedName name="Z_040A417A_1A2A_4546_91E5_4FDAF814DD6C_.wvu.PrintTitles" localSheetId="10" hidden="1">'tab 5'!$6:$7</definedName>
    <definedName name="Z_040A417A_1A2A_4546_91E5_4FDAF814DD6C_.wvu.PrintTitles" localSheetId="11" hidden="1">'tab 6'!$2:$4</definedName>
    <definedName name="Z_040A417A_1A2A_4546_91E5_4FDAF814DD6C_.wvu.PrintTitles" localSheetId="12" hidden="1">'tab 7'!$3:$4</definedName>
    <definedName name="Z_040A417A_1A2A_4546_91E5_4FDAF814DD6C_.wvu.PrintTitles" localSheetId="13" hidden="1">'tab 8'!$12:$13</definedName>
    <definedName name="Z_040A417A_1A2A_4546_91E5_4FDAF814DD6C_.wvu.PrintTitles" localSheetId="14" hidden="1">'tab 9'!$11:$12</definedName>
    <definedName name="Z_3912DCF9_B6F9_4B36_B54B_1936D1EEFFAB_.wvu.PrintArea" localSheetId="16" hidden="1">'tab 11'!$A$1:$H$33</definedName>
    <definedName name="Z_3912DCF9_B6F9_4B36_B54B_1936D1EEFFAB_.wvu.PrintTitles" localSheetId="16" hidden="1">'tab 11'!$9:$10</definedName>
    <definedName name="Z_63DEB991_9578_44EC_9991_D3062FC4AEC4_.wvu.PrintArea" localSheetId="16" hidden="1">'tab 11'!$A$1:$H$33</definedName>
    <definedName name="Z_63DEB991_9578_44EC_9991_D3062FC4AEC4_.wvu.PrintTitles" localSheetId="16" hidden="1">'tab 11'!$9:$10</definedName>
    <definedName name="Z_645F16DE_368A_4EBB_9201_3448A903FD10_.wvu.Cols" localSheetId="8" hidden="1">'tab 3'!$C:$D</definedName>
    <definedName name="Z_645F16DE_368A_4EBB_9201_3448A903FD10_.wvu.PrintArea" localSheetId="8" hidden="1">'tab 3'!$A$1:$T$183</definedName>
    <definedName name="Z_645F16DE_368A_4EBB_9201_3448A903FD10_.wvu.PrintTitles" localSheetId="8" hidden="1">'tab 3'!$3:$6</definedName>
    <definedName name="Z_7BA3C5DE_8A6A_449C_A7D7_FD0BB6C73A08_.wvu.Cols" localSheetId="9" hidden="1">'tab 4'!$B:$B</definedName>
    <definedName name="Z_7BA3C5DE_8A6A_449C_A7D7_FD0BB6C73A08_.wvu.Cols" localSheetId="10" hidden="1">'tab 5'!$B:$B</definedName>
    <definedName name="Z_7BA3C5DE_8A6A_449C_A7D7_FD0BB6C73A08_.wvu.Cols" localSheetId="11" hidden="1">'tab 6'!$A:$A,'tab 6'!#REF!,'tab 6'!#REF!</definedName>
    <definedName name="Z_7BA3C5DE_8A6A_449C_A7D7_FD0BB6C73A08_.wvu.FilterData" localSheetId="28" hidden="1">'tab 23'!$A$3:$C$197</definedName>
    <definedName name="Z_7BA3C5DE_8A6A_449C_A7D7_FD0BB6C73A08_.wvu.PrintArea" localSheetId="2" hidden="1">'graf 3'!$A$1:$N$36</definedName>
    <definedName name="Z_7BA3C5DE_8A6A_449C_A7D7_FD0BB6C73A08_.wvu.PrintArea" localSheetId="3" hidden="1">'graf 4'!$A$1:$L$20</definedName>
    <definedName name="Z_7BA3C5DE_8A6A_449C_A7D7_FD0BB6C73A08_.wvu.PrintArea" localSheetId="4" hidden="1">'graf 5'!$A$1:$J$27</definedName>
    <definedName name="Z_7BA3C5DE_8A6A_449C_A7D7_FD0BB6C73A08_.wvu.PrintArea" localSheetId="15" hidden="1">'tab 10'!$A$1:$H$65</definedName>
    <definedName name="Z_7BA3C5DE_8A6A_449C_A7D7_FD0BB6C73A08_.wvu.PrintArea" localSheetId="16" hidden="1">'tab 11'!$A$1:$H$33</definedName>
    <definedName name="Z_7BA3C5DE_8A6A_449C_A7D7_FD0BB6C73A08_.wvu.PrintArea" localSheetId="17" hidden="1">'tab 12'!$A$1:$H$53</definedName>
    <definedName name="Z_7BA3C5DE_8A6A_449C_A7D7_FD0BB6C73A08_.wvu.PrintArea" localSheetId="18" hidden="1">'tab 13'!$A$1:$H$54</definedName>
    <definedName name="Z_7BA3C5DE_8A6A_449C_A7D7_FD0BB6C73A08_.wvu.PrintArea" localSheetId="19" hidden="1">'tab 14'!$A$1:$H$135</definedName>
    <definedName name="Z_7BA3C5DE_8A6A_449C_A7D7_FD0BB6C73A08_.wvu.PrintArea" localSheetId="20" hidden="1">'tab 15'!$A$1:$H$230</definedName>
    <definedName name="Z_7BA3C5DE_8A6A_449C_A7D7_FD0BB6C73A08_.wvu.PrintArea" localSheetId="21" hidden="1">'tab 16'!$A$1:$H$21</definedName>
    <definedName name="Z_7BA3C5DE_8A6A_449C_A7D7_FD0BB6C73A08_.wvu.PrintArea" localSheetId="22" hidden="1">'tab 17'!$A$1:$H$93</definedName>
    <definedName name="Z_7BA3C5DE_8A6A_449C_A7D7_FD0BB6C73A08_.wvu.PrintArea" localSheetId="23" hidden="1">'tab 18'!$A$1:$H$68</definedName>
    <definedName name="Z_7BA3C5DE_8A6A_449C_A7D7_FD0BB6C73A08_.wvu.PrintArea" localSheetId="24" hidden="1">'tab 19'!$A$1:$H$34</definedName>
    <definedName name="Z_7BA3C5DE_8A6A_449C_A7D7_FD0BB6C73A08_.wvu.PrintArea" localSheetId="25" hidden="1">'tab 20'!$A$1:$C$5</definedName>
    <definedName name="Z_7BA3C5DE_8A6A_449C_A7D7_FD0BB6C73A08_.wvu.PrintArea" localSheetId="26" hidden="1">'tab 21'!$A$1:$C$11</definedName>
    <definedName name="Z_7BA3C5DE_8A6A_449C_A7D7_FD0BB6C73A08_.wvu.PrintArea" localSheetId="27" hidden="1">'tab 22'!$A$1:$C$28</definedName>
    <definedName name="Z_7BA3C5DE_8A6A_449C_A7D7_FD0BB6C73A08_.wvu.PrintArea" localSheetId="28" hidden="1">'tab 23'!$A$1:$C$197</definedName>
    <definedName name="Z_7BA3C5DE_8A6A_449C_A7D7_FD0BB6C73A08_.wvu.PrintArea" localSheetId="29" hidden="1">'tab 24'!$A$1:$C$14</definedName>
    <definedName name="Z_7BA3C5DE_8A6A_449C_A7D7_FD0BB6C73A08_.wvu.PrintArea" localSheetId="34" hidden="1">'tab 29'!$A$1:$G$170</definedName>
    <definedName name="Z_7BA3C5DE_8A6A_449C_A7D7_FD0BB6C73A08_.wvu.PrintArea" localSheetId="35" hidden="1">'tab 30'!$A$1:$G$165</definedName>
    <definedName name="Z_7BA3C5DE_8A6A_449C_A7D7_FD0BB6C73A08_.wvu.PrintArea" localSheetId="36" hidden="1">'tab 31'!$A$1:$G$145</definedName>
    <definedName name="Z_7BA3C5DE_8A6A_449C_A7D7_FD0BB6C73A08_.wvu.PrintArea" localSheetId="38" hidden="1">'tab 33'!$A$1:$G$146</definedName>
    <definedName name="Z_7BA3C5DE_8A6A_449C_A7D7_FD0BB6C73A08_.wvu.PrintArea" localSheetId="40" hidden="1">'tab 35'!$A$1:$G$146</definedName>
    <definedName name="Z_7BA3C5DE_8A6A_449C_A7D7_FD0BB6C73A08_.wvu.PrintArea" localSheetId="42" hidden="1">'tab 37'!$A$1:$G$146</definedName>
    <definedName name="Z_7BA3C5DE_8A6A_449C_A7D7_FD0BB6C73A08_.wvu.PrintArea" localSheetId="44" hidden="1">'tab 39'!$A$1:$G$146</definedName>
    <definedName name="Z_7BA3C5DE_8A6A_449C_A7D7_FD0BB6C73A08_.wvu.PrintArea" localSheetId="46" hidden="1">'tab 41'!$A$1:$G$146</definedName>
    <definedName name="Z_7BA3C5DE_8A6A_449C_A7D7_FD0BB6C73A08_.wvu.PrintArea" localSheetId="11" hidden="1">'tab 6'!$A$1:$L$157</definedName>
    <definedName name="Z_7BA3C5DE_8A6A_449C_A7D7_FD0BB6C73A08_.wvu.PrintArea" localSheetId="13" hidden="1">'tab 8'!$A$1:$H$72</definedName>
    <definedName name="Z_7BA3C5DE_8A6A_449C_A7D7_FD0BB6C73A08_.wvu.PrintArea" localSheetId="14" hidden="1">'tab 9'!$A$1:$H$47</definedName>
    <definedName name="Z_7BA3C5DE_8A6A_449C_A7D7_FD0BB6C73A08_.wvu.PrintArea" localSheetId="5" hidden="1">Titul!$A$1:$N$29</definedName>
    <definedName name="Z_7BA3C5DE_8A6A_449C_A7D7_FD0BB6C73A08_.wvu.PrintTitles" localSheetId="15" hidden="1">'tab 10'!$12:$13</definedName>
    <definedName name="Z_7BA3C5DE_8A6A_449C_A7D7_FD0BB6C73A08_.wvu.PrintTitles" localSheetId="16" hidden="1">'tab 11'!$9:$10</definedName>
    <definedName name="Z_7BA3C5DE_8A6A_449C_A7D7_FD0BB6C73A08_.wvu.PrintTitles" localSheetId="17" hidden="1">'tab 12'!$10:$11</definedName>
    <definedName name="Z_7BA3C5DE_8A6A_449C_A7D7_FD0BB6C73A08_.wvu.PrintTitles" localSheetId="18" hidden="1">'tab 13'!$11:$12</definedName>
    <definedName name="Z_7BA3C5DE_8A6A_449C_A7D7_FD0BB6C73A08_.wvu.PrintTitles" localSheetId="19" hidden="1">'tab 14'!$13:$14</definedName>
    <definedName name="Z_7BA3C5DE_8A6A_449C_A7D7_FD0BB6C73A08_.wvu.PrintTitles" localSheetId="20" hidden="1">'tab 15'!$13:$14</definedName>
    <definedName name="Z_7BA3C5DE_8A6A_449C_A7D7_FD0BB6C73A08_.wvu.PrintTitles" localSheetId="21" hidden="1">'tab 16'!$10:$11</definedName>
    <definedName name="Z_7BA3C5DE_8A6A_449C_A7D7_FD0BB6C73A08_.wvu.PrintTitles" localSheetId="22" hidden="1">'tab 17'!$13:$14</definedName>
    <definedName name="Z_7BA3C5DE_8A6A_449C_A7D7_FD0BB6C73A08_.wvu.PrintTitles" localSheetId="23" hidden="1">'tab 18'!$10:$11</definedName>
    <definedName name="Z_7BA3C5DE_8A6A_449C_A7D7_FD0BB6C73A08_.wvu.PrintTitles" localSheetId="24" hidden="1">'tab 19'!$10:$11</definedName>
    <definedName name="Z_7BA3C5DE_8A6A_449C_A7D7_FD0BB6C73A08_.wvu.PrintTitles" localSheetId="28" hidden="1">'tab 23'!$2:$3</definedName>
    <definedName name="Z_7BA3C5DE_8A6A_449C_A7D7_FD0BB6C73A08_.wvu.PrintTitles" localSheetId="34" hidden="1">'tab 29'!$4:$7</definedName>
    <definedName name="Z_7BA3C5DE_8A6A_449C_A7D7_FD0BB6C73A08_.wvu.PrintTitles" localSheetId="35" hidden="1">'tab 30'!$4:$7</definedName>
    <definedName name="Z_7BA3C5DE_8A6A_449C_A7D7_FD0BB6C73A08_.wvu.PrintTitles" localSheetId="36" hidden="1">'tab 31'!$4:$7</definedName>
    <definedName name="Z_7BA3C5DE_8A6A_449C_A7D7_FD0BB6C73A08_.wvu.PrintTitles" localSheetId="38" hidden="1">'tab 33'!$4:$7</definedName>
    <definedName name="Z_7BA3C5DE_8A6A_449C_A7D7_FD0BB6C73A08_.wvu.PrintTitles" localSheetId="40" hidden="1">'tab 35'!$4:$7</definedName>
    <definedName name="Z_7BA3C5DE_8A6A_449C_A7D7_FD0BB6C73A08_.wvu.PrintTitles" localSheetId="42" hidden="1">'tab 37'!$4:$7</definedName>
    <definedName name="Z_7BA3C5DE_8A6A_449C_A7D7_FD0BB6C73A08_.wvu.PrintTitles" localSheetId="44" hidden="1">'tab 39'!$4:$7</definedName>
    <definedName name="Z_7BA3C5DE_8A6A_449C_A7D7_FD0BB6C73A08_.wvu.PrintTitles" localSheetId="46" hidden="1">'tab 41'!$4:$7</definedName>
    <definedName name="Z_7BA3C5DE_8A6A_449C_A7D7_FD0BB6C73A08_.wvu.PrintTitles" localSheetId="11" hidden="1">'tab 6'!$2:$4</definedName>
    <definedName name="Z_7BA3C5DE_8A6A_449C_A7D7_FD0BB6C73A08_.wvu.PrintTitles" localSheetId="13" hidden="1">'tab 8'!$12:$13</definedName>
    <definedName name="Z_7BA3C5DE_8A6A_449C_A7D7_FD0BB6C73A08_.wvu.PrintTitles" localSheetId="14" hidden="1">'tab 9'!$11:$12</definedName>
    <definedName name="Z_93F2F524_822E_4393_B685_8677486B23E3_.wvu.Cols" localSheetId="1" hidden="1">'graf 2'!$A:$A</definedName>
    <definedName name="Z_93F2F524_822E_4393_B685_8677486B23E3_.wvu.Cols" localSheetId="8" hidden="1">'tab 3'!$C:$D</definedName>
    <definedName name="Z_93F2F524_822E_4393_B685_8677486B23E3_.wvu.Cols" localSheetId="9" hidden="1">'tab 4'!$B:$B</definedName>
    <definedName name="Z_93F2F524_822E_4393_B685_8677486B23E3_.wvu.Cols" localSheetId="11" hidden="1">'tab 6'!$A:$A</definedName>
    <definedName name="Z_93F2F524_822E_4393_B685_8677486B23E3_.wvu.PrintArea" localSheetId="2" hidden="1">'graf 3'!$A$1:$N$36</definedName>
    <definedName name="Z_93F2F524_822E_4393_B685_8677486B23E3_.wvu.PrintArea" localSheetId="3" hidden="1">'graf 4'!$A$1:$L$20</definedName>
    <definedName name="Z_93F2F524_822E_4393_B685_8677486B23E3_.wvu.PrintArea" localSheetId="4" hidden="1">'graf 5'!$A$1:$J$27</definedName>
    <definedName name="Z_93F2F524_822E_4393_B685_8677486B23E3_.wvu.PrintArea" localSheetId="15" hidden="1">'tab 10'!$A$1:$H$65</definedName>
    <definedName name="Z_93F2F524_822E_4393_B685_8677486B23E3_.wvu.PrintArea" localSheetId="16" hidden="1">'tab 11'!$A$1:$H$33</definedName>
    <definedName name="Z_93F2F524_822E_4393_B685_8677486B23E3_.wvu.PrintArea" localSheetId="17" hidden="1">'tab 12'!$A$1:$H$53</definedName>
    <definedName name="Z_93F2F524_822E_4393_B685_8677486B23E3_.wvu.PrintArea" localSheetId="18" hidden="1">'tab 13'!$A$1:$H$54</definedName>
    <definedName name="Z_93F2F524_822E_4393_B685_8677486B23E3_.wvu.PrintArea" localSheetId="19" hidden="1">'tab 14'!$A$1:$H$135</definedName>
    <definedName name="Z_93F2F524_822E_4393_B685_8677486B23E3_.wvu.PrintArea" localSheetId="20" hidden="1">'tab 15'!$A$1:$H$230</definedName>
    <definedName name="Z_93F2F524_822E_4393_B685_8677486B23E3_.wvu.PrintArea" localSheetId="21" hidden="1">'tab 16'!$A$1:$H$21</definedName>
    <definedName name="Z_93F2F524_822E_4393_B685_8677486B23E3_.wvu.PrintArea" localSheetId="22" hidden="1">'tab 17'!$A$1:$H$93</definedName>
    <definedName name="Z_93F2F524_822E_4393_B685_8677486B23E3_.wvu.PrintArea" localSheetId="23" hidden="1">'tab 18'!$A$1:$H$68</definedName>
    <definedName name="Z_93F2F524_822E_4393_B685_8677486B23E3_.wvu.PrintArea" localSheetId="24" hidden="1">'tab 19'!$A$1:$H$34</definedName>
    <definedName name="Z_93F2F524_822E_4393_B685_8677486B23E3_.wvu.PrintArea" localSheetId="8" hidden="1">'tab 3'!$A$1:$T$183</definedName>
    <definedName name="Z_93F2F524_822E_4393_B685_8677486B23E3_.wvu.PrintArea" localSheetId="11" hidden="1">'tab 6'!$B$1:$L$159</definedName>
    <definedName name="Z_93F2F524_822E_4393_B685_8677486B23E3_.wvu.PrintArea" localSheetId="13" hidden="1">'tab 8'!$A$1:$H$72</definedName>
    <definedName name="Z_93F2F524_822E_4393_B685_8677486B23E3_.wvu.PrintArea" localSheetId="14" hidden="1">'tab 9'!$A$1:$H$47</definedName>
    <definedName name="Z_93F2F524_822E_4393_B685_8677486B23E3_.wvu.PrintArea" localSheetId="5" hidden="1">Titul!$A$1:$N$29</definedName>
    <definedName name="Z_93F2F524_822E_4393_B685_8677486B23E3_.wvu.PrintTitles" localSheetId="15" hidden="1">'tab 10'!$12:$13</definedName>
    <definedName name="Z_93F2F524_822E_4393_B685_8677486B23E3_.wvu.PrintTitles" localSheetId="16" hidden="1">'tab 11'!$9:$10</definedName>
    <definedName name="Z_93F2F524_822E_4393_B685_8677486B23E3_.wvu.PrintTitles" localSheetId="17" hidden="1">'tab 12'!$10:$11</definedName>
    <definedName name="Z_93F2F524_822E_4393_B685_8677486B23E3_.wvu.PrintTitles" localSheetId="18" hidden="1">'tab 13'!$11:$12</definedName>
    <definedName name="Z_93F2F524_822E_4393_B685_8677486B23E3_.wvu.PrintTitles" localSheetId="19" hidden="1">'tab 14'!$13:$14</definedName>
    <definedName name="Z_93F2F524_822E_4393_B685_8677486B23E3_.wvu.PrintTitles" localSheetId="20" hidden="1">'tab 15'!$13:$14</definedName>
    <definedName name="Z_93F2F524_822E_4393_B685_8677486B23E3_.wvu.PrintTitles" localSheetId="21" hidden="1">'tab 16'!$10:$11</definedName>
    <definedName name="Z_93F2F524_822E_4393_B685_8677486B23E3_.wvu.PrintTitles" localSheetId="22" hidden="1">'tab 17'!$13:$14</definedName>
    <definedName name="Z_93F2F524_822E_4393_B685_8677486B23E3_.wvu.PrintTitles" localSheetId="23" hidden="1">'tab 18'!$10:$11</definedName>
    <definedName name="Z_93F2F524_822E_4393_B685_8677486B23E3_.wvu.PrintTitles" localSheetId="24" hidden="1">'tab 19'!$10:$11</definedName>
    <definedName name="Z_93F2F524_822E_4393_B685_8677486B23E3_.wvu.PrintTitles" localSheetId="8" hidden="1">'tab 3'!$3:$6</definedName>
    <definedName name="Z_93F2F524_822E_4393_B685_8677486B23E3_.wvu.PrintTitles" localSheetId="9" hidden="1">'tab 4'!$3:$4</definedName>
    <definedName name="Z_93F2F524_822E_4393_B685_8677486B23E3_.wvu.PrintTitles" localSheetId="10" hidden="1">'tab 5'!$6:$7</definedName>
    <definedName name="Z_93F2F524_822E_4393_B685_8677486B23E3_.wvu.PrintTitles" localSheetId="11" hidden="1">'tab 6'!$2:$4</definedName>
    <definedName name="Z_93F2F524_822E_4393_B685_8677486B23E3_.wvu.PrintTitles" localSheetId="13" hidden="1">'tab 8'!$12:$13</definedName>
    <definedName name="Z_93F2F524_822E_4393_B685_8677486B23E3_.wvu.PrintTitles" localSheetId="14" hidden="1">'tab 9'!$11:$12</definedName>
    <definedName name="Z_ACBE103E_D216_4C19_86CA_1FEE6266433A_.wvu.Cols" localSheetId="28" hidden="1">'tab 23'!#REF!,'tab 23'!#REF!</definedName>
    <definedName name="Z_ACBE103E_D216_4C19_86CA_1FEE6266433A_.wvu.FilterData" localSheetId="28" hidden="1">'tab 23'!$A$3:$C$197</definedName>
    <definedName name="Z_ACBE103E_D216_4C19_86CA_1FEE6266433A_.wvu.PrintArea" localSheetId="2" hidden="1">'graf 3'!$A$1:$N$36</definedName>
    <definedName name="Z_ACBE103E_D216_4C19_86CA_1FEE6266433A_.wvu.PrintArea" localSheetId="3" hidden="1">'graf 4'!$A$1:$J$23</definedName>
    <definedName name="Z_ACBE103E_D216_4C19_86CA_1FEE6266433A_.wvu.PrintArea" localSheetId="4" hidden="1">'graf 5'!$A$1:$I$29</definedName>
    <definedName name="Z_ACBE103E_D216_4C19_86CA_1FEE6266433A_.wvu.PrintArea" localSheetId="27" hidden="1">'tab 22'!$A$1:$C$28</definedName>
    <definedName name="Z_ACBE103E_D216_4C19_86CA_1FEE6266433A_.wvu.PrintArea" localSheetId="28" hidden="1">'tab 23'!$A$1:$C$197</definedName>
    <definedName name="Z_ACBE103E_D216_4C19_86CA_1FEE6266433A_.wvu.PrintTitles" localSheetId="28" hidden="1">'tab 23'!$2:$3</definedName>
    <definedName name="Z_B44BB22B_FBD0_4AC6_A8B4_CC1EB720AEFD_.wvu.Cols" localSheetId="1" hidden="1">'graf 2'!$A:$A</definedName>
    <definedName name="Z_B44BB22B_FBD0_4AC6_A8B4_CC1EB720AEFD_.wvu.Cols" localSheetId="9" hidden="1">'tab 4'!$B:$B</definedName>
    <definedName name="Z_B44BB22B_FBD0_4AC6_A8B4_CC1EB720AEFD_.wvu.Cols" localSheetId="10" hidden="1">'tab 5'!$B:$B</definedName>
    <definedName name="Z_B44BB22B_FBD0_4AC6_A8B4_CC1EB720AEFD_.wvu.Cols" localSheetId="11" hidden="1">'tab 6'!$A:$A</definedName>
    <definedName name="Z_B44BB22B_FBD0_4AC6_A8B4_CC1EB720AEFD_.wvu.FilterData" localSheetId="28" hidden="1">'tab 23'!$A$1:$C$197</definedName>
    <definedName name="Z_B44BB22B_FBD0_4AC6_A8B4_CC1EB720AEFD_.wvu.PrintArea" localSheetId="2" hidden="1">'graf 3'!$A$1:$N$36</definedName>
    <definedName name="Z_B44BB22B_FBD0_4AC6_A8B4_CC1EB720AEFD_.wvu.PrintArea" localSheetId="3" hidden="1">'graf 4'!$A$1:$L$20</definedName>
    <definedName name="Z_B44BB22B_FBD0_4AC6_A8B4_CC1EB720AEFD_.wvu.PrintArea" localSheetId="4" hidden="1">'graf 5'!$A$1:$J$27</definedName>
    <definedName name="Z_B44BB22B_FBD0_4AC6_A8B4_CC1EB720AEFD_.wvu.PrintArea" localSheetId="25" hidden="1">'tab 20'!$A$1:$C$5</definedName>
    <definedName name="Z_B44BB22B_FBD0_4AC6_A8B4_CC1EB720AEFD_.wvu.PrintArea" localSheetId="26" hidden="1">'tab 21'!$A$1:$C$11</definedName>
    <definedName name="Z_B44BB22B_FBD0_4AC6_A8B4_CC1EB720AEFD_.wvu.PrintArea" localSheetId="27" hidden="1">'tab 22'!$A$1:$C$28</definedName>
    <definedName name="Z_B44BB22B_FBD0_4AC6_A8B4_CC1EB720AEFD_.wvu.PrintArea" localSheetId="28" hidden="1">'tab 23'!$A$1:$C$197</definedName>
    <definedName name="Z_B44BB22B_FBD0_4AC6_A8B4_CC1EB720AEFD_.wvu.PrintArea" localSheetId="29" hidden="1">'tab 24'!$A$1:$C$14</definedName>
    <definedName name="Z_B44BB22B_FBD0_4AC6_A8B4_CC1EB720AEFD_.wvu.PrintArea" localSheetId="34" hidden="1">'tab 29'!$A$1:$G$170</definedName>
    <definedName name="Z_B44BB22B_FBD0_4AC6_A8B4_CC1EB720AEFD_.wvu.PrintArea" localSheetId="35" hidden="1">'tab 30'!$A$1:$G$165</definedName>
    <definedName name="Z_B44BB22B_FBD0_4AC6_A8B4_CC1EB720AEFD_.wvu.PrintArea" localSheetId="36" hidden="1">'tab 31'!$A$1:$G$145</definedName>
    <definedName name="Z_B44BB22B_FBD0_4AC6_A8B4_CC1EB720AEFD_.wvu.PrintArea" localSheetId="38" hidden="1">'tab 33'!$A$1:$G$146</definedName>
    <definedName name="Z_B44BB22B_FBD0_4AC6_A8B4_CC1EB720AEFD_.wvu.PrintArea" localSheetId="40" hidden="1">'tab 35'!$A$1:$G$146</definedName>
    <definedName name="Z_B44BB22B_FBD0_4AC6_A8B4_CC1EB720AEFD_.wvu.PrintArea" localSheetId="42" hidden="1">'tab 37'!$A$1:$G$146</definedName>
    <definedName name="Z_B44BB22B_FBD0_4AC6_A8B4_CC1EB720AEFD_.wvu.PrintArea" localSheetId="44" hidden="1">'tab 39'!$A$1:$G$146</definedName>
    <definedName name="Z_B44BB22B_FBD0_4AC6_A8B4_CC1EB720AEFD_.wvu.PrintArea" localSheetId="46" hidden="1">'tab 41'!$A$1:$G$146</definedName>
    <definedName name="Z_B44BB22B_FBD0_4AC6_A8B4_CC1EB720AEFD_.wvu.PrintArea" localSheetId="47" hidden="1">'tab 42'!$A$1:$G$83</definedName>
    <definedName name="Z_B44BB22B_FBD0_4AC6_A8B4_CC1EB720AEFD_.wvu.PrintArea" localSheetId="11" hidden="1">'tab 6'!$A$1:$L$157</definedName>
    <definedName name="Z_B44BB22B_FBD0_4AC6_A8B4_CC1EB720AEFD_.wvu.PrintArea" localSheetId="5" hidden="1">Titul!$A$1:$N$29</definedName>
    <definedName name="Z_B44BB22B_FBD0_4AC6_A8B4_CC1EB720AEFD_.wvu.PrintTitles" localSheetId="28" hidden="1">'tab 23'!$2:$3</definedName>
    <definedName name="Z_B44BB22B_FBD0_4AC6_A8B4_CC1EB720AEFD_.wvu.PrintTitles" localSheetId="34" hidden="1">'tab 29'!$4:$7</definedName>
    <definedName name="Z_B44BB22B_FBD0_4AC6_A8B4_CC1EB720AEFD_.wvu.PrintTitles" localSheetId="35" hidden="1">'tab 30'!$4:$7</definedName>
    <definedName name="Z_B44BB22B_FBD0_4AC6_A8B4_CC1EB720AEFD_.wvu.PrintTitles" localSheetId="36" hidden="1">'tab 31'!$4:$7</definedName>
    <definedName name="Z_B44BB22B_FBD0_4AC6_A8B4_CC1EB720AEFD_.wvu.PrintTitles" localSheetId="38" hidden="1">'tab 33'!$4:$7</definedName>
    <definedName name="Z_B44BB22B_FBD0_4AC6_A8B4_CC1EB720AEFD_.wvu.PrintTitles" localSheetId="40" hidden="1">'tab 35'!$4:$7</definedName>
    <definedName name="Z_B44BB22B_FBD0_4AC6_A8B4_CC1EB720AEFD_.wvu.PrintTitles" localSheetId="42" hidden="1">'tab 37'!$4:$7</definedName>
    <definedName name="Z_B44BB22B_FBD0_4AC6_A8B4_CC1EB720AEFD_.wvu.PrintTitles" localSheetId="44" hidden="1">'tab 39'!$4:$7</definedName>
    <definedName name="Z_B44BB22B_FBD0_4AC6_A8B4_CC1EB720AEFD_.wvu.PrintTitles" localSheetId="46" hidden="1">'tab 41'!$4:$7</definedName>
    <definedName name="Z_B44BB22B_FBD0_4AC6_A8B4_CC1EB720AEFD_.wvu.PrintTitles" localSheetId="11" hidden="1">'tab 6'!$2:$4</definedName>
    <definedName name="Z_B58FCEF7_6B7E_435F_8DAF_E8004360FB51_.wvu.Cols" localSheetId="11" hidden="1">'tab 6'!$A:$A</definedName>
    <definedName name="Z_B58FCEF7_6B7E_435F_8DAF_E8004360FB51_.wvu.PrintArea" localSheetId="11" hidden="1">'tab 6'!$A$1:$L$157</definedName>
    <definedName name="Z_B58FCEF7_6B7E_435F_8DAF_E8004360FB51_.wvu.PrintTitles" localSheetId="11" hidden="1">'tab 6'!$2:$4</definedName>
    <definedName name="Z_B987D3EC_F819_4A27_976A_1583D9C2229A_.wvu.Cols" localSheetId="28" hidden="1">'tab 23'!#REF!,'tab 23'!#REF!</definedName>
    <definedName name="Z_B987D3EC_F819_4A27_976A_1583D9C2229A_.wvu.FilterData" localSheetId="28" hidden="1">'tab 23'!$A$3:$C$197</definedName>
    <definedName name="Z_B987D3EC_F819_4A27_976A_1583D9C2229A_.wvu.PrintArea" localSheetId="27" hidden="1">'tab 22'!$A$1:$C$28</definedName>
    <definedName name="Z_B987D3EC_F819_4A27_976A_1583D9C2229A_.wvu.PrintTitles" localSheetId="28" hidden="1">'tab 23'!$2:$3</definedName>
    <definedName name="Z_B987D3EC_F819_4A27_976A_1583D9C2229A_.wvu.Rows" localSheetId="27" hidden="1">'tab 22'!$26:$26</definedName>
    <definedName name="Z_B987D3EC_F819_4A27_976A_1583D9C2229A_.wvu.Rows" localSheetId="28" hidden="1">'tab 23'!$199:$202</definedName>
    <definedName name="Z_B987D3EC_F819_4A27_976A_1583D9C2229A_.wvu.Rows" localSheetId="29" hidden="1">'tab 24'!$7:$8,'tab 24'!$11:$11</definedName>
    <definedName name="Z_EC567825_2459_43F1_8A86_0BDC86E9E5A1_.wvu.Cols" localSheetId="11" hidden="1">'tab 6'!$A:$A,'tab 6'!#REF!,'tab 6'!#REF!</definedName>
    <definedName name="Z_EC567825_2459_43F1_8A86_0BDC86E9E5A1_.wvu.PrintArea" localSheetId="11" hidden="1">'tab 6'!$A$1:$L$157</definedName>
    <definedName name="Z_EC567825_2459_43F1_8A86_0BDC86E9E5A1_.wvu.PrintTitles" localSheetId="11" hidden="1">'tab 6'!$2:$4</definedName>
    <definedName name="Z_F0DF9100_B49D_4A16_BC66_9624F70036B6_.wvu.PrintArea" localSheetId="16" hidden="1">'tab 11'!$A$1:$H$33</definedName>
    <definedName name="Z_F0DF9100_B49D_4A16_BC66_9624F70036B6_.wvu.PrintTitles" localSheetId="16" hidden="1">'tab 11'!$9:$10</definedName>
  </definedNames>
  <calcPr calcId="144525"/>
  <customWorkbookViews>
    <customWorkbookView name="Metelka Tomáš – osobní zobrazení" guid="{040A417A-1A2A-4546-91E5-4FDAF814DD6C}" mergeInterval="0" personalView="1" maximized="1" windowWidth="1276" windowHeight="814" tabRatio="934" activeSheetId="1"/>
  </customWorkbookViews>
</workbook>
</file>

<file path=xl/calcChain.xml><?xml version="1.0" encoding="utf-8"?>
<calcChain xmlns="http://schemas.openxmlformats.org/spreadsheetml/2006/main">
  <c r="N180" i="9" l="1"/>
  <c r="I179" i="9" l="1"/>
  <c r="M179" i="9"/>
  <c r="M178" i="9"/>
  <c r="I178" i="9"/>
  <c r="F178" i="9" l="1"/>
  <c r="F179" i="9"/>
  <c r="S180" i="9" l="1"/>
  <c r="R180" i="9"/>
  <c r="Q180" i="9"/>
  <c r="P180" i="9"/>
  <c r="O180" i="9"/>
  <c r="L180" i="9"/>
  <c r="K180" i="9"/>
  <c r="J180" i="9"/>
  <c r="H180" i="9"/>
  <c r="G180" i="9"/>
  <c r="F13" i="25" l="1"/>
  <c r="A14" i="25"/>
  <c r="F14" i="25"/>
  <c r="A15" i="25"/>
  <c r="F15" i="25"/>
  <c r="A16" i="25"/>
  <c r="F16" i="25"/>
  <c r="A17" i="25"/>
  <c r="F17" i="25"/>
  <c r="A18" i="25"/>
  <c r="F18" i="25"/>
  <c r="A19" i="25"/>
  <c r="F19" i="25"/>
  <c r="A20" i="25"/>
  <c r="F20" i="25"/>
  <c r="A21" i="25"/>
  <c r="F21" i="25"/>
  <c r="A22" i="25"/>
  <c r="F22" i="25"/>
  <c r="A23" i="25"/>
  <c r="F23" i="25"/>
  <c r="A24" i="25"/>
  <c r="F24" i="25"/>
  <c r="A25" i="25"/>
  <c r="F25" i="25"/>
  <c r="A26" i="25"/>
  <c r="F26" i="25"/>
  <c r="A27" i="25"/>
  <c r="F27" i="25"/>
  <c r="A28" i="25"/>
  <c r="F28" i="25"/>
  <c r="A29" i="25"/>
  <c r="F29" i="25"/>
  <c r="A30" i="25"/>
  <c r="F30" i="25"/>
  <c r="C31" i="25"/>
  <c r="C5" i="25" s="1"/>
  <c r="D31" i="25"/>
  <c r="D5" i="25" s="1"/>
  <c r="E31" i="25"/>
  <c r="E5" i="25" s="1"/>
  <c r="A33" i="25"/>
  <c r="F33" i="25"/>
  <c r="C34" i="25"/>
  <c r="C6" i="25" s="1"/>
  <c r="D34" i="25"/>
  <c r="D6" i="25" s="1"/>
  <c r="E34" i="25"/>
  <c r="E6" i="25" s="1"/>
  <c r="F34" i="25"/>
  <c r="F13" i="24"/>
  <c r="A14" i="24"/>
  <c r="F14" i="24"/>
  <c r="A15" i="24"/>
  <c r="F15" i="24"/>
  <c r="A16" i="24"/>
  <c r="F16" i="24"/>
  <c r="A17" i="24"/>
  <c r="F17" i="24"/>
  <c r="A18" i="24"/>
  <c r="A19" i="24"/>
  <c r="F19" i="24"/>
  <c r="A20" i="24"/>
  <c r="F20" i="24"/>
  <c r="A21" i="24"/>
  <c r="A22" i="24" s="1"/>
  <c r="A23" i="24" s="1"/>
  <c r="A24" i="24" s="1"/>
  <c r="A25" i="24" s="1"/>
  <c r="A26" i="24" s="1"/>
  <c r="A27" i="24" s="1"/>
  <c r="A28" i="24" s="1"/>
  <c r="A29" i="24" s="1"/>
  <c r="A30" i="24" s="1"/>
  <c r="A31" i="24" s="1"/>
  <c r="A32" i="24" s="1"/>
  <c r="A33" i="24" s="1"/>
  <c r="A34" i="24" s="1"/>
  <c r="A35" i="24" s="1"/>
  <c r="A36" i="24" s="1"/>
  <c r="A37" i="24" s="1"/>
  <c r="A38" i="24" s="1"/>
  <c r="A39" i="24" s="1"/>
  <c r="A40" i="24" s="1"/>
  <c r="A41" i="24" s="1"/>
  <c r="A42" i="24" s="1"/>
  <c r="A43" i="24" s="1"/>
  <c r="A44" i="24" s="1"/>
  <c r="A45" i="24" s="1"/>
  <c r="A46" i="24" s="1"/>
  <c r="A47" i="24" s="1"/>
  <c r="A48" i="24" s="1"/>
  <c r="A49" i="24" s="1"/>
  <c r="A50" i="24" s="1"/>
  <c r="A51" i="24" s="1"/>
  <c r="A52" i="24" s="1"/>
  <c r="A53" i="24" s="1"/>
  <c r="A54" i="24" s="1"/>
  <c r="A55" i="24" s="1"/>
  <c r="A56" i="24" s="1"/>
  <c r="A59" i="24" s="1"/>
  <c r="A60" i="24" s="1"/>
  <c r="A61" i="24" s="1"/>
  <c r="A62" i="24" s="1"/>
  <c r="A63" i="24" s="1"/>
  <c r="A64" i="24" s="1"/>
  <c r="A65" i="24" s="1"/>
  <c r="A66" i="24" s="1"/>
  <c r="A67" i="24" s="1"/>
  <c r="F23" i="24"/>
  <c r="F24" i="24"/>
  <c r="F25" i="24"/>
  <c r="F26" i="24"/>
  <c r="F27" i="24"/>
  <c r="F28" i="24"/>
  <c r="F29" i="24"/>
  <c r="F30" i="24"/>
  <c r="F31" i="24"/>
  <c r="F32" i="24"/>
  <c r="F33" i="24"/>
  <c r="F34" i="24"/>
  <c r="F35" i="24"/>
  <c r="F36" i="24"/>
  <c r="F37" i="24"/>
  <c r="F38" i="24"/>
  <c r="F39" i="24"/>
  <c r="F40" i="24"/>
  <c r="F41" i="24"/>
  <c r="F42" i="24"/>
  <c r="F44" i="24"/>
  <c r="F45" i="24"/>
  <c r="F46" i="24"/>
  <c r="F47" i="24"/>
  <c r="F48" i="24"/>
  <c r="F49" i="24"/>
  <c r="F50" i="24"/>
  <c r="F51" i="24"/>
  <c r="F52" i="24"/>
  <c r="F53" i="24"/>
  <c r="F54" i="24"/>
  <c r="F55" i="24"/>
  <c r="F56" i="24"/>
  <c r="C57" i="24"/>
  <c r="C5" i="24" s="1"/>
  <c r="D57" i="24"/>
  <c r="D5" i="24" s="1"/>
  <c r="E57" i="24"/>
  <c r="E5" i="24" s="1"/>
  <c r="F59" i="24"/>
  <c r="F60" i="24"/>
  <c r="F61" i="24"/>
  <c r="F62" i="24"/>
  <c r="F63" i="24"/>
  <c r="F65" i="24"/>
  <c r="F67" i="24"/>
  <c r="C68" i="24"/>
  <c r="C6" i="24" s="1"/>
  <c r="D68" i="24"/>
  <c r="D6" i="24" s="1"/>
  <c r="E68" i="24"/>
  <c r="E6" i="24" s="1"/>
  <c r="F6" i="24" s="1"/>
  <c r="F16" i="23"/>
  <c r="A17" i="23"/>
  <c r="F17" i="23"/>
  <c r="A18" i="23"/>
  <c r="F18" i="23"/>
  <c r="A19" i="23"/>
  <c r="F19" i="23"/>
  <c r="A20" i="23"/>
  <c r="F20" i="23"/>
  <c r="A21" i="23"/>
  <c r="F21" i="23"/>
  <c r="A22" i="23"/>
  <c r="F22" i="23"/>
  <c r="A23" i="23"/>
  <c r="F23" i="23"/>
  <c r="A24" i="23"/>
  <c r="F24" i="23"/>
  <c r="A25" i="23"/>
  <c r="F25" i="23"/>
  <c r="A26" i="23"/>
  <c r="F26" i="23"/>
  <c r="A27" i="23"/>
  <c r="F27" i="23"/>
  <c r="A28" i="23"/>
  <c r="F28" i="23"/>
  <c r="A29" i="23"/>
  <c r="F29" i="23"/>
  <c r="C30" i="23"/>
  <c r="C5" i="23" s="1"/>
  <c r="D30" i="23"/>
  <c r="D5" i="23" s="1"/>
  <c r="E30" i="23"/>
  <c r="E5" i="23" s="1"/>
  <c r="A32" i="23"/>
  <c r="F32" i="23"/>
  <c r="A33" i="23"/>
  <c r="F33" i="23"/>
  <c r="A34" i="23"/>
  <c r="F34" i="23"/>
  <c r="A35" i="23"/>
  <c r="F35" i="23"/>
  <c r="A36" i="23"/>
  <c r="F36" i="23"/>
  <c r="A37" i="23"/>
  <c r="F37" i="23"/>
  <c r="A38" i="23"/>
  <c r="F38" i="23"/>
  <c r="A39" i="23"/>
  <c r="F39" i="23"/>
  <c r="A40" i="23"/>
  <c r="F40" i="23"/>
  <c r="C41" i="23"/>
  <c r="C6" i="23" s="1"/>
  <c r="D41" i="23"/>
  <c r="D6" i="23" s="1"/>
  <c r="E41" i="23"/>
  <c r="E6" i="23" s="1"/>
  <c r="A43" i="23"/>
  <c r="F43" i="23"/>
  <c r="A44" i="23"/>
  <c r="F44" i="23"/>
  <c r="C45" i="23"/>
  <c r="C7" i="23" s="1"/>
  <c r="D45" i="23"/>
  <c r="D7" i="23" s="1"/>
  <c r="E45" i="23"/>
  <c r="E7" i="23" s="1"/>
  <c r="A47" i="23"/>
  <c r="F47" i="23"/>
  <c r="A48" i="23"/>
  <c r="F48" i="23"/>
  <c r="A49" i="23"/>
  <c r="F49" i="23"/>
  <c r="A50" i="23"/>
  <c r="F50" i="23"/>
  <c r="A51" i="23"/>
  <c r="F51" i="23"/>
  <c r="A52" i="23"/>
  <c r="F52" i="23"/>
  <c r="A53" i="23"/>
  <c r="F53" i="23"/>
  <c r="A54" i="23"/>
  <c r="F54" i="23"/>
  <c r="A55" i="23"/>
  <c r="F55" i="23"/>
  <c r="A56" i="23"/>
  <c r="F56" i="23"/>
  <c r="A57" i="23"/>
  <c r="F57" i="23"/>
  <c r="A58" i="23"/>
  <c r="F58" i="23"/>
  <c r="A59" i="23"/>
  <c r="F59" i="23"/>
  <c r="A60" i="23"/>
  <c r="F60" i="23"/>
  <c r="A61" i="23"/>
  <c r="F61" i="23"/>
  <c r="A62" i="23"/>
  <c r="F62" i="23"/>
  <c r="A63" i="23"/>
  <c r="F63" i="23"/>
  <c r="A64" i="23"/>
  <c r="F64" i="23"/>
  <c r="A65" i="23"/>
  <c r="F65" i="23"/>
  <c r="A66" i="23"/>
  <c r="F66" i="23"/>
  <c r="A67" i="23"/>
  <c r="F67" i="23"/>
  <c r="A68" i="23"/>
  <c r="F68" i="23"/>
  <c r="A69" i="23"/>
  <c r="F69" i="23"/>
  <c r="A70" i="23"/>
  <c r="F70" i="23"/>
  <c r="A71" i="23"/>
  <c r="F71" i="23"/>
  <c r="A72" i="23"/>
  <c r="F72" i="23"/>
  <c r="A73" i="23"/>
  <c r="F73" i="23"/>
  <c r="A74" i="23"/>
  <c r="F74" i="23"/>
  <c r="A75" i="23"/>
  <c r="F75" i="23"/>
  <c r="A76" i="23"/>
  <c r="F76" i="23"/>
  <c r="A77" i="23"/>
  <c r="F77" i="23"/>
  <c r="A78" i="23"/>
  <c r="F78" i="23"/>
  <c r="C79" i="23"/>
  <c r="C8" i="23" s="1"/>
  <c r="D79" i="23"/>
  <c r="D8" i="23" s="1"/>
  <c r="E79" i="23"/>
  <c r="E8" i="23" s="1"/>
  <c r="A81" i="23"/>
  <c r="F81" i="23"/>
  <c r="A82" i="23"/>
  <c r="F82" i="23"/>
  <c r="A83" i="23"/>
  <c r="F83" i="23"/>
  <c r="A84" i="23"/>
  <c r="F84" i="23"/>
  <c r="A85" i="23"/>
  <c r="F85" i="23"/>
  <c r="A86" i="23"/>
  <c r="F86" i="23"/>
  <c r="A87" i="23"/>
  <c r="F87" i="23"/>
  <c r="A88" i="23"/>
  <c r="F88" i="23"/>
  <c r="A89" i="23"/>
  <c r="F89" i="23"/>
  <c r="A90" i="23"/>
  <c r="F90" i="23"/>
  <c r="A91" i="23"/>
  <c r="F91" i="23"/>
  <c r="A92" i="23"/>
  <c r="F92" i="23"/>
  <c r="C93" i="23"/>
  <c r="C9" i="23" s="1"/>
  <c r="D93" i="23"/>
  <c r="D9" i="23" s="1"/>
  <c r="E93" i="23"/>
  <c r="E9" i="23" s="1"/>
  <c r="F13" i="22"/>
  <c r="A14" i="22"/>
  <c r="F14" i="22"/>
  <c r="A15" i="22"/>
  <c r="F15" i="22"/>
  <c r="A16" i="22"/>
  <c r="F16" i="22"/>
  <c r="A17" i="22"/>
  <c r="F17" i="22"/>
  <c r="C18" i="22"/>
  <c r="C5" i="22" s="1"/>
  <c r="D18" i="22"/>
  <c r="D5" i="22" s="1"/>
  <c r="E18" i="22"/>
  <c r="E5" i="22" s="1"/>
  <c r="A20" i="22"/>
  <c r="F20" i="22"/>
  <c r="C21" i="22"/>
  <c r="C6" i="22" s="1"/>
  <c r="D21" i="22"/>
  <c r="D6" i="22" s="1"/>
  <c r="E21" i="22"/>
  <c r="E6" i="22" s="1"/>
  <c r="F16" i="21"/>
  <c r="A17" i="21"/>
  <c r="F17" i="21"/>
  <c r="A18" i="21"/>
  <c r="F18" i="21"/>
  <c r="A19" i="21"/>
  <c r="F19" i="21"/>
  <c r="A20" i="21"/>
  <c r="F20" i="21"/>
  <c r="A21" i="21"/>
  <c r="F21" i="21"/>
  <c r="A22" i="21"/>
  <c r="F22" i="21"/>
  <c r="A23" i="21"/>
  <c r="F23" i="21"/>
  <c r="A24" i="21"/>
  <c r="F24" i="21"/>
  <c r="A25" i="21"/>
  <c r="F25" i="21"/>
  <c r="A26" i="21"/>
  <c r="F26" i="21"/>
  <c r="A27" i="21"/>
  <c r="F27" i="21"/>
  <c r="A28" i="21"/>
  <c r="F28" i="21"/>
  <c r="A29" i="21"/>
  <c r="F29" i="21"/>
  <c r="A30" i="21"/>
  <c r="F30" i="21"/>
  <c r="A31" i="21"/>
  <c r="F31" i="21"/>
  <c r="A32" i="21"/>
  <c r="F32" i="21"/>
  <c r="A33" i="21"/>
  <c r="F33" i="21"/>
  <c r="A34" i="21"/>
  <c r="F34" i="21"/>
  <c r="A35" i="21"/>
  <c r="F35" i="21"/>
  <c r="A36" i="21"/>
  <c r="F36" i="21"/>
  <c r="A37" i="21"/>
  <c r="F37" i="21"/>
  <c r="A38" i="21"/>
  <c r="F38" i="21"/>
  <c r="A39" i="21"/>
  <c r="F39" i="21"/>
  <c r="A40" i="21"/>
  <c r="F40" i="21"/>
  <c r="A41" i="21"/>
  <c r="F41" i="21"/>
  <c r="A42" i="21"/>
  <c r="F42" i="21"/>
  <c r="A43" i="21"/>
  <c r="F43" i="21"/>
  <c r="A44" i="21"/>
  <c r="F44" i="21"/>
  <c r="A45" i="21"/>
  <c r="F45" i="21"/>
  <c r="C46" i="21"/>
  <c r="C5" i="21" s="1"/>
  <c r="D46" i="21"/>
  <c r="D5" i="21" s="1"/>
  <c r="E46" i="21"/>
  <c r="E5" i="21" s="1"/>
  <c r="F46" i="21"/>
  <c r="A48" i="21"/>
  <c r="F48" i="21"/>
  <c r="A49" i="21"/>
  <c r="F49" i="21"/>
  <c r="A50" i="21"/>
  <c r="F50" i="21"/>
  <c r="A51" i="21"/>
  <c r="F51" i="21"/>
  <c r="A52" i="21"/>
  <c r="F52" i="21"/>
  <c r="A53" i="21"/>
  <c r="F53" i="21"/>
  <c r="A54" i="21"/>
  <c r="F54" i="21"/>
  <c r="A55" i="21"/>
  <c r="F55" i="21"/>
  <c r="A56" i="21"/>
  <c r="F56" i="21"/>
  <c r="A57" i="21"/>
  <c r="F57" i="21"/>
  <c r="A58" i="21"/>
  <c r="F58" i="21"/>
  <c r="A59" i="21"/>
  <c r="F59" i="21"/>
  <c r="A60" i="21"/>
  <c r="F60" i="21"/>
  <c r="A61" i="21"/>
  <c r="F61" i="21"/>
  <c r="A62" i="21"/>
  <c r="F62" i="21"/>
  <c r="A63" i="21"/>
  <c r="F63" i="21"/>
  <c r="A64" i="21"/>
  <c r="F64" i="21"/>
  <c r="A65" i="21"/>
  <c r="F65" i="21"/>
  <c r="A66" i="21"/>
  <c r="F66" i="21"/>
  <c r="A67" i="21"/>
  <c r="F67" i="21"/>
  <c r="A68" i="21"/>
  <c r="F68" i="21"/>
  <c r="A69" i="21"/>
  <c r="F69" i="21"/>
  <c r="A70" i="21"/>
  <c r="F70" i="21"/>
  <c r="A71" i="21"/>
  <c r="F71" i="21"/>
  <c r="A72" i="21"/>
  <c r="F72" i="21"/>
  <c r="A73" i="21"/>
  <c r="F73" i="21"/>
  <c r="A74" i="21"/>
  <c r="F74" i="21"/>
  <c r="A75" i="21"/>
  <c r="F75" i="21"/>
  <c r="A76" i="21"/>
  <c r="F76" i="21"/>
  <c r="A77" i="21"/>
  <c r="F77" i="21"/>
  <c r="A78" i="21"/>
  <c r="F78" i="21"/>
  <c r="A79" i="21"/>
  <c r="F79" i="21"/>
  <c r="C80" i="21"/>
  <c r="C6" i="21" s="1"/>
  <c r="D80" i="21"/>
  <c r="D6" i="21" s="1"/>
  <c r="E80" i="21"/>
  <c r="E6" i="21" s="1"/>
  <c r="F80" i="21"/>
  <c r="A82" i="21"/>
  <c r="F82" i="21"/>
  <c r="A83" i="21"/>
  <c r="F83" i="21"/>
  <c r="C84" i="21"/>
  <c r="C7" i="21" s="1"/>
  <c r="D84" i="21"/>
  <c r="D7" i="21" s="1"/>
  <c r="E84" i="21"/>
  <c r="E7" i="21" s="1"/>
  <c r="F7" i="21" s="1"/>
  <c r="F84" i="21"/>
  <c r="A86" i="21"/>
  <c r="F86" i="21"/>
  <c r="A87" i="21"/>
  <c r="F87" i="21"/>
  <c r="A88" i="21"/>
  <c r="F88" i="21"/>
  <c r="A89" i="21"/>
  <c r="F89" i="21"/>
  <c r="A90" i="21"/>
  <c r="F90" i="21"/>
  <c r="A91" i="21"/>
  <c r="F91" i="21"/>
  <c r="A92" i="21"/>
  <c r="F92" i="21"/>
  <c r="A93" i="21"/>
  <c r="F93" i="21"/>
  <c r="A94" i="21"/>
  <c r="F94" i="21"/>
  <c r="A95" i="21"/>
  <c r="F95" i="21"/>
  <c r="A96" i="21"/>
  <c r="F96" i="21"/>
  <c r="A97" i="21"/>
  <c r="F97" i="21"/>
  <c r="A98" i="21"/>
  <c r="F98" i="21"/>
  <c r="A99" i="21"/>
  <c r="F99" i="21"/>
  <c r="A100" i="21"/>
  <c r="F100" i="21"/>
  <c r="A101" i="21"/>
  <c r="F101" i="21"/>
  <c r="A102" i="21"/>
  <c r="F102" i="21"/>
  <c r="A103" i="21"/>
  <c r="F103" i="21"/>
  <c r="A104" i="21"/>
  <c r="F104" i="21"/>
  <c r="A105" i="21"/>
  <c r="F105" i="21"/>
  <c r="A106" i="21"/>
  <c r="F106" i="21"/>
  <c r="A107" i="21"/>
  <c r="F107" i="21"/>
  <c r="A108" i="21"/>
  <c r="F108" i="21"/>
  <c r="A109" i="21"/>
  <c r="F109" i="21"/>
  <c r="A110" i="21"/>
  <c r="F110" i="21"/>
  <c r="A111" i="21"/>
  <c r="F111" i="21"/>
  <c r="A112" i="21"/>
  <c r="F112" i="21"/>
  <c r="A113" i="21"/>
  <c r="F113" i="21"/>
  <c r="A114" i="21"/>
  <c r="F114" i="21"/>
  <c r="A115" i="21"/>
  <c r="F115" i="21"/>
  <c r="A116" i="21"/>
  <c r="F116" i="21"/>
  <c r="A117" i="21"/>
  <c r="F117" i="21"/>
  <c r="A118" i="21"/>
  <c r="F118" i="21"/>
  <c r="A119" i="21"/>
  <c r="F119" i="21"/>
  <c r="A120" i="21"/>
  <c r="F120" i="21"/>
  <c r="A121" i="21"/>
  <c r="F121" i="21"/>
  <c r="A122" i="21"/>
  <c r="F122" i="21"/>
  <c r="A123" i="21"/>
  <c r="F123" i="21"/>
  <c r="A124" i="21"/>
  <c r="F124" i="21"/>
  <c r="A125" i="21"/>
  <c r="F125" i="21"/>
  <c r="A126" i="21"/>
  <c r="F126" i="21"/>
  <c r="A127" i="21"/>
  <c r="F127" i="21"/>
  <c r="A128" i="21"/>
  <c r="F128" i="21"/>
  <c r="A129" i="21"/>
  <c r="F129" i="21"/>
  <c r="A130" i="21"/>
  <c r="F130" i="21"/>
  <c r="A131" i="21"/>
  <c r="F131" i="21"/>
  <c r="A132" i="21"/>
  <c r="F132" i="21"/>
  <c r="A133" i="21"/>
  <c r="F133" i="21"/>
  <c r="A134" i="21"/>
  <c r="F134" i="21"/>
  <c r="A135" i="21"/>
  <c r="F135" i="21"/>
  <c r="A136" i="21"/>
  <c r="F136" i="21"/>
  <c r="A137" i="21"/>
  <c r="F137" i="21"/>
  <c r="A138" i="21"/>
  <c r="F138" i="21"/>
  <c r="A139" i="21"/>
  <c r="F139" i="21"/>
  <c r="A140" i="21"/>
  <c r="F140" i="21"/>
  <c r="A141" i="21"/>
  <c r="F141" i="21"/>
  <c r="A142" i="21"/>
  <c r="F142" i="21"/>
  <c r="A143" i="21"/>
  <c r="F143" i="21"/>
  <c r="A144" i="21"/>
  <c r="F144" i="21"/>
  <c r="A145" i="21"/>
  <c r="F145" i="21"/>
  <c r="A146" i="21"/>
  <c r="F146" i="21"/>
  <c r="A147" i="21"/>
  <c r="F147" i="21"/>
  <c r="A148" i="21"/>
  <c r="F148" i="21"/>
  <c r="A149" i="21"/>
  <c r="F149" i="21"/>
  <c r="A150" i="21"/>
  <c r="F150" i="21"/>
  <c r="A151" i="21"/>
  <c r="F151" i="21"/>
  <c r="A152" i="21"/>
  <c r="F152" i="21"/>
  <c r="A153" i="21"/>
  <c r="F153" i="21"/>
  <c r="A154" i="21"/>
  <c r="F154" i="21"/>
  <c r="A155" i="21"/>
  <c r="F155" i="21"/>
  <c r="A156" i="21"/>
  <c r="F156" i="21"/>
  <c r="A157" i="21"/>
  <c r="F157" i="21"/>
  <c r="A158" i="21"/>
  <c r="F158" i="21"/>
  <c r="A159" i="21"/>
  <c r="F159" i="21"/>
  <c r="A160" i="21"/>
  <c r="F160" i="21"/>
  <c r="A161" i="21"/>
  <c r="F161" i="21"/>
  <c r="A162" i="21"/>
  <c r="F162" i="21"/>
  <c r="A163" i="21"/>
  <c r="F163" i="21"/>
  <c r="A164" i="21"/>
  <c r="F164" i="21"/>
  <c r="A165" i="21"/>
  <c r="F165" i="21"/>
  <c r="A166" i="21"/>
  <c r="F166" i="21"/>
  <c r="A167" i="21"/>
  <c r="F167" i="21"/>
  <c r="A168" i="21"/>
  <c r="F168" i="21"/>
  <c r="A169" i="21"/>
  <c r="F169" i="21"/>
  <c r="A170" i="21"/>
  <c r="F170" i="21"/>
  <c r="C171" i="21"/>
  <c r="C8" i="21" s="1"/>
  <c r="D171" i="21"/>
  <c r="D8" i="21" s="1"/>
  <c r="E171" i="21"/>
  <c r="E8" i="21" s="1"/>
  <c r="F171" i="21"/>
  <c r="A173" i="21"/>
  <c r="F173" i="21"/>
  <c r="A174" i="21"/>
  <c r="F174" i="21"/>
  <c r="A175" i="21"/>
  <c r="F175" i="21"/>
  <c r="A176" i="21"/>
  <c r="F176" i="21"/>
  <c r="A177" i="21"/>
  <c r="F177" i="21"/>
  <c r="A178" i="21"/>
  <c r="F178" i="21"/>
  <c r="A179" i="21"/>
  <c r="F179" i="21"/>
  <c r="A180" i="21"/>
  <c r="F180" i="21"/>
  <c r="A181" i="21"/>
  <c r="F181" i="21"/>
  <c r="A182" i="21"/>
  <c r="F182" i="21"/>
  <c r="A183" i="21"/>
  <c r="F183" i="21"/>
  <c r="A184" i="21"/>
  <c r="F184" i="21"/>
  <c r="A185" i="21"/>
  <c r="F185" i="21"/>
  <c r="A186" i="21"/>
  <c r="F186" i="21"/>
  <c r="A187" i="21"/>
  <c r="F187" i="21"/>
  <c r="A188" i="21"/>
  <c r="F188" i="21"/>
  <c r="A189" i="21"/>
  <c r="F189" i="21"/>
  <c r="A190" i="21"/>
  <c r="F190" i="21"/>
  <c r="A191" i="21"/>
  <c r="F191" i="21"/>
  <c r="A192" i="21"/>
  <c r="F192" i="21"/>
  <c r="A193" i="21"/>
  <c r="F193" i="21"/>
  <c r="A194" i="21"/>
  <c r="F194" i="21"/>
  <c r="A195" i="21"/>
  <c r="F195" i="21"/>
  <c r="A196" i="21"/>
  <c r="F196" i="21"/>
  <c r="A197" i="21"/>
  <c r="F197" i="21"/>
  <c r="A198" i="21"/>
  <c r="A199" i="21"/>
  <c r="F199" i="21"/>
  <c r="A200" i="21"/>
  <c r="F200" i="21"/>
  <c r="A201" i="21"/>
  <c r="F201" i="21"/>
  <c r="A202" i="21"/>
  <c r="F202" i="21"/>
  <c r="A203" i="21"/>
  <c r="F203" i="21"/>
  <c r="A204" i="21"/>
  <c r="F204" i="21"/>
  <c r="A205" i="21"/>
  <c r="F205" i="21"/>
  <c r="A206" i="21"/>
  <c r="F206" i="21"/>
  <c r="A207" i="21"/>
  <c r="F207" i="21"/>
  <c r="A208" i="21"/>
  <c r="F208" i="21"/>
  <c r="A209" i="21"/>
  <c r="F209" i="21"/>
  <c r="A210" i="21"/>
  <c r="F210" i="21"/>
  <c r="A211" i="21"/>
  <c r="F211" i="21"/>
  <c r="A212" i="21"/>
  <c r="F212" i="21"/>
  <c r="A213" i="21"/>
  <c r="F213" i="21"/>
  <c r="A214" i="21"/>
  <c r="F214" i="21"/>
  <c r="A215" i="21"/>
  <c r="F215" i="21"/>
  <c r="A216" i="21"/>
  <c r="F216" i="21"/>
  <c r="A217" i="21"/>
  <c r="F217" i="21"/>
  <c r="A218" i="21"/>
  <c r="F218" i="21"/>
  <c r="A219" i="21"/>
  <c r="F219" i="21"/>
  <c r="A220" i="21"/>
  <c r="F220" i="21"/>
  <c r="A221" i="21"/>
  <c r="F221" i="21"/>
  <c r="A222" i="21"/>
  <c r="F222" i="21"/>
  <c r="A223" i="21"/>
  <c r="F223" i="21"/>
  <c r="A224" i="21"/>
  <c r="F224" i="21"/>
  <c r="A225" i="21"/>
  <c r="F225" i="21"/>
  <c r="A226" i="21"/>
  <c r="F226" i="21"/>
  <c r="A227" i="21"/>
  <c r="F227" i="21"/>
  <c r="A228" i="21"/>
  <c r="F228" i="21"/>
  <c r="A229" i="21"/>
  <c r="F229" i="21"/>
  <c r="C230" i="21"/>
  <c r="C9" i="21" s="1"/>
  <c r="D230" i="21"/>
  <c r="D9" i="21" s="1"/>
  <c r="E230" i="21"/>
  <c r="E9" i="21" s="1"/>
  <c r="F16" i="20"/>
  <c r="A17" i="20"/>
  <c r="F17" i="20"/>
  <c r="A18" i="20"/>
  <c r="F18" i="20"/>
  <c r="A19" i="20"/>
  <c r="F19" i="20"/>
  <c r="A20" i="20"/>
  <c r="F20" i="20"/>
  <c r="A21" i="20"/>
  <c r="F21" i="20"/>
  <c r="A22" i="20"/>
  <c r="F22" i="20"/>
  <c r="A23" i="20"/>
  <c r="F23" i="20"/>
  <c r="A24" i="20"/>
  <c r="F24" i="20"/>
  <c r="A25" i="20"/>
  <c r="A26" i="20"/>
  <c r="F26" i="20"/>
  <c r="A27" i="20"/>
  <c r="F27" i="20"/>
  <c r="A28" i="20"/>
  <c r="F28" i="20"/>
  <c r="A29" i="20"/>
  <c r="F29" i="20"/>
  <c r="A30" i="20"/>
  <c r="F30" i="20"/>
  <c r="A31" i="20"/>
  <c r="F31" i="20"/>
  <c r="A32" i="20"/>
  <c r="F32" i="20"/>
  <c r="A33" i="20"/>
  <c r="F33" i="20"/>
  <c r="A34" i="20"/>
  <c r="F34" i="20"/>
  <c r="A35" i="20"/>
  <c r="F35" i="20"/>
  <c r="A36" i="20"/>
  <c r="F36" i="20"/>
  <c r="A37" i="20"/>
  <c r="F37" i="20"/>
  <c r="A38" i="20"/>
  <c r="F38" i="20"/>
  <c r="A39" i="20"/>
  <c r="F39" i="20"/>
  <c r="A40" i="20"/>
  <c r="F40" i="20"/>
  <c r="A41" i="20"/>
  <c r="F41" i="20"/>
  <c r="A42" i="20"/>
  <c r="F42" i="20"/>
  <c r="A43" i="20"/>
  <c r="F43" i="20"/>
  <c r="A44" i="20"/>
  <c r="A47" i="20" s="1"/>
  <c r="A48" i="20" s="1"/>
  <c r="A49" i="20" s="1"/>
  <c r="A50" i="20" s="1"/>
  <c r="A51" i="20" s="1"/>
  <c r="A52" i="20" s="1"/>
  <c r="A53" i="20" s="1"/>
  <c r="A54" i="20" s="1"/>
  <c r="A55"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2" i="20" s="1"/>
  <c r="A83" i="20" s="1"/>
  <c r="A84" i="20" s="1"/>
  <c r="A85" i="20" s="1"/>
  <c r="A86" i="20" s="1"/>
  <c r="A87" i="20" s="1"/>
  <c r="A88" i="20" s="1"/>
  <c r="A89" i="20" s="1"/>
  <c r="A90" i="20" s="1"/>
  <c r="A91" i="20" s="1"/>
  <c r="A92" i="20" s="1"/>
  <c r="A93" i="20" s="1"/>
  <c r="A94" i="20" s="1"/>
  <c r="A95" i="20" s="1"/>
  <c r="A96" i="20" s="1"/>
  <c r="A97"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A119" i="20" s="1"/>
  <c r="A120" i="20" s="1"/>
  <c r="A121" i="20" s="1"/>
  <c r="A122" i="20" s="1"/>
  <c r="A123" i="20" s="1"/>
  <c r="A124" i="20" s="1"/>
  <c r="A125" i="20" s="1"/>
  <c r="A126" i="20" s="1"/>
  <c r="A127" i="20" s="1"/>
  <c r="A128" i="20" s="1"/>
  <c r="A129" i="20" s="1"/>
  <c r="A130" i="20" s="1"/>
  <c r="A131" i="20" s="1"/>
  <c r="A132" i="20" s="1"/>
  <c r="A133" i="20" s="1"/>
  <c r="A134" i="20" s="1"/>
  <c r="F44" i="20"/>
  <c r="C45" i="20"/>
  <c r="C5" i="20" s="1"/>
  <c r="D45" i="20"/>
  <c r="D5" i="20" s="1"/>
  <c r="E45" i="20"/>
  <c r="F47" i="20"/>
  <c r="F48" i="20"/>
  <c r="F49" i="20"/>
  <c r="F50" i="20"/>
  <c r="F51" i="20"/>
  <c r="F52" i="20"/>
  <c r="F54" i="20"/>
  <c r="F55" i="20"/>
  <c r="C56" i="20"/>
  <c r="C6" i="20" s="1"/>
  <c r="D56" i="20"/>
  <c r="D6" i="20" s="1"/>
  <c r="E56" i="20"/>
  <c r="E6" i="20" s="1"/>
  <c r="F56" i="20"/>
  <c r="F58" i="20"/>
  <c r="F59" i="20"/>
  <c r="F60" i="20"/>
  <c r="F61" i="20"/>
  <c r="F62" i="20"/>
  <c r="F63" i="20"/>
  <c r="F64" i="20"/>
  <c r="F65" i="20"/>
  <c r="F66" i="20"/>
  <c r="F67" i="20"/>
  <c r="F68" i="20"/>
  <c r="F69" i="20"/>
  <c r="F70" i="20"/>
  <c r="F71" i="20"/>
  <c r="F72" i="20"/>
  <c r="F73" i="20"/>
  <c r="F74" i="20"/>
  <c r="F75" i="20"/>
  <c r="F76" i="20"/>
  <c r="F77" i="20"/>
  <c r="F78" i="20"/>
  <c r="F79" i="20"/>
  <c r="C80" i="20"/>
  <c r="C7" i="20" s="1"/>
  <c r="D80" i="20"/>
  <c r="D7" i="20" s="1"/>
  <c r="E80" i="20"/>
  <c r="E7" i="20" s="1"/>
  <c r="F80" i="20"/>
  <c r="F82" i="20"/>
  <c r="F83" i="20"/>
  <c r="F84" i="20"/>
  <c r="F85" i="20"/>
  <c r="F86" i="20"/>
  <c r="F87" i="20"/>
  <c r="F88" i="20"/>
  <c r="F89" i="20"/>
  <c r="F90" i="20"/>
  <c r="F91" i="20"/>
  <c r="F92" i="20"/>
  <c r="F94" i="20"/>
  <c r="F95" i="20"/>
  <c r="F96" i="20"/>
  <c r="F97" i="20"/>
  <c r="C98" i="20"/>
  <c r="C8" i="20" s="1"/>
  <c r="D98" i="20"/>
  <c r="D8" i="20" s="1"/>
  <c r="E98" i="20"/>
  <c r="E8" i="20" s="1"/>
  <c r="F8" i="20" s="1"/>
  <c r="F100" i="20"/>
  <c r="F101" i="20"/>
  <c r="F102" i="20"/>
  <c r="F103"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C135" i="20"/>
  <c r="C9" i="20" s="1"/>
  <c r="D135" i="20"/>
  <c r="D9" i="20" s="1"/>
  <c r="E135" i="20"/>
  <c r="E9" i="20" s="1"/>
  <c r="F9" i="20" s="1"/>
  <c r="F14" i="19"/>
  <c r="A15" i="19"/>
  <c r="F15" i="19"/>
  <c r="A16" i="19"/>
  <c r="F16" i="19"/>
  <c r="A17" i="19"/>
  <c r="F17" i="19"/>
  <c r="A18" i="19"/>
  <c r="F18" i="19"/>
  <c r="A19" i="19"/>
  <c r="F19" i="19"/>
  <c r="A20" i="19"/>
  <c r="F20" i="19"/>
  <c r="A21" i="19"/>
  <c r="F21" i="19"/>
  <c r="A22" i="19"/>
  <c r="F22" i="19"/>
  <c r="A23" i="19"/>
  <c r="F23" i="19"/>
  <c r="A24" i="19"/>
  <c r="F24" i="19"/>
  <c r="A25" i="19"/>
  <c r="F25" i="19"/>
  <c r="A26" i="19"/>
  <c r="F26" i="19"/>
  <c r="A27" i="19"/>
  <c r="F27" i="19"/>
  <c r="A28" i="19"/>
  <c r="F28" i="19"/>
  <c r="A29" i="19"/>
  <c r="F29" i="19"/>
  <c r="A30" i="19"/>
  <c r="F30" i="19"/>
  <c r="A31" i="19"/>
  <c r="F31" i="19"/>
  <c r="A32" i="19"/>
  <c r="F32" i="19"/>
  <c r="A33" i="19"/>
  <c r="F33" i="19"/>
  <c r="A34" i="19"/>
  <c r="F34" i="19"/>
  <c r="A35" i="19"/>
  <c r="F35" i="19"/>
  <c r="A36" i="19"/>
  <c r="F36" i="19"/>
  <c r="A37" i="19"/>
  <c r="F37" i="19"/>
  <c r="A38" i="19"/>
  <c r="F38" i="19"/>
  <c r="A39" i="19"/>
  <c r="F39" i="19"/>
  <c r="A40" i="19"/>
  <c r="F40" i="19"/>
  <c r="A41" i="19"/>
  <c r="F41" i="19"/>
  <c r="A42" i="19"/>
  <c r="F42" i="19"/>
  <c r="C43" i="19"/>
  <c r="C5" i="19" s="1"/>
  <c r="D43" i="19"/>
  <c r="D5" i="19" s="1"/>
  <c r="E43" i="19"/>
  <c r="E5" i="19" s="1"/>
  <c r="A45" i="19"/>
  <c r="F45" i="19"/>
  <c r="C46" i="19"/>
  <c r="C6" i="19" s="1"/>
  <c r="D46" i="19"/>
  <c r="D6" i="19" s="1"/>
  <c r="E46" i="19"/>
  <c r="E6" i="19" s="1"/>
  <c r="A48" i="19"/>
  <c r="F48" i="19"/>
  <c r="A49" i="19"/>
  <c r="F49" i="19"/>
  <c r="A50" i="19"/>
  <c r="F50" i="19"/>
  <c r="A51" i="19"/>
  <c r="F51" i="19"/>
  <c r="A52" i="19"/>
  <c r="F52" i="19"/>
  <c r="A53" i="19"/>
  <c r="C54" i="19"/>
  <c r="C7" i="19" s="1"/>
  <c r="D54" i="19"/>
  <c r="D7" i="19" s="1"/>
  <c r="E54" i="19"/>
  <c r="F54" i="19" s="1"/>
  <c r="F13" i="18"/>
  <c r="A14" i="18"/>
  <c r="F14" i="18"/>
  <c r="A15" i="18"/>
  <c r="F15" i="18"/>
  <c r="A16" i="18"/>
  <c r="F16" i="18"/>
  <c r="A17" i="18"/>
  <c r="F17" i="18"/>
  <c r="A18" i="18"/>
  <c r="F18" i="18"/>
  <c r="A19" i="18"/>
  <c r="F19" i="18"/>
  <c r="A20" i="18"/>
  <c r="F20" i="18"/>
  <c r="A21" i="18"/>
  <c r="F21" i="18"/>
  <c r="A22" i="18"/>
  <c r="F22" i="18"/>
  <c r="A23" i="18"/>
  <c r="F23" i="18"/>
  <c r="A24" i="18"/>
  <c r="F24" i="18"/>
  <c r="A25" i="18"/>
  <c r="F25" i="18"/>
  <c r="A26" i="18"/>
  <c r="F26" i="18"/>
  <c r="A27" i="18"/>
  <c r="F27" i="18"/>
  <c r="A28" i="18"/>
  <c r="F28" i="18"/>
  <c r="A29" i="18"/>
  <c r="A30" i="18"/>
  <c r="F30" i="18"/>
  <c r="A31" i="18"/>
  <c r="F31" i="18"/>
  <c r="A32" i="18"/>
  <c r="F32" i="18"/>
  <c r="A33" i="18"/>
  <c r="F33" i="18"/>
  <c r="A34" i="18"/>
  <c r="F34" i="18"/>
  <c r="A35" i="18"/>
  <c r="F35" i="18"/>
  <c r="A36" i="18"/>
  <c r="F36" i="18"/>
  <c r="A37" i="18"/>
  <c r="F37" i="18"/>
  <c r="A38" i="18"/>
  <c r="F38" i="18"/>
  <c r="A39" i="18"/>
  <c r="F39" i="18"/>
  <c r="A40" i="18"/>
  <c r="F40" i="18"/>
  <c r="A41" i="18"/>
  <c r="F41" i="18"/>
  <c r="A42" i="18"/>
  <c r="F42" i="18"/>
  <c r="A43" i="18"/>
  <c r="F43" i="18"/>
  <c r="A44" i="18"/>
  <c r="F44" i="18"/>
  <c r="C45" i="18"/>
  <c r="C5" i="18" s="1"/>
  <c r="D45" i="18"/>
  <c r="D5" i="18" s="1"/>
  <c r="E45" i="18"/>
  <c r="F45" i="18" s="1"/>
  <c r="A47" i="18"/>
  <c r="F47" i="18"/>
  <c r="A48" i="18"/>
  <c r="F48" i="18"/>
  <c r="A49" i="18"/>
  <c r="F49" i="18"/>
  <c r="A50" i="18"/>
  <c r="F50" i="18"/>
  <c r="A51" i="18"/>
  <c r="F51" i="18"/>
  <c r="A52" i="18"/>
  <c r="F52" i="18"/>
  <c r="C53" i="18"/>
  <c r="C6" i="18" s="1"/>
  <c r="D53" i="18"/>
  <c r="D6" i="18" s="1"/>
  <c r="E53" i="18"/>
  <c r="F12" i="17"/>
  <c r="A13" i="17"/>
  <c r="F13" i="17"/>
  <c r="A14" i="17"/>
  <c r="F14" i="17"/>
  <c r="A15" i="17"/>
  <c r="F15" i="17"/>
  <c r="A16" i="17"/>
  <c r="F16" i="17"/>
  <c r="A17" i="17"/>
  <c r="F17" i="17"/>
  <c r="A18" i="17"/>
  <c r="F18" i="17"/>
  <c r="A19" i="17"/>
  <c r="F19" i="17"/>
  <c r="A20" i="17"/>
  <c r="F20" i="17"/>
  <c r="A21" i="17"/>
  <c r="F21" i="17"/>
  <c r="A22" i="17"/>
  <c r="F22" i="17"/>
  <c r="A23" i="17"/>
  <c r="F23" i="17"/>
  <c r="A24" i="17"/>
  <c r="F24" i="17"/>
  <c r="A25" i="17"/>
  <c r="F25" i="17"/>
  <c r="A26" i="17"/>
  <c r="F26" i="17"/>
  <c r="A27" i="17"/>
  <c r="F27" i="17"/>
  <c r="A28" i="17"/>
  <c r="F28" i="17"/>
  <c r="A29" i="17"/>
  <c r="F29" i="17"/>
  <c r="A30" i="17"/>
  <c r="F30" i="17"/>
  <c r="A31" i="17"/>
  <c r="F31" i="17"/>
  <c r="A32" i="17"/>
  <c r="F32" i="17"/>
  <c r="C33" i="17"/>
  <c r="C5" i="17" s="1"/>
  <c r="C6" i="17" s="1"/>
  <c r="D33" i="17"/>
  <c r="D5" i="17" s="1"/>
  <c r="D6" i="17" s="1"/>
  <c r="E33" i="17"/>
  <c r="E5" i="17" s="1"/>
  <c r="F33" i="17"/>
  <c r="F15" i="16"/>
  <c r="A16" i="16"/>
  <c r="F16" i="16"/>
  <c r="A17" i="16"/>
  <c r="F17" i="16"/>
  <c r="A18" i="16"/>
  <c r="F18" i="16"/>
  <c r="A19" i="16"/>
  <c r="F19" i="16"/>
  <c r="A20" i="16"/>
  <c r="F20" i="16"/>
  <c r="A21" i="16"/>
  <c r="F21" i="16"/>
  <c r="A22" i="16"/>
  <c r="F22" i="16"/>
  <c r="A23" i="16"/>
  <c r="F23" i="16"/>
  <c r="A24" i="16"/>
  <c r="A25" i="16" s="1"/>
  <c r="A26" i="16" s="1"/>
  <c r="A27" i="16" s="1"/>
  <c r="A28" i="16" s="1"/>
  <c r="A31" i="16" s="1"/>
  <c r="A32" i="16" s="1"/>
  <c r="A33" i="16" s="1"/>
  <c r="A34" i="16" s="1"/>
  <c r="A35" i="16" s="1"/>
  <c r="A36" i="16" s="1"/>
  <c r="A37" i="16" s="1"/>
  <c r="A38" i="16" s="1"/>
  <c r="A39" i="16" s="1"/>
  <c r="A40" i="16" s="1"/>
  <c r="A41" i="16" s="1"/>
  <c r="A42" i="16" s="1"/>
  <c r="A43" i="16" s="1"/>
  <c r="A44" i="16" s="1"/>
  <c r="A45" i="16" s="1"/>
  <c r="A46" i="16" s="1"/>
  <c r="A47" i="16" s="1"/>
  <c r="A48" i="16" s="1"/>
  <c r="A51" i="16" s="1"/>
  <c r="A52" i="16" s="1"/>
  <c r="A53" i="16" s="1"/>
  <c r="A54" i="16" s="1"/>
  <c r="A55" i="16" s="1"/>
  <c r="A56" i="16" s="1"/>
  <c r="A57" i="16" s="1"/>
  <c r="A58" i="16" s="1"/>
  <c r="A59" i="16" s="1"/>
  <c r="A62" i="16" s="1"/>
  <c r="A63" i="16" s="1"/>
  <c r="A64" i="16" s="1"/>
  <c r="F25" i="16"/>
  <c r="F26" i="16"/>
  <c r="F27" i="16"/>
  <c r="F28" i="16"/>
  <c r="C29" i="16"/>
  <c r="C5" i="16" s="1"/>
  <c r="D29" i="16"/>
  <c r="D5" i="16" s="1"/>
  <c r="E29" i="16"/>
  <c r="E5" i="16" s="1"/>
  <c r="F29" i="16"/>
  <c r="F31" i="16"/>
  <c r="F32" i="16"/>
  <c r="F33" i="16"/>
  <c r="F34" i="16"/>
  <c r="F35" i="16"/>
  <c r="F36" i="16"/>
  <c r="F37" i="16"/>
  <c r="F38" i="16"/>
  <c r="F39" i="16"/>
  <c r="F40" i="16"/>
  <c r="F41" i="16"/>
  <c r="F42" i="16"/>
  <c r="F43" i="16"/>
  <c r="F44" i="16"/>
  <c r="F45" i="16"/>
  <c r="F46" i="16"/>
  <c r="F47" i="16"/>
  <c r="F48" i="16"/>
  <c r="C49" i="16"/>
  <c r="C6" i="16" s="1"/>
  <c r="D49" i="16"/>
  <c r="D6" i="16" s="1"/>
  <c r="E49" i="16"/>
  <c r="E6" i="16" s="1"/>
  <c r="F49" i="16"/>
  <c r="F51" i="16"/>
  <c r="F52" i="16"/>
  <c r="F53" i="16"/>
  <c r="F54" i="16"/>
  <c r="F55" i="16"/>
  <c r="F56" i="16"/>
  <c r="F57" i="16"/>
  <c r="F58" i="16"/>
  <c r="F59" i="16"/>
  <c r="C60" i="16"/>
  <c r="C7" i="16" s="1"/>
  <c r="D60" i="16"/>
  <c r="D7" i="16" s="1"/>
  <c r="E60" i="16"/>
  <c r="E7" i="16" s="1"/>
  <c r="F7" i="16" s="1"/>
  <c r="F62" i="16"/>
  <c r="F63" i="16"/>
  <c r="F64" i="16"/>
  <c r="C65" i="16"/>
  <c r="C8" i="16" s="1"/>
  <c r="D65" i="16"/>
  <c r="D8" i="16" s="1"/>
  <c r="E65" i="16"/>
  <c r="E8" i="16" s="1"/>
  <c r="F65" i="16"/>
  <c r="F14" i="15"/>
  <c r="A15" i="15"/>
  <c r="F15" i="15"/>
  <c r="A16" i="15"/>
  <c r="F16" i="15"/>
  <c r="A17" i="15"/>
  <c r="F17" i="15"/>
  <c r="A18" i="15"/>
  <c r="F18" i="15"/>
  <c r="A19" i="15"/>
  <c r="F19" i="15"/>
  <c r="A20" i="15"/>
  <c r="F20" i="15"/>
  <c r="A21" i="15"/>
  <c r="F21" i="15"/>
  <c r="A22" i="15"/>
  <c r="F22" i="15"/>
  <c r="A23" i="15"/>
  <c r="F23" i="15"/>
  <c r="A24" i="15"/>
  <c r="F24" i="15"/>
  <c r="A25" i="15"/>
  <c r="F25" i="15"/>
  <c r="A26" i="15"/>
  <c r="F26" i="15"/>
  <c r="A27" i="15"/>
  <c r="F27" i="15"/>
  <c r="A28" i="15"/>
  <c r="F28" i="15"/>
  <c r="A29" i="15"/>
  <c r="F29" i="15"/>
  <c r="A30" i="15"/>
  <c r="F30" i="15"/>
  <c r="A31" i="15"/>
  <c r="A32" i="15" s="1"/>
  <c r="A33" i="15" s="1"/>
  <c r="A34" i="15" s="1"/>
  <c r="A35" i="15" s="1"/>
  <c r="A36" i="15" s="1"/>
  <c r="A37" i="15" s="1"/>
  <c r="A40" i="15" s="1"/>
  <c r="A41" i="15" s="1"/>
  <c r="A44" i="15" s="1"/>
  <c r="A45" i="15" s="1"/>
  <c r="A46" i="15" s="1"/>
  <c r="F32" i="15"/>
  <c r="F33" i="15"/>
  <c r="F34" i="15"/>
  <c r="E35" i="15"/>
  <c r="F35" i="15" s="1"/>
  <c r="E36" i="15"/>
  <c r="F36" i="15" s="1"/>
  <c r="F37" i="15"/>
  <c r="C38" i="15"/>
  <c r="C5" i="15" s="1"/>
  <c r="D38" i="15"/>
  <c r="D5" i="15" s="1"/>
  <c r="F40" i="15"/>
  <c r="F41" i="15"/>
  <c r="C42" i="15"/>
  <c r="C6" i="15" s="1"/>
  <c r="D42" i="15"/>
  <c r="D6" i="15" s="1"/>
  <c r="E42" i="15"/>
  <c r="E6" i="15" s="1"/>
  <c r="F6" i="15" s="1"/>
  <c r="F42" i="15"/>
  <c r="F44" i="15"/>
  <c r="F45" i="15"/>
  <c r="F46" i="15"/>
  <c r="C47" i="15"/>
  <c r="C7" i="15" s="1"/>
  <c r="D47" i="15"/>
  <c r="D7" i="15" s="1"/>
  <c r="E47" i="15"/>
  <c r="E7" i="15" s="1"/>
  <c r="F47" i="15"/>
  <c r="F15" i="14"/>
  <c r="A16" i="14"/>
  <c r="F16" i="14"/>
  <c r="A17" i="14"/>
  <c r="F17" i="14"/>
  <c r="A18" i="14"/>
  <c r="F18" i="14"/>
  <c r="A19" i="14"/>
  <c r="F19" i="14"/>
  <c r="A20" i="14"/>
  <c r="F20" i="14"/>
  <c r="A21" i="14"/>
  <c r="F21" i="14"/>
  <c r="A22" i="14"/>
  <c r="F22" i="14"/>
  <c r="A23" i="14"/>
  <c r="F23" i="14"/>
  <c r="A24" i="14"/>
  <c r="F24" i="14"/>
  <c r="A25" i="14"/>
  <c r="F25" i="14"/>
  <c r="C26" i="14"/>
  <c r="C5" i="14" s="1"/>
  <c r="D26" i="14"/>
  <c r="D5" i="14" s="1"/>
  <c r="E26" i="14"/>
  <c r="E5" i="14" s="1"/>
  <c r="A28" i="14"/>
  <c r="F28" i="14"/>
  <c r="A29" i="14"/>
  <c r="F29" i="14"/>
  <c r="A30" i="14"/>
  <c r="F30" i="14"/>
  <c r="C31" i="14"/>
  <c r="C6" i="14" s="1"/>
  <c r="D31" i="14"/>
  <c r="D6" i="14" s="1"/>
  <c r="E31" i="14"/>
  <c r="E6" i="14" s="1"/>
  <c r="A33" i="14"/>
  <c r="A34" i="14" s="1"/>
  <c r="A35" i="14" s="1"/>
  <c r="A36" i="14" s="1"/>
  <c r="A37" i="14" s="1"/>
  <c r="A38" i="14" s="1"/>
  <c r="A39" i="14" s="1"/>
  <c r="A40" i="14" s="1"/>
  <c r="A41"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F34" i="14"/>
  <c r="F35" i="14"/>
  <c r="F36" i="14"/>
  <c r="F37" i="14"/>
  <c r="F39" i="14"/>
  <c r="F40" i="14"/>
  <c r="F41" i="14"/>
  <c r="C42" i="14"/>
  <c r="C7" i="14" s="1"/>
  <c r="D42" i="14"/>
  <c r="D7" i="14" s="1"/>
  <c r="E42" i="14"/>
  <c r="E7" i="14" s="1"/>
  <c r="F7" i="14" s="1"/>
  <c r="F44" i="14"/>
  <c r="F45" i="14"/>
  <c r="F46" i="14"/>
  <c r="F47" i="14"/>
  <c r="F48" i="14"/>
  <c r="F49" i="14"/>
  <c r="F50" i="14"/>
  <c r="F51" i="14"/>
  <c r="F52" i="14"/>
  <c r="F53" i="14"/>
  <c r="F54" i="14"/>
  <c r="F55" i="14"/>
  <c r="F56" i="14"/>
  <c r="F57" i="14"/>
  <c r="F58" i="14"/>
  <c r="F59" i="14"/>
  <c r="F60" i="14"/>
  <c r="F61" i="14"/>
  <c r="F62" i="14"/>
  <c r="F64" i="14"/>
  <c r="F65" i="14"/>
  <c r="F66" i="14"/>
  <c r="F67" i="14"/>
  <c r="F68" i="14"/>
  <c r="F69" i="14"/>
  <c r="F70" i="14"/>
  <c r="F71" i="14"/>
  <c r="C72" i="14"/>
  <c r="C8" i="14" s="1"/>
  <c r="D72" i="14"/>
  <c r="D8" i="14" s="1"/>
  <c r="E72" i="14"/>
  <c r="E8" i="14" s="1"/>
  <c r="F8" i="14" s="1"/>
  <c r="F72" i="14" l="1"/>
  <c r="F60" i="16"/>
  <c r="F5" i="17"/>
  <c r="E6" i="17"/>
  <c r="F6" i="17" s="1"/>
  <c r="F53" i="18"/>
  <c r="D7" i="18"/>
  <c r="F46" i="19"/>
  <c r="F43" i="19"/>
  <c r="F6" i="20"/>
  <c r="F8" i="21"/>
  <c r="F6" i="21"/>
  <c r="D7" i="22"/>
  <c r="F6" i="22"/>
  <c r="F93" i="23"/>
  <c r="F79" i="23"/>
  <c r="F45" i="23"/>
  <c r="F41" i="23"/>
  <c r="F30" i="23"/>
  <c r="F68" i="24"/>
  <c r="F31" i="25"/>
  <c r="F6" i="25"/>
  <c r="C9" i="14"/>
  <c r="C8" i="15"/>
  <c r="F6" i="14"/>
  <c r="D9" i="14"/>
  <c r="F7" i="15"/>
  <c r="D8" i="15"/>
  <c r="F8" i="16"/>
  <c r="F6" i="16"/>
  <c r="F5" i="16"/>
  <c r="E9" i="14"/>
  <c r="F9" i="14" s="1"/>
  <c r="F5" i="14"/>
  <c r="D9" i="16"/>
  <c r="D8" i="19"/>
  <c r="F42" i="14"/>
  <c r="F31" i="14"/>
  <c r="F26" i="14"/>
  <c r="E38" i="15"/>
  <c r="C9" i="16"/>
  <c r="E9" i="16"/>
  <c r="F9" i="16" s="1"/>
  <c r="C7" i="18"/>
  <c r="F6" i="19"/>
  <c r="C8" i="19"/>
  <c r="F5" i="19"/>
  <c r="E6" i="18"/>
  <c r="F6" i="18" s="1"/>
  <c r="E5" i="18"/>
  <c r="E7" i="19"/>
  <c r="F7" i="19" s="1"/>
  <c r="E5" i="20"/>
  <c r="F45" i="20"/>
  <c r="C10" i="20"/>
  <c r="E10" i="21"/>
  <c r="F5" i="21"/>
  <c r="C10" i="21"/>
  <c r="D10" i="23"/>
  <c r="F5" i="24"/>
  <c r="E7" i="24"/>
  <c r="C7" i="24"/>
  <c r="E7" i="25"/>
  <c r="F5" i="25"/>
  <c r="C7" i="25"/>
  <c r="F135" i="20"/>
  <c r="F98" i="20"/>
  <c r="F7" i="20"/>
  <c r="D10" i="20"/>
  <c r="F9" i="21"/>
  <c r="D10" i="21"/>
  <c r="F5" i="22"/>
  <c r="E7" i="22"/>
  <c r="F7" i="22" s="1"/>
  <c r="C7" i="22"/>
  <c r="F9" i="23"/>
  <c r="F8" i="23"/>
  <c r="F7" i="23"/>
  <c r="F6" i="23"/>
  <c r="E10" i="23"/>
  <c r="F10" i="23" s="1"/>
  <c r="F5" i="23"/>
  <c r="C10" i="23"/>
  <c r="D7" i="24"/>
  <c r="D7" i="25"/>
  <c r="F230" i="21"/>
  <c r="F21" i="22"/>
  <c r="F18" i="22"/>
  <c r="F57" i="24"/>
  <c r="F5" i="34"/>
  <c r="G5" i="34"/>
  <c r="F6" i="34"/>
  <c r="G6" i="34"/>
  <c r="F7" i="34"/>
  <c r="G7" i="34"/>
  <c r="F8" i="34"/>
  <c r="G8" i="34"/>
  <c r="F9" i="34"/>
  <c r="G9" i="34"/>
  <c r="F10" i="34"/>
  <c r="G10" i="34"/>
  <c r="F11" i="34"/>
  <c r="G11" i="34"/>
  <c r="F12" i="34"/>
  <c r="G12" i="34"/>
  <c r="F13" i="34"/>
  <c r="G13" i="34"/>
  <c r="F14" i="34"/>
  <c r="G14" i="34"/>
  <c r="F15" i="34"/>
  <c r="G15" i="34"/>
  <c r="F16" i="34"/>
  <c r="G16" i="34"/>
  <c r="F17" i="34"/>
  <c r="G17" i="34"/>
  <c r="F18" i="34"/>
  <c r="G18" i="34"/>
  <c r="F19" i="34"/>
  <c r="G19" i="34"/>
  <c r="F20" i="34"/>
  <c r="G20" i="34"/>
  <c r="F21" i="34"/>
  <c r="G21" i="34"/>
  <c r="F22" i="34"/>
  <c r="G22" i="34"/>
  <c r="F23" i="34"/>
  <c r="G23" i="34"/>
  <c r="F24" i="34"/>
  <c r="G24" i="34"/>
  <c r="F25" i="34"/>
  <c r="G25" i="34"/>
  <c r="F26" i="34"/>
  <c r="G26" i="34"/>
  <c r="F27" i="34"/>
  <c r="G27" i="34"/>
  <c r="F28" i="34"/>
  <c r="G28" i="34"/>
  <c r="F29" i="34"/>
  <c r="G29" i="34"/>
  <c r="F30" i="34"/>
  <c r="G30" i="34"/>
  <c r="F31" i="34"/>
  <c r="G31" i="34"/>
  <c r="F32" i="34"/>
  <c r="G32" i="34"/>
  <c r="F33" i="34"/>
  <c r="G33" i="34"/>
  <c r="F34" i="34"/>
  <c r="G34" i="34"/>
  <c r="F35" i="34"/>
  <c r="G35" i="34"/>
  <c r="F36" i="34"/>
  <c r="G36" i="34"/>
  <c r="F37" i="34"/>
  <c r="G37" i="34"/>
  <c r="F38" i="34"/>
  <c r="G38" i="34"/>
  <c r="F39" i="34"/>
  <c r="G39" i="34"/>
  <c r="F40" i="34"/>
  <c r="G40" i="34"/>
  <c r="F41" i="34"/>
  <c r="G41" i="34"/>
  <c r="F42" i="34"/>
  <c r="G42" i="34"/>
  <c r="F43" i="34"/>
  <c r="G43" i="34"/>
  <c r="F44" i="34"/>
  <c r="G44" i="34"/>
  <c r="F45" i="34"/>
  <c r="G45" i="34"/>
  <c r="F46" i="34"/>
  <c r="G46" i="34"/>
  <c r="F47" i="34"/>
  <c r="G47" i="34"/>
  <c r="F48" i="34"/>
  <c r="G48" i="34"/>
  <c r="F49" i="34"/>
  <c r="G49" i="34"/>
  <c r="F50" i="34"/>
  <c r="G50" i="34"/>
  <c r="F51" i="34"/>
  <c r="G51" i="34"/>
  <c r="F52" i="34"/>
  <c r="G52" i="34"/>
  <c r="F53" i="34"/>
  <c r="G53" i="34"/>
  <c r="F54" i="34"/>
  <c r="G54" i="34"/>
  <c r="F55" i="34"/>
  <c r="G55" i="34"/>
  <c r="F56" i="34"/>
  <c r="G56" i="34"/>
  <c r="F57" i="34"/>
  <c r="G57" i="34"/>
  <c r="F58" i="34"/>
  <c r="G58" i="34"/>
  <c r="F59" i="34"/>
  <c r="G59" i="34"/>
  <c r="F60" i="34"/>
  <c r="G60" i="34"/>
  <c r="F61" i="34"/>
  <c r="G61" i="34"/>
  <c r="F62" i="34"/>
  <c r="G62" i="34"/>
  <c r="F63" i="34"/>
  <c r="G63" i="34"/>
  <c r="F64" i="34"/>
  <c r="G64" i="34"/>
  <c r="F65" i="34"/>
  <c r="G65" i="34"/>
  <c r="F66" i="34"/>
  <c r="G66" i="34"/>
  <c r="F67" i="34"/>
  <c r="G67" i="34"/>
  <c r="F68" i="34"/>
  <c r="G68" i="34"/>
  <c r="F69" i="34"/>
  <c r="G69" i="34"/>
  <c r="F70" i="34"/>
  <c r="G70" i="34"/>
  <c r="F71" i="34"/>
  <c r="G71" i="34"/>
  <c r="F72" i="34"/>
  <c r="G72" i="34"/>
  <c r="F73" i="34"/>
  <c r="G73" i="34"/>
  <c r="F74" i="34"/>
  <c r="G74" i="34"/>
  <c r="F75" i="34"/>
  <c r="G75" i="34"/>
  <c r="F76" i="34"/>
  <c r="G76" i="34"/>
  <c r="F77" i="34"/>
  <c r="G77" i="34"/>
  <c r="F78" i="34"/>
  <c r="G78" i="34"/>
  <c r="F79" i="34"/>
  <c r="G79" i="34"/>
  <c r="F80" i="34"/>
  <c r="G80" i="34"/>
  <c r="F81" i="34"/>
  <c r="G81" i="34"/>
  <c r="F82" i="34"/>
  <c r="G82" i="34"/>
  <c r="F83" i="34"/>
  <c r="G83" i="34"/>
  <c r="F84" i="34"/>
  <c r="G84" i="34"/>
  <c r="F85" i="34"/>
  <c r="G85" i="34"/>
  <c r="F86" i="34"/>
  <c r="G86" i="34"/>
  <c r="F87" i="34"/>
  <c r="G87" i="34"/>
  <c r="F88" i="34"/>
  <c r="G88" i="34"/>
  <c r="F89" i="34"/>
  <c r="G89" i="34"/>
  <c r="F90" i="34"/>
  <c r="G90" i="34"/>
  <c r="F91" i="34"/>
  <c r="G91" i="34"/>
  <c r="F92" i="34"/>
  <c r="G92" i="34"/>
  <c r="F93" i="34"/>
  <c r="G93" i="34"/>
  <c r="F94" i="34"/>
  <c r="G94" i="34"/>
  <c r="F95" i="34"/>
  <c r="G95" i="34"/>
  <c r="F96" i="34"/>
  <c r="G96" i="34"/>
  <c r="F97" i="34"/>
  <c r="G97" i="34"/>
  <c r="F98" i="34"/>
  <c r="G98" i="34"/>
  <c r="F99" i="34"/>
  <c r="G99" i="34"/>
  <c r="F100" i="34"/>
  <c r="G100" i="34"/>
  <c r="F101" i="34"/>
  <c r="G101" i="34"/>
  <c r="F102" i="34"/>
  <c r="G102" i="34"/>
  <c r="F103" i="34"/>
  <c r="G103" i="34"/>
  <c r="F104" i="34"/>
  <c r="G104" i="34"/>
  <c r="F105" i="34"/>
  <c r="G105" i="34"/>
  <c r="F106" i="34"/>
  <c r="G106" i="34"/>
  <c r="F107" i="34"/>
  <c r="G107" i="34"/>
  <c r="F108" i="34"/>
  <c r="G108" i="34"/>
  <c r="F109" i="34"/>
  <c r="G109" i="34"/>
  <c r="F110" i="34"/>
  <c r="G110" i="34"/>
  <c r="F111" i="34"/>
  <c r="G111" i="34"/>
  <c r="F112" i="34"/>
  <c r="G112" i="34"/>
  <c r="F113" i="34"/>
  <c r="G113" i="34"/>
  <c r="F114" i="34"/>
  <c r="G114" i="34"/>
  <c r="F115" i="34"/>
  <c r="G115" i="34"/>
  <c r="F116" i="34"/>
  <c r="G116" i="34"/>
  <c r="F117" i="34"/>
  <c r="G117" i="34"/>
  <c r="F118" i="34"/>
  <c r="G118" i="34"/>
  <c r="F119" i="34"/>
  <c r="G119" i="34"/>
  <c r="F120" i="34"/>
  <c r="G120" i="34"/>
  <c r="F121" i="34"/>
  <c r="G121" i="34"/>
  <c r="F122" i="34"/>
  <c r="G122" i="34"/>
  <c r="F123" i="34"/>
  <c r="G123" i="34"/>
  <c r="F124" i="34"/>
  <c r="G124" i="34"/>
  <c r="F125" i="34"/>
  <c r="G125" i="34"/>
  <c r="F126" i="34"/>
  <c r="G126" i="34"/>
  <c r="F127" i="34"/>
  <c r="G127" i="34"/>
  <c r="F128" i="34"/>
  <c r="G128" i="34"/>
  <c r="F129" i="34"/>
  <c r="G129" i="34"/>
  <c r="F130" i="34"/>
  <c r="G130" i="34"/>
  <c r="F131" i="34"/>
  <c r="G131" i="34"/>
  <c r="F132" i="34"/>
  <c r="G132" i="34"/>
  <c r="F133" i="34"/>
  <c r="G133" i="34"/>
  <c r="F134" i="34"/>
  <c r="G134" i="34"/>
  <c r="F135" i="34"/>
  <c r="G135" i="34"/>
  <c r="F136" i="34"/>
  <c r="G136" i="34"/>
  <c r="F137" i="34"/>
  <c r="G137" i="34"/>
  <c r="F138" i="34"/>
  <c r="G138" i="34"/>
  <c r="F139" i="34"/>
  <c r="G139" i="34"/>
  <c r="F140" i="34"/>
  <c r="G140" i="34"/>
  <c r="F141" i="34"/>
  <c r="G141" i="34"/>
  <c r="F142" i="34"/>
  <c r="G142" i="34"/>
  <c r="F143" i="34"/>
  <c r="G143" i="34"/>
  <c r="F144" i="34"/>
  <c r="G144" i="34"/>
  <c r="F145" i="34"/>
  <c r="G145" i="34"/>
  <c r="F146" i="34"/>
  <c r="G146" i="34"/>
  <c r="F147" i="34"/>
  <c r="G147" i="34"/>
  <c r="F148" i="34"/>
  <c r="G148" i="34"/>
  <c r="F149" i="34"/>
  <c r="G149" i="34"/>
  <c r="F150" i="34"/>
  <c r="G150" i="34"/>
  <c r="F151" i="34"/>
  <c r="G151" i="34"/>
  <c r="F152" i="34"/>
  <c r="G152" i="34"/>
  <c r="F153" i="34"/>
  <c r="G153" i="34"/>
  <c r="F154" i="34"/>
  <c r="G154" i="34"/>
  <c r="F155" i="34"/>
  <c r="G155" i="34"/>
  <c r="F156" i="34"/>
  <c r="G156" i="34"/>
  <c r="F157" i="34"/>
  <c r="G157" i="34"/>
  <c r="F158" i="34"/>
  <c r="G158" i="34"/>
  <c r="F159" i="34"/>
  <c r="G159" i="34"/>
  <c r="F160" i="34"/>
  <c r="G160" i="34"/>
  <c r="F161" i="34"/>
  <c r="G161" i="34"/>
  <c r="F162" i="34"/>
  <c r="G162" i="34"/>
  <c r="F163" i="34"/>
  <c r="G163" i="34"/>
  <c r="F164" i="34"/>
  <c r="G164" i="34"/>
  <c r="F165" i="34"/>
  <c r="G165" i="34"/>
  <c r="F166" i="34"/>
  <c r="G166" i="34"/>
  <c r="F167" i="34"/>
  <c r="G167" i="34"/>
  <c r="F168" i="34"/>
  <c r="G168" i="34"/>
  <c r="F169" i="34"/>
  <c r="G169" i="34"/>
  <c r="F170" i="34"/>
  <c r="G170" i="34"/>
  <c r="F171" i="34"/>
  <c r="G171" i="34"/>
  <c r="F172" i="34"/>
  <c r="G172" i="34"/>
  <c r="F173" i="34"/>
  <c r="G173" i="34"/>
  <c r="F174" i="34"/>
  <c r="G174" i="34"/>
  <c r="F175" i="34"/>
  <c r="G175" i="34"/>
  <c r="F176" i="34"/>
  <c r="G176" i="34"/>
  <c r="F177" i="34"/>
  <c r="G177" i="34"/>
  <c r="F178" i="34"/>
  <c r="G178" i="34"/>
  <c r="F179" i="34"/>
  <c r="G179" i="34"/>
  <c r="F180" i="34"/>
  <c r="G180" i="34"/>
  <c r="F181" i="34"/>
  <c r="G181" i="34"/>
  <c r="F182" i="34"/>
  <c r="G182" i="34"/>
  <c r="F183" i="34"/>
  <c r="G183" i="34"/>
  <c r="F184" i="34"/>
  <c r="G184" i="34"/>
  <c r="F185" i="34"/>
  <c r="G185" i="34"/>
  <c r="F186" i="34"/>
  <c r="G186" i="34"/>
  <c r="F187" i="34"/>
  <c r="G187" i="34"/>
  <c r="F188" i="34"/>
  <c r="G188" i="34"/>
  <c r="F189" i="34"/>
  <c r="G189" i="34"/>
  <c r="F190" i="34"/>
  <c r="G190" i="34"/>
  <c r="F191" i="34"/>
  <c r="G191" i="34"/>
  <c r="F192" i="34"/>
  <c r="G192" i="34"/>
  <c r="F193" i="34"/>
  <c r="G193" i="34"/>
  <c r="F194" i="34"/>
  <c r="G194" i="34"/>
  <c r="F195" i="34"/>
  <c r="G195" i="34"/>
  <c r="F196" i="34"/>
  <c r="G196" i="34"/>
  <c r="F197" i="34"/>
  <c r="G197" i="34"/>
  <c r="F198" i="34"/>
  <c r="G198" i="34"/>
  <c r="F199" i="34"/>
  <c r="G199" i="34"/>
  <c r="F200" i="34"/>
  <c r="G200" i="34"/>
  <c r="F201" i="34"/>
  <c r="G201" i="34"/>
  <c r="F202" i="34"/>
  <c r="G202" i="34"/>
  <c r="F203" i="34"/>
  <c r="G203" i="34"/>
  <c r="F204" i="34"/>
  <c r="G204" i="34"/>
  <c r="F205" i="34"/>
  <c r="G205" i="34"/>
  <c r="F206" i="34"/>
  <c r="G206" i="34"/>
  <c r="F207" i="34"/>
  <c r="G207" i="34"/>
  <c r="F208" i="34"/>
  <c r="G208" i="34"/>
  <c r="F209" i="34"/>
  <c r="G209" i="34"/>
  <c r="F210" i="34"/>
  <c r="G210" i="34"/>
  <c r="F211" i="34"/>
  <c r="G211" i="34"/>
  <c r="F212" i="34"/>
  <c r="G212" i="34"/>
  <c r="F213" i="34"/>
  <c r="G213" i="34"/>
  <c r="F214" i="34"/>
  <c r="G214" i="34"/>
  <c r="F215" i="34"/>
  <c r="G215" i="34"/>
  <c r="F216" i="34"/>
  <c r="G216" i="34"/>
  <c r="F217" i="34"/>
  <c r="G217" i="34"/>
  <c r="F218" i="34"/>
  <c r="G218" i="34"/>
  <c r="F219" i="34"/>
  <c r="G219" i="34"/>
  <c r="F220" i="34"/>
  <c r="G220" i="34"/>
  <c r="F221" i="34"/>
  <c r="G221" i="34"/>
  <c r="F222" i="34"/>
  <c r="G222" i="34"/>
  <c r="F223" i="34"/>
  <c r="G223" i="34"/>
  <c r="F224" i="34"/>
  <c r="G224" i="34"/>
  <c r="F225" i="34"/>
  <c r="G225" i="34"/>
  <c r="F226" i="34"/>
  <c r="G226" i="34"/>
  <c r="F227" i="34"/>
  <c r="G227" i="34"/>
  <c r="F228" i="34"/>
  <c r="G228" i="34"/>
  <c r="F229" i="34"/>
  <c r="G229" i="34"/>
  <c r="F230" i="34"/>
  <c r="G230" i="34"/>
  <c r="F231" i="34"/>
  <c r="G231" i="34"/>
  <c r="F232" i="34"/>
  <c r="G232" i="34"/>
  <c r="F233" i="34"/>
  <c r="G233" i="34"/>
  <c r="F234" i="34"/>
  <c r="G234" i="34"/>
  <c r="F235" i="34"/>
  <c r="G235" i="34"/>
  <c r="F236" i="34"/>
  <c r="G236" i="34"/>
  <c r="F237" i="34"/>
  <c r="G237" i="34"/>
  <c r="F238" i="34"/>
  <c r="G238" i="34"/>
  <c r="F239" i="34"/>
  <c r="G239" i="34"/>
  <c r="F240" i="34"/>
  <c r="G240" i="34"/>
  <c r="F241" i="34"/>
  <c r="G241" i="34"/>
  <c r="F242" i="34"/>
  <c r="G242" i="34"/>
  <c r="F243" i="34"/>
  <c r="G243" i="34"/>
  <c r="F244" i="34"/>
  <c r="G244" i="34"/>
  <c r="F245" i="34"/>
  <c r="G245" i="34"/>
  <c r="F246" i="34"/>
  <c r="G246" i="34"/>
  <c r="F247" i="34"/>
  <c r="G247" i="34"/>
  <c r="F248" i="34"/>
  <c r="G248" i="34"/>
  <c r="F249" i="34"/>
  <c r="G249" i="34"/>
  <c r="F250" i="34"/>
  <c r="G250" i="34"/>
  <c r="F251" i="34"/>
  <c r="G251" i="34"/>
  <c r="F252" i="34"/>
  <c r="G252" i="34"/>
  <c r="F253" i="34"/>
  <c r="G253" i="34"/>
  <c r="F254" i="34"/>
  <c r="G254" i="34"/>
  <c r="F255" i="34"/>
  <c r="G255" i="34"/>
  <c r="F256" i="34"/>
  <c r="G256" i="34"/>
  <c r="F257" i="34"/>
  <c r="G257" i="34"/>
  <c r="F258" i="34"/>
  <c r="G258" i="34"/>
  <c r="F259" i="34"/>
  <c r="G259" i="34"/>
  <c r="F260" i="34"/>
  <c r="G260" i="34"/>
  <c r="F261" i="34"/>
  <c r="G261" i="34"/>
  <c r="F262" i="34"/>
  <c r="G262" i="34"/>
  <c r="F263" i="34"/>
  <c r="G263" i="34"/>
  <c r="F264" i="34"/>
  <c r="G264" i="34"/>
  <c r="F265" i="34"/>
  <c r="G265" i="34"/>
  <c r="F266" i="34"/>
  <c r="G266" i="34"/>
  <c r="F267" i="34"/>
  <c r="G267" i="34"/>
  <c r="F268" i="34"/>
  <c r="G268" i="34"/>
  <c r="F269" i="34"/>
  <c r="G269" i="34"/>
  <c r="F270" i="34"/>
  <c r="G270" i="34"/>
  <c r="F271" i="34"/>
  <c r="G271" i="34"/>
  <c r="F272" i="34"/>
  <c r="G272" i="34"/>
  <c r="F273" i="34"/>
  <c r="G273" i="34"/>
  <c r="F274" i="34"/>
  <c r="G274" i="34"/>
  <c r="F275" i="34"/>
  <c r="G275" i="34"/>
  <c r="F276" i="34"/>
  <c r="G276" i="34"/>
  <c r="F277" i="34"/>
  <c r="G277" i="34"/>
  <c r="F278" i="34"/>
  <c r="G278" i="34"/>
  <c r="F279" i="34"/>
  <c r="G279" i="34"/>
  <c r="F280" i="34"/>
  <c r="G280" i="34"/>
  <c r="F281" i="34"/>
  <c r="G281" i="34"/>
  <c r="F282" i="34"/>
  <c r="G282" i="34"/>
  <c r="F283" i="34"/>
  <c r="G283" i="34"/>
  <c r="F284" i="34"/>
  <c r="G284" i="34"/>
  <c r="F285" i="34"/>
  <c r="G285" i="34"/>
  <c r="F286" i="34"/>
  <c r="G286" i="34"/>
  <c r="F287" i="34"/>
  <c r="G287" i="34"/>
  <c r="F288" i="34"/>
  <c r="G288" i="34"/>
  <c r="F289" i="34"/>
  <c r="G289" i="34"/>
  <c r="F290" i="34"/>
  <c r="G290" i="34"/>
  <c r="F291" i="34"/>
  <c r="G291" i="34"/>
  <c r="F292" i="34"/>
  <c r="G292" i="34"/>
  <c r="F293" i="34"/>
  <c r="G293" i="34"/>
  <c r="F294" i="34"/>
  <c r="G294" i="34"/>
  <c r="F295" i="34"/>
  <c r="G295" i="34"/>
  <c r="F296" i="34"/>
  <c r="G296" i="34"/>
  <c r="F297" i="34"/>
  <c r="G297" i="34"/>
  <c r="F298" i="34"/>
  <c r="G298" i="34"/>
  <c r="F299" i="34"/>
  <c r="G299" i="34"/>
  <c r="F300" i="34"/>
  <c r="G300" i="34"/>
  <c r="F301" i="34"/>
  <c r="G301" i="34"/>
  <c r="F302" i="34"/>
  <c r="G302" i="34"/>
  <c r="F303" i="34"/>
  <c r="G303" i="34"/>
  <c r="F304" i="34"/>
  <c r="G304" i="34"/>
  <c r="F305" i="34"/>
  <c r="G305" i="34"/>
  <c r="F306" i="34"/>
  <c r="G306" i="34"/>
  <c r="F307" i="34"/>
  <c r="G307" i="34"/>
  <c r="F308" i="34"/>
  <c r="G308" i="34"/>
  <c r="F309" i="34"/>
  <c r="G309" i="34"/>
  <c r="F310" i="34"/>
  <c r="G310" i="34"/>
  <c r="F311" i="34"/>
  <c r="G311" i="34"/>
  <c r="F312" i="34"/>
  <c r="G312" i="34"/>
  <c r="F313" i="34"/>
  <c r="G313" i="34"/>
  <c r="F314" i="34"/>
  <c r="G314" i="34"/>
  <c r="F315" i="34"/>
  <c r="G315" i="34"/>
  <c r="F316" i="34"/>
  <c r="G316" i="34"/>
  <c r="F317" i="34"/>
  <c r="G317" i="34"/>
  <c r="F318" i="34"/>
  <c r="G318" i="34"/>
  <c r="F319" i="34"/>
  <c r="G319" i="34"/>
  <c r="F320" i="34"/>
  <c r="G320" i="34"/>
  <c r="F321" i="34"/>
  <c r="G321" i="34"/>
  <c r="F322" i="34"/>
  <c r="G322" i="34"/>
  <c r="F323" i="34"/>
  <c r="G323" i="34"/>
  <c r="F324" i="34"/>
  <c r="G324" i="34"/>
  <c r="F325" i="34"/>
  <c r="G325" i="34"/>
  <c r="F326" i="34"/>
  <c r="G326" i="34"/>
  <c r="F327" i="34"/>
  <c r="G327" i="34"/>
  <c r="F328" i="34"/>
  <c r="G328" i="34"/>
  <c r="F329" i="34"/>
  <c r="G329" i="34"/>
  <c r="F330" i="34"/>
  <c r="G330" i="34"/>
  <c r="F331" i="34"/>
  <c r="G331" i="34"/>
  <c r="F332" i="34"/>
  <c r="G332" i="34"/>
  <c r="F333" i="34"/>
  <c r="G333" i="34"/>
  <c r="F334" i="34"/>
  <c r="G334" i="34"/>
  <c r="F335" i="34"/>
  <c r="G335" i="34"/>
  <c r="F336" i="34"/>
  <c r="G336" i="34"/>
  <c r="F337" i="34"/>
  <c r="G337" i="34"/>
  <c r="F338" i="34"/>
  <c r="G338" i="34"/>
  <c r="F339" i="34"/>
  <c r="G339" i="34"/>
  <c r="F340" i="34"/>
  <c r="G340" i="34"/>
  <c r="F341" i="34"/>
  <c r="G341" i="34"/>
  <c r="F342" i="34"/>
  <c r="G342" i="34"/>
  <c r="F343" i="34"/>
  <c r="G343" i="34"/>
  <c r="F344" i="34"/>
  <c r="G344" i="34"/>
  <c r="F345" i="34"/>
  <c r="G345" i="34"/>
  <c r="F346" i="34"/>
  <c r="G346" i="34"/>
  <c r="F347" i="34"/>
  <c r="G347" i="34"/>
  <c r="F348" i="34"/>
  <c r="G348" i="34"/>
  <c r="F349" i="34"/>
  <c r="G349" i="34"/>
  <c r="F350" i="34"/>
  <c r="G350" i="34"/>
  <c r="F351" i="34"/>
  <c r="G351" i="34"/>
  <c r="F352" i="34"/>
  <c r="G352" i="34"/>
  <c r="F353" i="34"/>
  <c r="G353" i="34"/>
  <c r="F354" i="34"/>
  <c r="G354" i="34"/>
  <c r="F355" i="34"/>
  <c r="G355" i="34"/>
  <c r="F356" i="34"/>
  <c r="G356" i="34"/>
  <c r="F357" i="34"/>
  <c r="G357" i="34"/>
  <c r="F358" i="34"/>
  <c r="G358" i="34"/>
  <c r="F359" i="34"/>
  <c r="G359" i="34"/>
  <c r="F360" i="34"/>
  <c r="G360" i="34"/>
  <c r="F361" i="34"/>
  <c r="G361" i="34"/>
  <c r="F362" i="34"/>
  <c r="G362" i="34"/>
  <c r="F363" i="34"/>
  <c r="G363" i="34"/>
  <c r="F364" i="34"/>
  <c r="G364" i="34"/>
  <c r="F365" i="34"/>
  <c r="G365" i="34"/>
  <c r="F366" i="34"/>
  <c r="G366" i="34"/>
  <c r="F367" i="34"/>
  <c r="G367" i="34"/>
  <c r="F368" i="34"/>
  <c r="G368" i="34"/>
  <c r="F369" i="34"/>
  <c r="G369" i="34"/>
  <c r="F370" i="34"/>
  <c r="G370" i="34"/>
  <c r="F371" i="34"/>
  <c r="G371" i="34"/>
  <c r="F372" i="34"/>
  <c r="G372" i="34"/>
  <c r="F373" i="34"/>
  <c r="G373" i="34"/>
  <c r="F374" i="34"/>
  <c r="G374" i="34"/>
  <c r="F375" i="34"/>
  <c r="G375" i="34"/>
  <c r="F376" i="34"/>
  <c r="G376" i="34"/>
  <c r="F377" i="34"/>
  <c r="G377" i="34"/>
  <c r="F378" i="34"/>
  <c r="G378" i="34"/>
  <c r="F379" i="34"/>
  <c r="G379" i="34"/>
  <c r="F380" i="34"/>
  <c r="G380" i="34"/>
  <c r="F381" i="34"/>
  <c r="G381" i="34"/>
  <c r="F382" i="34"/>
  <c r="G382" i="34"/>
  <c r="F383" i="34"/>
  <c r="G383" i="34"/>
  <c r="F384" i="34"/>
  <c r="G384" i="34"/>
  <c r="F385" i="34"/>
  <c r="G385" i="34"/>
  <c r="F386" i="34"/>
  <c r="G386" i="34"/>
  <c r="F387" i="34"/>
  <c r="G387" i="34"/>
  <c r="F388" i="34"/>
  <c r="G388" i="34"/>
  <c r="F389" i="34"/>
  <c r="G389" i="34"/>
  <c r="F390" i="34"/>
  <c r="G390" i="34"/>
  <c r="F391" i="34"/>
  <c r="G391" i="34"/>
  <c r="F392" i="34"/>
  <c r="G392" i="34"/>
  <c r="F393" i="34"/>
  <c r="G393" i="34"/>
  <c r="F394" i="34"/>
  <c r="G394" i="34"/>
  <c r="F395" i="34"/>
  <c r="G395" i="34"/>
  <c r="F396" i="34"/>
  <c r="G396" i="34"/>
  <c r="F397" i="34"/>
  <c r="G397" i="34"/>
  <c r="F398" i="34"/>
  <c r="G398" i="34"/>
  <c r="F399" i="34"/>
  <c r="G399" i="34"/>
  <c r="F400" i="34"/>
  <c r="G400" i="34"/>
  <c r="F401" i="34"/>
  <c r="G401" i="34"/>
  <c r="F402" i="34"/>
  <c r="G402" i="34"/>
  <c r="F403" i="34"/>
  <c r="G403" i="34"/>
  <c r="F404" i="34"/>
  <c r="G404" i="34"/>
  <c r="F405" i="34"/>
  <c r="G405" i="34"/>
  <c r="F406" i="34"/>
  <c r="G406" i="34"/>
  <c r="F407" i="34"/>
  <c r="G407" i="34"/>
  <c r="F408" i="34"/>
  <c r="G408" i="34"/>
  <c r="F409" i="34"/>
  <c r="G409" i="34"/>
  <c r="F410" i="34"/>
  <c r="G410" i="34"/>
  <c r="F411" i="34"/>
  <c r="G411" i="34"/>
  <c r="F412" i="34"/>
  <c r="G412" i="34"/>
  <c r="F413" i="34"/>
  <c r="G413" i="34"/>
  <c r="F414" i="34"/>
  <c r="G414" i="34"/>
  <c r="F415" i="34"/>
  <c r="G415" i="34"/>
  <c r="F416" i="34"/>
  <c r="G416" i="34"/>
  <c r="F417" i="34"/>
  <c r="G417" i="34"/>
  <c r="F418" i="34"/>
  <c r="G418" i="34"/>
  <c r="F419" i="34"/>
  <c r="G419" i="34"/>
  <c r="F420" i="34"/>
  <c r="G420" i="34"/>
  <c r="F421" i="34"/>
  <c r="G421" i="34"/>
  <c r="F422" i="34"/>
  <c r="G422" i="34"/>
  <c r="F423" i="34"/>
  <c r="G423" i="34"/>
  <c r="F424" i="34"/>
  <c r="G424" i="34"/>
  <c r="F425" i="34"/>
  <c r="G425" i="34"/>
  <c r="F426" i="34"/>
  <c r="G426" i="34"/>
  <c r="F427" i="34"/>
  <c r="G427" i="34"/>
  <c r="F428" i="34"/>
  <c r="G428" i="34"/>
  <c r="F429" i="34"/>
  <c r="G429" i="34"/>
  <c r="F430" i="34"/>
  <c r="G430" i="34"/>
  <c r="F431" i="34"/>
  <c r="G431" i="34"/>
  <c r="F432" i="34"/>
  <c r="G432" i="34"/>
  <c r="F433" i="34"/>
  <c r="G433" i="34"/>
  <c r="F434" i="34"/>
  <c r="G434" i="34"/>
  <c r="F435" i="34"/>
  <c r="G435" i="34"/>
  <c r="F436" i="34"/>
  <c r="G436" i="34"/>
  <c r="F437" i="34"/>
  <c r="G437" i="34"/>
  <c r="F438" i="34"/>
  <c r="G438" i="34"/>
  <c r="F439" i="34"/>
  <c r="G439" i="34"/>
  <c r="F440" i="34"/>
  <c r="G440" i="34"/>
  <c r="F441" i="34"/>
  <c r="G441" i="34"/>
  <c r="F442" i="34"/>
  <c r="G442" i="34"/>
  <c r="F443" i="34"/>
  <c r="G443" i="34"/>
  <c r="F444" i="34"/>
  <c r="G444" i="34"/>
  <c r="F445" i="34"/>
  <c r="G445" i="34"/>
  <c r="F446" i="34"/>
  <c r="G446" i="34"/>
  <c r="F447" i="34"/>
  <c r="G447" i="34"/>
  <c r="F448" i="34"/>
  <c r="G448" i="34"/>
  <c r="F449" i="34"/>
  <c r="G449" i="34"/>
  <c r="F450" i="34"/>
  <c r="G450" i="34"/>
  <c r="F451" i="34"/>
  <c r="G451" i="34"/>
  <c r="F452" i="34"/>
  <c r="G452" i="34"/>
  <c r="F453" i="34"/>
  <c r="G453" i="34"/>
  <c r="F454" i="34"/>
  <c r="G454" i="34"/>
  <c r="F455" i="34"/>
  <c r="G455" i="34"/>
  <c r="F456" i="34"/>
  <c r="G456" i="34"/>
  <c r="F457" i="34"/>
  <c r="G457" i="34"/>
  <c r="F458" i="34"/>
  <c r="G458" i="34"/>
  <c r="F459" i="34"/>
  <c r="G459" i="34"/>
  <c r="F460" i="34"/>
  <c r="G460" i="34"/>
  <c r="F461" i="34"/>
  <c r="G461" i="34"/>
  <c r="F462" i="34"/>
  <c r="G462" i="34"/>
  <c r="F463" i="34"/>
  <c r="G463" i="34"/>
  <c r="F464" i="34"/>
  <c r="G464" i="34"/>
  <c r="F465" i="34"/>
  <c r="G465" i="34"/>
  <c r="F466" i="34"/>
  <c r="G466" i="34"/>
  <c r="F467" i="34"/>
  <c r="G467" i="34"/>
  <c r="F468" i="34"/>
  <c r="G468" i="34"/>
  <c r="F469" i="34"/>
  <c r="G469" i="34"/>
  <c r="F470" i="34"/>
  <c r="G470" i="34"/>
  <c r="F471" i="34"/>
  <c r="G471" i="34"/>
  <c r="F472" i="34"/>
  <c r="G472" i="34"/>
  <c r="F473" i="34"/>
  <c r="G473" i="34"/>
  <c r="F474" i="34"/>
  <c r="G474" i="34"/>
  <c r="F475" i="34"/>
  <c r="G475" i="34"/>
  <c r="F476" i="34"/>
  <c r="G476" i="34"/>
  <c r="F477" i="34"/>
  <c r="G477" i="34"/>
  <c r="F478" i="34"/>
  <c r="G478" i="34"/>
  <c r="F479" i="34"/>
  <c r="G479" i="34"/>
  <c r="F480" i="34"/>
  <c r="G480" i="34"/>
  <c r="F481" i="34"/>
  <c r="G481" i="34"/>
  <c r="F482" i="34"/>
  <c r="G482" i="34"/>
  <c r="F483" i="34"/>
  <c r="G483" i="34"/>
  <c r="F484" i="34"/>
  <c r="G484" i="34"/>
  <c r="F485" i="34"/>
  <c r="G485" i="34"/>
  <c r="F486" i="34"/>
  <c r="G486" i="34"/>
  <c r="F487" i="34"/>
  <c r="G487" i="34"/>
  <c r="F488" i="34"/>
  <c r="G488" i="34"/>
  <c r="F489" i="34"/>
  <c r="G489" i="34"/>
  <c r="F490" i="34"/>
  <c r="G490" i="34"/>
  <c r="F491" i="34"/>
  <c r="G491" i="34"/>
  <c r="F492" i="34"/>
  <c r="G492" i="34"/>
  <c r="F493" i="34"/>
  <c r="G493" i="34"/>
  <c r="F494" i="34"/>
  <c r="G494" i="34"/>
  <c r="F495" i="34"/>
  <c r="G495" i="34"/>
  <c r="F496" i="34"/>
  <c r="G496" i="34"/>
  <c r="F497" i="34"/>
  <c r="G497" i="34"/>
  <c r="F498" i="34"/>
  <c r="G498" i="34"/>
  <c r="F499" i="34"/>
  <c r="G499" i="34"/>
  <c r="F500" i="34"/>
  <c r="G500" i="34"/>
  <c r="F501" i="34"/>
  <c r="G501" i="34"/>
  <c r="F502" i="34"/>
  <c r="G502" i="34"/>
  <c r="F503" i="34"/>
  <c r="G503" i="34"/>
  <c r="F504" i="34"/>
  <c r="G504" i="34"/>
  <c r="F505" i="34"/>
  <c r="G505" i="34"/>
  <c r="F506" i="34"/>
  <c r="G506" i="34"/>
  <c r="F507" i="34"/>
  <c r="G507" i="34"/>
  <c r="F508" i="34"/>
  <c r="G508" i="34"/>
  <c r="F509" i="34"/>
  <c r="G509" i="34"/>
  <c r="F510" i="34"/>
  <c r="G510" i="34"/>
  <c r="F511" i="34"/>
  <c r="G511" i="34"/>
  <c r="F512" i="34"/>
  <c r="G512" i="34"/>
  <c r="F513" i="34"/>
  <c r="G513" i="34"/>
  <c r="F514" i="34"/>
  <c r="G514" i="34"/>
  <c r="F515" i="34"/>
  <c r="G515" i="34"/>
  <c r="F516" i="34"/>
  <c r="G516" i="34"/>
  <c r="F517" i="34"/>
  <c r="G517" i="34"/>
  <c r="F518" i="34"/>
  <c r="G518" i="34"/>
  <c r="F519" i="34"/>
  <c r="G519" i="34"/>
  <c r="F520" i="34"/>
  <c r="G520" i="34"/>
  <c r="F521" i="34"/>
  <c r="G521" i="34"/>
  <c r="F522" i="34"/>
  <c r="G522" i="34"/>
  <c r="F523" i="34"/>
  <c r="G523" i="34"/>
  <c r="F524" i="34"/>
  <c r="G524" i="34"/>
  <c r="F525" i="34"/>
  <c r="G525" i="34"/>
  <c r="F526" i="34"/>
  <c r="G526" i="34"/>
  <c r="F527" i="34"/>
  <c r="G527" i="34"/>
  <c r="F528" i="34"/>
  <c r="G528" i="34"/>
  <c r="F529" i="34"/>
  <c r="G529" i="34"/>
  <c r="F530" i="34"/>
  <c r="G530" i="34"/>
  <c r="F531" i="34"/>
  <c r="G531" i="34"/>
  <c r="F532" i="34"/>
  <c r="G532" i="34"/>
  <c r="F533" i="34"/>
  <c r="G533" i="34"/>
  <c r="F534" i="34"/>
  <c r="G534" i="34"/>
  <c r="F535" i="34"/>
  <c r="G535" i="34"/>
  <c r="F536" i="34"/>
  <c r="G536" i="34"/>
  <c r="F537" i="34"/>
  <c r="G537" i="34"/>
  <c r="F538" i="34"/>
  <c r="G538" i="34"/>
  <c r="F539" i="34"/>
  <c r="G539" i="34"/>
  <c r="F540" i="34"/>
  <c r="G540" i="34"/>
  <c r="F541" i="34"/>
  <c r="G541" i="34"/>
  <c r="F542" i="34"/>
  <c r="G542" i="34"/>
  <c r="F543" i="34"/>
  <c r="G543" i="34"/>
  <c r="F544" i="34"/>
  <c r="G544" i="34"/>
  <c r="F545" i="34"/>
  <c r="G545" i="34"/>
  <c r="F546" i="34"/>
  <c r="G546" i="34"/>
  <c r="F547" i="34"/>
  <c r="G547" i="34"/>
  <c r="F548" i="34"/>
  <c r="G548" i="34"/>
  <c r="F549" i="34"/>
  <c r="G549" i="34"/>
  <c r="F550" i="34"/>
  <c r="G550" i="34"/>
  <c r="F551" i="34"/>
  <c r="G551" i="34"/>
  <c r="F552" i="34"/>
  <c r="G552" i="34"/>
  <c r="F553" i="34"/>
  <c r="G553" i="34"/>
  <c r="F554" i="34"/>
  <c r="G554" i="34"/>
  <c r="F555" i="34"/>
  <c r="G555" i="34"/>
  <c r="F556" i="34"/>
  <c r="G556" i="34"/>
  <c r="F557" i="34"/>
  <c r="G557" i="34"/>
  <c r="F558" i="34"/>
  <c r="G558" i="34"/>
  <c r="F559" i="34"/>
  <c r="G559" i="34"/>
  <c r="F560" i="34"/>
  <c r="G560" i="34"/>
  <c r="F561" i="34"/>
  <c r="G561" i="34"/>
  <c r="F562" i="34"/>
  <c r="G562" i="34"/>
  <c r="F563" i="34"/>
  <c r="G563" i="34"/>
  <c r="F564" i="34"/>
  <c r="G564" i="34"/>
  <c r="F565" i="34"/>
  <c r="G565" i="34"/>
  <c r="F566" i="34"/>
  <c r="G566" i="34"/>
  <c r="F567" i="34"/>
  <c r="G567" i="34"/>
  <c r="F568" i="34"/>
  <c r="G568" i="34"/>
  <c r="F569" i="34"/>
  <c r="G569" i="34"/>
  <c r="F570" i="34"/>
  <c r="G570" i="34"/>
  <c r="F571" i="34"/>
  <c r="G571" i="34"/>
  <c r="F572" i="34"/>
  <c r="G572" i="34"/>
  <c r="F573" i="34"/>
  <c r="G573" i="34"/>
  <c r="F574" i="34"/>
  <c r="G574" i="34"/>
  <c r="F575" i="34"/>
  <c r="G575" i="34"/>
  <c r="F576" i="34"/>
  <c r="G576" i="34"/>
  <c r="F577" i="34"/>
  <c r="G577" i="34"/>
  <c r="F578" i="34"/>
  <c r="G578" i="34"/>
  <c r="F579" i="34"/>
  <c r="G579" i="34"/>
  <c r="F580" i="34"/>
  <c r="G580" i="34"/>
  <c r="F581" i="34"/>
  <c r="G581" i="34"/>
  <c r="F582" i="34"/>
  <c r="G582" i="34"/>
  <c r="F583" i="34"/>
  <c r="G583" i="34"/>
  <c r="F584" i="34"/>
  <c r="G584" i="34"/>
  <c r="F585" i="34"/>
  <c r="G585" i="34"/>
  <c r="F586" i="34"/>
  <c r="G586" i="34"/>
  <c r="F587" i="34"/>
  <c r="G587" i="34"/>
  <c r="F588" i="34"/>
  <c r="G588" i="34"/>
  <c r="F589" i="34"/>
  <c r="G589" i="34"/>
  <c r="F590" i="34"/>
  <c r="G590" i="34"/>
  <c r="F591" i="34"/>
  <c r="G591" i="34"/>
  <c r="F592" i="34"/>
  <c r="G592" i="34"/>
  <c r="F593" i="34"/>
  <c r="G593" i="34"/>
  <c r="F594" i="34"/>
  <c r="G594" i="34"/>
  <c r="F595" i="34"/>
  <c r="G595" i="34"/>
  <c r="F596" i="34"/>
  <c r="G596" i="34"/>
  <c r="F597" i="34"/>
  <c r="G597" i="34"/>
  <c r="F598" i="34"/>
  <c r="G598" i="34"/>
  <c r="F599" i="34"/>
  <c r="G599" i="34"/>
  <c r="F600" i="34"/>
  <c r="G600" i="34"/>
  <c r="F601" i="34"/>
  <c r="G601" i="34"/>
  <c r="F602" i="34"/>
  <c r="G602" i="34"/>
  <c r="F603" i="34"/>
  <c r="G603" i="34"/>
  <c r="F604" i="34"/>
  <c r="G604" i="34"/>
  <c r="F605" i="34"/>
  <c r="G605" i="34"/>
  <c r="F606" i="34"/>
  <c r="G606" i="34"/>
  <c r="F607" i="34"/>
  <c r="G607" i="34"/>
  <c r="F608" i="34"/>
  <c r="G608" i="34"/>
  <c r="F609" i="34"/>
  <c r="G609" i="34"/>
  <c r="F610" i="34"/>
  <c r="G610" i="34"/>
  <c r="F611" i="34"/>
  <c r="G611" i="34"/>
  <c r="F612" i="34"/>
  <c r="G612" i="34"/>
  <c r="F613" i="34"/>
  <c r="G613" i="34"/>
  <c r="F614" i="34"/>
  <c r="G614" i="34"/>
  <c r="F615" i="34"/>
  <c r="G615" i="34"/>
  <c r="F616" i="34"/>
  <c r="G616" i="34"/>
  <c r="F617" i="34"/>
  <c r="G617" i="34"/>
  <c r="F618" i="34"/>
  <c r="G618" i="34"/>
  <c r="F619" i="34"/>
  <c r="G619" i="34"/>
  <c r="F620" i="34"/>
  <c r="G620" i="34"/>
  <c r="F621" i="34"/>
  <c r="G621" i="34"/>
  <c r="F622" i="34"/>
  <c r="G622" i="34"/>
  <c r="F623" i="34"/>
  <c r="G623" i="34"/>
  <c r="F624" i="34"/>
  <c r="G624" i="34"/>
  <c r="F625" i="34"/>
  <c r="G625" i="34"/>
  <c r="F626" i="34"/>
  <c r="G626" i="34"/>
  <c r="F627" i="34"/>
  <c r="G627" i="34"/>
  <c r="F628" i="34"/>
  <c r="G628" i="34"/>
  <c r="F629" i="34"/>
  <c r="G629" i="34"/>
  <c r="F630" i="34"/>
  <c r="G630" i="34"/>
  <c r="F631" i="34"/>
  <c r="G631" i="34"/>
  <c r="F632" i="34"/>
  <c r="G632" i="34"/>
  <c r="F633" i="34"/>
  <c r="G633" i="34"/>
  <c r="F634" i="34"/>
  <c r="G634" i="34"/>
  <c r="F635" i="34"/>
  <c r="G635" i="34"/>
  <c r="F636" i="34"/>
  <c r="G636" i="34"/>
  <c r="F637" i="34"/>
  <c r="G637" i="34"/>
  <c r="F638" i="34"/>
  <c r="G638" i="34"/>
  <c r="F639" i="34"/>
  <c r="G639" i="34"/>
  <c r="F640" i="34"/>
  <c r="G640" i="34"/>
  <c r="F641" i="34"/>
  <c r="G641" i="34"/>
  <c r="B1058" i="32"/>
  <c r="C1058" i="32"/>
  <c r="B1657" i="31"/>
  <c r="C1657" i="31"/>
  <c r="F7" i="25" l="1"/>
  <c r="F7" i="24"/>
  <c r="E10" i="20"/>
  <c r="F10" i="20" s="1"/>
  <c r="F5" i="20"/>
  <c r="F5" i="18"/>
  <c r="E7" i="18"/>
  <c r="F7" i="18" s="1"/>
  <c r="E8" i="19"/>
  <c r="F8" i="19" s="1"/>
  <c r="F10" i="21"/>
  <c r="E5" i="15"/>
  <c r="F38" i="15"/>
  <c r="C14" i="30"/>
  <c r="C197" i="29"/>
  <c r="C28" i="28"/>
  <c r="C11" i="27"/>
  <c r="C5" i="26"/>
  <c r="E8" i="15" l="1"/>
  <c r="F8" i="15" s="1"/>
  <c r="F5" i="15"/>
  <c r="L75" i="13"/>
  <c r="K75" i="13"/>
  <c r="J75" i="13"/>
  <c r="I75" i="13"/>
  <c r="H75" i="13"/>
  <c r="N75" i="13" s="1"/>
  <c r="G75" i="13"/>
  <c r="F75" i="13"/>
  <c r="E75" i="13"/>
  <c r="D75" i="13"/>
  <c r="N74" i="13"/>
  <c r="M74" i="13"/>
  <c r="N73" i="13"/>
  <c r="M73" i="13"/>
  <c r="N72" i="13"/>
  <c r="M72" i="13"/>
  <c r="N71" i="13"/>
  <c r="M71" i="13"/>
  <c r="N70" i="13"/>
  <c r="M70" i="13"/>
  <c r="N69" i="13"/>
  <c r="M69" i="13"/>
  <c r="N68" i="13"/>
  <c r="M68" i="13"/>
  <c r="L67" i="13"/>
  <c r="K67" i="13"/>
  <c r="J67" i="13"/>
  <c r="I67" i="13"/>
  <c r="H67" i="13"/>
  <c r="G67" i="13"/>
  <c r="F67" i="13"/>
  <c r="E67" i="13"/>
  <c r="D67" i="13"/>
  <c r="N66" i="13"/>
  <c r="M66" i="13"/>
  <c r="L65" i="13"/>
  <c r="K65" i="13"/>
  <c r="J65" i="13"/>
  <c r="I65" i="13"/>
  <c r="H65" i="13"/>
  <c r="N65" i="13" s="1"/>
  <c r="G65" i="13"/>
  <c r="F65" i="13"/>
  <c r="M65" i="13" s="1"/>
  <c r="E65" i="13"/>
  <c r="D65" i="13"/>
  <c r="N64" i="13"/>
  <c r="M64" i="13"/>
  <c r="N63" i="13"/>
  <c r="M63" i="13"/>
  <c r="N62" i="13"/>
  <c r="M62" i="13"/>
  <c r="N61" i="13"/>
  <c r="M61" i="13"/>
  <c r="N60" i="13"/>
  <c r="M60" i="13"/>
  <c r="N59" i="13"/>
  <c r="M59" i="13"/>
  <c r="L58" i="13"/>
  <c r="K58" i="13"/>
  <c r="J58" i="13"/>
  <c r="I58" i="13"/>
  <c r="H58" i="13"/>
  <c r="G58" i="13"/>
  <c r="F58" i="13"/>
  <c r="E58" i="13"/>
  <c r="D58" i="13"/>
  <c r="N57" i="13"/>
  <c r="M57" i="13"/>
  <c r="L56" i="13"/>
  <c r="K56" i="13"/>
  <c r="J56" i="13"/>
  <c r="I56" i="13"/>
  <c r="H56" i="13"/>
  <c r="G56" i="13"/>
  <c r="F56" i="13"/>
  <c r="E56" i="13"/>
  <c r="D56" i="13"/>
  <c r="N55" i="13"/>
  <c r="M55" i="13"/>
  <c r="L54" i="13"/>
  <c r="K54" i="13"/>
  <c r="J54" i="13"/>
  <c r="I54" i="13"/>
  <c r="H54" i="13"/>
  <c r="G54" i="13"/>
  <c r="F54" i="13"/>
  <c r="E54" i="13"/>
  <c r="D54" i="13"/>
  <c r="N53" i="13"/>
  <c r="M53" i="13"/>
  <c r="N52" i="13"/>
  <c r="M52" i="13"/>
  <c r="N51" i="13"/>
  <c r="M51" i="13"/>
  <c r="L50" i="13"/>
  <c r="K50" i="13"/>
  <c r="J50" i="13"/>
  <c r="I50" i="13"/>
  <c r="H50" i="13"/>
  <c r="G50" i="13"/>
  <c r="F50" i="13"/>
  <c r="E50" i="13"/>
  <c r="D50" i="13"/>
  <c r="N49" i="13"/>
  <c r="M49" i="13"/>
  <c r="N48" i="13"/>
  <c r="M48" i="13"/>
  <c r="L47" i="13"/>
  <c r="K47" i="13"/>
  <c r="J47" i="13"/>
  <c r="I47" i="13"/>
  <c r="H47" i="13"/>
  <c r="F47" i="13"/>
  <c r="E47" i="13"/>
  <c r="D47" i="13"/>
  <c r="N46" i="13"/>
  <c r="G46" i="13"/>
  <c r="G47" i="13" s="1"/>
  <c r="N45" i="13"/>
  <c r="M45" i="13"/>
  <c r="N44" i="13"/>
  <c r="M44" i="13"/>
  <c r="N43" i="13"/>
  <c r="M43" i="13"/>
  <c r="N42" i="13"/>
  <c r="M42" i="13"/>
  <c r="N41" i="13"/>
  <c r="M41" i="13"/>
  <c r="N40" i="13"/>
  <c r="M40" i="13"/>
  <c r="N39" i="13"/>
  <c r="M39" i="13"/>
  <c r="N38" i="13"/>
  <c r="M38" i="13"/>
  <c r="N37" i="13"/>
  <c r="M37" i="13"/>
  <c r="N36" i="13"/>
  <c r="M36" i="13"/>
  <c r="N35" i="13"/>
  <c r="M35" i="13"/>
  <c r="N34" i="13"/>
  <c r="M34" i="13"/>
  <c r="N33" i="13"/>
  <c r="M33" i="13"/>
  <c r="N32" i="13"/>
  <c r="M32" i="13"/>
  <c r="N31" i="13"/>
  <c r="M31" i="13"/>
  <c r="N30" i="13"/>
  <c r="M30" i="13"/>
  <c r="N29" i="13"/>
  <c r="M29" i="13"/>
  <c r="N28" i="13"/>
  <c r="M28" i="13"/>
  <c r="N27" i="13"/>
  <c r="M27" i="13"/>
  <c r="N26" i="13"/>
  <c r="M26" i="13"/>
  <c r="N25" i="13"/>
  <c r="M25" i="13"/>
  <c r="N24" i="13"/>
  <c r="M24" i="13"/>
  <c r="N23" i="13"/>
  <c r="M23" i="13"/>
  <c r="L22" i="13"/>
  <c r="K22" i="13"/>
  <c r="J22" i="13"/>
  <c r="I22" i="13"/>
  <c r="H22" i="13"/>
  <c r="G22" i="13"/>
  <c r="F22" i="13"/>
  <c r="E22" i="13"/>
  <c r="D22" i="13"/>
  <c r="N21" i="13"/>
  <c r="M21" i="13"/>
  <c r="N20" i="13"/>
  <c r="M20" i="13"/>
  <c r="N19" i="13"/>
  <c r="M19" i="13"/>
  <c r="N18" i="13"/>
  <c r="M18" i="13"/>
  <c r="N17" i="13"/>
  <c r="M17" i="13"/>
  <c r="N16" i="13"/>
  <c r="M16" i="13"/>
  <c r="L15" i="13"/>
  <c r="K15" i="13"/>
  <c r="J15" i="13"/>
  <c r="I15" i="13"/>
  <c r="H15" i="13"/>
  <c r="N15" i="13" s="1"/>
  <c r="G15" i="13"/>
  <c r="F15" i="13"/>
  <c r="M15" i="13" s="1"/>
  <c r="E15" i="13"/>
  <c r="D15" i="13"/>
  <c r="N14" i="13"/>
  <c r="M14" i="13"/>
  <c r="N13" i="13"/>
  <c r="M13" i="13"/>
  <c r="N12" i="13"/>
  <c r="M12" i="13"/>
  <c r="N11" i="13"/>
  <c r="M11" i="13"/>
  <c r="L10" i="13"/>
  <c r="K10" i="13"/>
  <c r="J10" i="13"/>
  <c r="I10" i="13"/>
  <c r="H10" i="13"/>
  <c r="G10" i="13"/>
  <c r="F10" i="13"/>
  <c r="E10" i="13"/>
  <c r="D10" i="13"/>
  <c r="N9" i="13"/>
  <c r="M9" i="13"/>
  <c r="N8" i="13"/>
  <c r="M8" i="13"/>
  <c r="N7" i="13"/>
  <c r="M7" i="13"/>
  <c r="N6" i="13"/>
  <c r="M6" i="13"/>
  <c r="N5" i="13"/>
  <c r="M5" i="13"/>
  <c r="N47" i="13" l="1"/>
  <c r="M54" i="13"/>
  <c r="N54" i="13"/>
  <c r="M58" i="13"/>
  <c r="M10" i="13"/>
  <c r="N10" i="13"/>
  <c r="N58" i="13"/>
  <c r="M50" i="13"/>
  <c r="N50" i="13"/>
  <c r="M56" i="13"/>
  <c r="M22" i="13"/>
  <c r="N22" i="13"/>
  <c r="M67" i="13"/>
  <c r="N67" i="13"/>
  <c r="E76" i="13"/>
  <c r="I76" i="13"/>
  <c r="K76" i="13"/>
  <c r="N56" i="13"/>
  <c r="D76" i="13"/>
  <c r="F76" i="13"/>
  <c r="J76" i="13"/>
  <c r="L76" i="13"/>
  <c r="M47" i="13"/>
  <c r="G76" i="13"/>
  <c r="M76" i="13" s="1"/>
  <c r="M46" i="13"/>
  <c r="M75" i="13"/>
  <c r="H76" i="13"/>
  <c r="N76" i="13" s="1"/>
  <c r="D5" i="12" l="1"/>
  <c r="E5" i="12"/>
  <c r="F5" i="12"/>
  <c r="G5" i="12"/>
  <c r="H5" i="12"/>
  <c r="I5" i="12"/>
  <c r="J5" i="12"/>
  <c r="K5" i="12"/>
  <c r="C6" i="12"/>
  <c r="C7" i="12"/>
  <c r="C8" i="12"/>
  <c r="C9" i="12"/>
  <c r="C10" i="12"/>
  <c r="C11" i="12"/>
  <c r="C12" i="12"/>
  <c r="C13" i="12"/>
  <c r="C14" i="12"/>
  <c r="C15" i="12"/>
  <c r="C16" i="12"/>
  <c r="C17" i="12"/>
  <c r="C18" i="12"/>
  <c r="C19" i="12"/>
  <c r="C20" i="12"/>
  <c r="C21" i="12"/>
  <c r="C22" i="12"/>
  <c r="C23" i="12"/>
  <c r="C24" i="12"/>
  <c r="C25" i="12"/>
  <c r="C26" i="12"/>
  <c r="C27" i="12"/>
  <c r="C28" i="12"/>
  <c r="C29" i="12"/>
  <c r="C30" i="12"/>
  <c r="D31" i="12"/>
  <c r="E31" i="12"/>
  <c r="F31" i="12"/>
  <c r="G31" i="12"/>
  <c r="H31" i="12"/>
  <c r="I31" i="12"/>
  <c r="J31" i="12"/>
  <c r="K31" i="12"/>
  <c r="C32" i="12"/>
  <c r="C33" i="12"/>
  <c r="D34" i="12"/>
  <c r="E34" i="12"/>
  <c r="F34" i="12"/>
  <c r="G34" i="12"/>
  <c r="H34" i="12"/>
  <c r="I34" i="12"/>
  <c r="J34" i="12"/>
  <c r="K34" i="12"/>
  <c r="C35" i="12"/>
  <c r="C36" i="12"/>
  <c r="D37" i="12"/>
  <c r="E37" i="12"/>
  <c r="F37" i="12"/>
  <c r="G37" i="12"/>
  <c r="H37" i="12"/>
  <c r="I37" i="12"/>
  <c r="J37" i="12"/>
  <c r="K37" i="12"/>
  <c r="C38" i="12"/>
  <c r="C39" i="12"/>
  <c r="C40" i="12"/>
  <c r="C41" i="12"/>
  <c r="C42" i="12"/>
  <c r="D43" i="12"/>
  <c r="E43" i="12"/>
  <c r="F43" i="12"/>
  <c r="G43" i="12"/>
  <c r="H43" i="12"/>
  <c r="I43" i="12"/>
  <c r="J43" i="12"/>
  <c r="K43" i="12"/>
  <c r="C44" i="12"/>
  <c r="C45" i="12"/>
  <c r="C46" i="12"/>
  <c r="C47" i="12"/>
  <c r="C48" i="12"/>
  <c r="D49" i="12"/>
  <c r="E49" i="12"/>
  <c r="F49" i="12"/>
  <c r="G49" i="12"/>
  <c r="H49" i="12"/>
  <c r="I49" i="12"/>
  <c r="J49" i="12"/>
  <c r="K49" i="12"/>
  <c r="C50" i="12"/>
  <c r="C51" i="12"/>
  <c r="C52" i="12"/>
  <c r="C53" i="12"/>
  <c r="C54" i="12"/>
  <c r="C55" i="12"/>
  <c r="C56" i="12"/>
  <c r="C57" i="12"/>
  <c r="C58" i="12"/>
  <c r="C59" i="12"/>
  <c r="C60" i="12"/>
  <c r="C61" i="12"/>
  <c r="C62" i="12"/>
  <c r="C63" i="12"/>
  <c r="C64" i="12"/>
  <c r="C65" i="12"/>
  <c r="C66" i="12"/>
  <c r="C67" i="12"/>
  <c r="C68" i="12"/>
  <c r="C69" i="12"/>
  <c r="C70" i="12"/>
  <c r="C71" i="12"/>
  <c r="C72" i="12"/>
  <c r="C73" i="12"/>
  <c r="C74" i="12"/>
  <c r="C75" i="12"/>
  <c r="C76" i="12"/>
  <c r="C77" i="12"/>
  <c r="C78" i="12"/>
  <c r="C79" i="12"/>
  <c r="D80" i="12"/>
  <c r="E80" i="12"/>
  <c r="F80" i="12"/>
  <c r="G80" i="12"/>
  <c r="H80" i="12"/>
  <c r="I80" i="12"/>
  <c r="K80" i="12"/>
  <c r="C81" i="12"/>
  <c r="C82" i="12"/>
  <c r="C83" i="12"/>
  <c r="C84" i="12"/>
  <c r="C85" i="12"/>
  <c r="C86" i="12"/>
  <c r="C87" i="12"/>
  <c r="C88" i="12"/>
  <c r="C89" i="12"/>
  <c r="C90" i="12"/>
  <c r="C91" i="12"/>
  <c r="C92" i="12"/>
  <c r="C93" i="12"/>
  <c r="J94" i="12"/>
  <c r="J80" i="12" s="1"/>
  <c r="C95" i="12"/>
  <c r="C96" i="12"/>
  <c r="C97" i="12"/>
  <c r="C98" i="12"/>
  <c r="C99" i="12"/>
  <c r="C100" i="12"/>
  <c r="C101" i="12"/>
  <c r="C102" i="12"/>
  <c r="C103" i="12"/>
  <c r="C104" i="12"/>
  <c r="C105" i="12"/>
  <c r="C106" i="12"/>
  <c r="C107" i="12"/>
  <c r="C108" i="12"/>
  <c r="C109" i="12"/>
  <c r="C110" i="12"/>
  <c r="C111" i="12"/>
  <c r="C112" i="12"/>
  <c r="C113" i="12"/>
  <c r="C114" i="12"/>
  <c r="C115" i="12"/>
  <c r="C116" i="12"/>
  <c r="C117" i="12"/>
  <c r="C118" i="12"/>
  <c r="C119" i="12"/>
  <c r="C120" i="12"/>
  <c r="C121" i="12"/>
  <c r="C122" i="12"/>
  <c r="C123" i="12"/>
  <c r="C124" i="12"/>
  <c r="C125" i="12"/>
  <c r="C126" i="12"/>
  <c r="C127" i="12"/>
  <c r="C128" i="12"/>
  <c r="C129" i="12"/>
  <c r="C130" i="12"/>
  <c r="D131" i="12"/>
  <c r="E131" i="12"/>
  <c r="F131" i="12"/>
  <c r="G131" i="12"/>
  <c r="H131" i="12"/>
  <c r="I131" i="12"/>
  <c r="J131" i="12"/>
  <c r="K131" i="12"/>
  <c r="C132" i="12"/>
  <c r="C133" i="12"/>
  <c r="C134" i="12"/>
  <c r="C135" i="12"/>
  <c r="C136" i="12"/>
  <c r="C137" i="12"/>
  <c r="C138" i="12"/>
  <c r="C139" i="12"/>
  <c r="C140" i="12"/>
  <c r="C141" i="12"/>
  <c r="C142" i="12"/>
  <c r="D143" i="12"/>
  <c r="E143" i="12"/>
  <c r="F143" i="12"/>
  <c r="G143" i="12"/>
  <c r="H143" i="12"/>
  <c r="I143" i="12"/>
  <c r="J143" i="12"/>
  <c r="K143" i="12"/>
  <c r="C144" i="12"/>
  <c r="C145" i="12"/>
  <c r="C146" i="12"/>
  <c r="C147" i="12"/>
  <c r="D148" i="12"/>
  <c r="E148" i="12"/>
  <c r="F148" i="12"/>
  <c r="G148" i="12"/>
  <c r="H148" i="12"/>
  <c r="I148" i="12"/>
  <c r="J148" i="12"/>
  <c r="K148" i="12"/>
  <c r="C149" i="12"/>
  <c r="C150" i="12"/>
  <c r="C151" i="12"/>
  <c r="C152" i="12"/>
  <c r="C153" i="12"/>
  <c r="C154" i="12"/>
  <c r="C155" i="12"/>
  <c r="C156" i="12"/>
  <c r="D157" i="12"/>
  <c r="E157" i="12"/>
  <c r="F157" i="12"/>
  <c r="G157" i="12"/>
  <c r="H157" i="12"/>
  <c r="I157" i="12"/>
  <c r="K157" i="12"/>
  <c r="C148" i="12" l="1"/>
  <c r="C143" i="12"/>
  <c r="J157" i="12"/>
  <c r="C49" i="12"/>
  <c r="C37" i="12"/>
  <c r="C34" i="12"/>
  <c r="C31" i="12"/>
  <c r="C131" i="12"/>
  <c r="C43" i="12"/>
  <c r="C5" i="12"/>
  <c r="C94" i="12"/>
  <c r="C80" i="12" s="1"/>
  <c r="C157" i="12" s="1"/>
  <c r="M177" i="9"/>
  <c r="I177" i="9"/>
  <c r="F177" i="9" s="1"/>
  <c r="M176" i="9"/>
  <c r="I176" i="9"/>
  <c r="F176" i="9" s="1"/>
  <c r="M175" i="9"/>
  <c r="I175" i="9"/>
  <c r="F175" i="9" s="1"/>
  <c r="M174" i="9"/>
  <c r="I174" i="9"/>
  <c r="F174" i="9" s="1"/>
  <c r="M173" i="9"/>
  <c r="I173" i="9"/>
  <c r="M172" i="9"/>
  <c r="M180" i="9" s="1"/>
  <c r="I172" i="9"/>
  <c r="I180" i="9" s="1"/>
  <c r="S170" i="9"/>
  <c r="R170" i="9"/>
  <c r="Q170" i="9"/>
  <c r="P170" i="9"/>
  <c r="O170" i="9"/>
  <c r="L170" i="9"/>
  <c r="K170" i="9"/>
  <c r="H170" i="9"/>
  <c r="M169" i="9"/>
  <c r="I169" i="9"/>
  <c r="F169" i="9" s="1"/>
  <c r="M168" i="9"/>
  <c r="I168" i="9"/>
  <c r="M167" i="9"/>
  <c r="I167" i="9"/>
  <c r="M166" i="9"/>
  <c r="I166" i="9"/>
  <c r="M165" i="9"/>
  <c r="I165" i="9"/>
  <c r="F165" i="9" s="1"/>
  <c r="M164" i="9"/>
  <c r="J164" i="9"/>
  <c r="I164" i="9" s="1"/>
  <c r="M163" i="9"/>
  <c r="I163" i="9"/>
  <c r="M162" i="9"/>
  <c r="I162" i="9"/>
  <c r="M161" i="9"/>
  <c r="I161" i="9"/>
  <c r="M160" i="9"/>
  <c r="I160" i="9"/>
  <c r="M159" i="9"/>
  <c r="I159" i="9"/>
  <c r="M158" i="9"/>
  <c r="I158" i="9"/>
  <c r="N157" i="9"/>
  <c r="N170" i="9" s="1"/>
  <c r="J157" i="9"/>
  <c r="I157" i="9" s="1"/>
  <c r="M156" i="9"/>
  <c r="J156" i="9"/>
  <c r="I156" i="9" s="1"/>
  <c r="F156" i="9" s="1"/>
  <c r="M155" i="9"/>
  <c r="I155" i="9"/>
  <c r="M154" i="9"/>
  <c r="I154" i="9"/>
  <c r="M153" i="9"/>
  <c r="I153" i="9"/>
  <c r="M152" i="9"/>
  <c r="I152" i="9"/>
  <c r="M151" i="9"/>
  <c r="I151" i="9"/>
  <c r="M150" i="9"/>
  <c r="J150" i="9"/>
  <c r="I150" i="9" s="1"/>
  <c r="M149" i="9"/>
  <c r="I149" i="9"/>
  <c r="M148" i="9"/>
  <c r="I148" i="9"/>
  <c r="M147" i="9"/>
  <c r="I147" i="9"/>
  <c r="M146" i="9"/>
  <c r="J146" i="9"/>
  <c r="I146" i="9"/>
  <c r="F146" i="9" s="1"/>
  <c r="M145" i="9"/>
  <c r="I145" i="9"/>
  <c r="M144" i="9"/>
  <c r="I144" i="9"/>
  <c r="M143" i="9"/>
  <c r="I143" i="9"/>
  <c r="G143" i="9"/>
  <c r="M142" i="9"/>
  <c r="I142" i="9"/>
  <c r="G142" i="9"/>
  <c r="S140" i="9"/>
  <c r="R140" i="9"/>
  <c r="Q140" i="9"/>
  <c r="P140" i="9"/>
  <c r="O140" i="9"/>
  <c r="N140" i="9"/>
  <c r="L140" i="9"/>
  <c r="K140" i="9"/>
  <c r="J140" i="9"/>
  <c r="H140" i="9"/>
  <c r="M139" i="9"/>
  <c r="M140" i="9" s="1"/>
  <c r="I139" i="9"/>
  <c r="I140" i="9" s="1"/>
  <c r="G139" i="9"/>
  <c r="G140" i="9" s="1"/>
  <c r="S137" i="9"/>
  <c r="R137" i="9"/>
  <c r="Q137" i="9"/>
  <c r="P137" i="9"/>
  <c r="O137" i="9"/>
  <c r="N137" i="9"/>
  <c r="L137" i="9"/>
  <c r="K137" i="9"/>
  <c r="J137" i="9"/>
  <c r="H137" i="9"/>
  <c r="M136" i="9"/>
  <c r="I136" i="9"/>
  <c r="M135" i="9"/>
  <c r="I135" i="9"/>
  <c r="M134" i="9"/>
  <c r="I134" i="9"/>
  <c r="M133" i="9"/>
  <c r="I133" i="9"/>
  <c r="M132" i="9"/>
  <c r="I132" i="9"/>
  <c r="M131" i="9"/>
  <c r="I131" i="9"/>
  <c r="M130" i="9"/>
  <c r="I130" i="9"/>
  <c r="M129" i="9"/>
  <c r="I129" i="9"/>
  <c r="M128" i="9"/>
  <c r="I128" i="9"/>
  <c r="M127" i="9"/>
  <c r="I127" i="9"/>
  <c r="M126" i="9"/>
  <c r="I126" i="9"/>
  <c r="M125" i="9"/>
  <c r="I125" i="9"/>
  <c r="M124" i="9"/>
  <c r="I124" i="9"/>
  <c r="M123" i="9"/>
  <c r="I123" i="9"/>
  <c r="M122" i="9"/>
  <c r="I122" i="9"/>
  <c r="M121" i="9"/>
  <c r="I121" i="9"/>
  <c r="M120" i="9"/>
  <c r="I120" i="9"/>
  <c r="M119" i="9"/>
  <c r="I119" i="9"/>
  <c r="M118" i="9"/>
  <c r="I118" i="9"/>
  <c r="M117" i="9"/>
  <c r="I117" i="9"/>
  <c r="M116" i="9"/>
  <c r="I116" i="9"/>
  <c r="M115" i="9"/>
  <c r="I115" i="9"/>
  <c r="M114" i="9"/>
  <c r="I114" i="9"/>
  <c r="M113" i="9"/>
  <c r="I113" i="9"/>
  <c r="M112" i="9"/>
  <c r="I112" i="9"/>
  <c r="M111" i="9"/>
  <c r="I111" i="9"/>
  <c r="M110" i="9"/>
  <c r="I110" i="9"/>
  <c r="M109" i="9"/>
  <c r="I109" i="9"/>
  <c r="M108" i="9"/>
  <c r="I108" i="9"/>
  <c r="M107" i="9"/>
  <c r="I107" i="9"/>
  <c r="M106" i="9"/>
  <c r="I106" i="9"/>
  <c r="M105" i="9"/>
  <c r="I105" i="9"/>
  <c r="M104" i="9"/>
  <c r="I104" i="9"/>
  <c r="M103" i="9"/>
  <c r="I103" i="9"/>
  <c r="M102" i="9"/>
  <c r="I102" i="9"/>
  <c r="M101" i="9"/>
  <c r="I101" i="9"/>
  <c r="M100" i="9"/>
  <c r="I100" i="9"/>
  <c r="M99" i="9"/>
  <c r="I99" i="9"/>
  <c r="M98" i="9"/>
  <c r="I98" i="9"/>
  <c r="M97" i="9"/>
  <c r="I97" i="9"/>
  <c r="M96" i="9"/>
  <c r="I96" i="9"/>
  <c r="M95" i="9"/>
  <c r="I95" i="9"/>
  <c r="M94" i="9"/>
  <c r="I94" i="9"/>
  <c r="M93" i="9"/>
  <c r="I93" i="9"/>
  <c r="M92" i="9"/>
  <c r="I92" i="9"/>
  <c r="M91" i="9"/>
  <c r="I91" i="9"/>
  <c r="M90" i="9"/>
  <c r="I90" i="9"/>
  <c r="M89" i="9"/>
  <c r="I89" i="9"/>
  <c r="M88" i="9"/>
  <c r="I88" i="9"/>
  <c r="M87" i="9"/>
  <c r="I87" i="9"/>
  <c r="M86" i="9"/>
  <c r="I86" i="9"/>
  <c r="M85" i="9"/>
  <c r="I85" i="9"/>
  <c r="M84" i="9"/>
  <c r="I84" i="9"/>
  <c r="M83" i="9"/>
  <c r="I83" i="9"/>
  <c r="M82" i="9"/>
  <c r="I82" i="9"/>
  <c r="M81" i="9"/>
  <c r="I81" i="9"/>
  <c r="F81" i="9" s="1"/>
  <c r="M80" i="9"/>
  <c r="I80" i="9"/>
  <c r="M79" i="9"/>
  <c r="I79" i="9"/>
  <c r="F79" i="9" s="1"/>
  <c r="M78" i="9"/>
  <c r="I78" i="9"/>
  <c r="M77" i="9"/>
  <c r="I77" i="9"/>
  <c r="F77" i="9" s="1"/>
  <c r="M76" i="9"/>
  <c r="I76" i="9"/>
  <c r="M75" i="9"/>
  <c r="I75" i="9"/>
  <c r="M74" i="9"/>
  <c r="I74" i="9"/>
  <c r="M73" i="9"/>
  <c r="I73" i="9"/>
  <c r="F73" i="9" s="1"/>
  <c r="M72" i="9"/>
  <c r="I72" i="9"/>
  <c r="M71" i="9"/>
  <c r="I71" i="9"/>
  <c r="F71" i="9" s="1"/>
  <c r="M70" i="9"/>
  <c r="I70" i="9"/>
  <c r="M69" i="9"/>
  <c r="I69" i="9"/>
  <c r="F69" i="9" s="1"/>
  <c r="M68" i="9"/>
  <c r="I68" i="9"/>
  <c r="M67" i="9"/>
  <c r="I67" i="9"/>
  <c r="M66" i="9"/>
  <c r="I66" i="9"/>
  <c r="M65" i="9"/>
  <c r="I65" i="9"/>
  <c r="F65" i="9" s="1"/>
  <c r="M64" i="9"/>
  <c r="I64" i="9"/>
  <c r="M63" i="9"/>
  <c r="I63" i="9"/>
  <c r="F63" i="9" s="1"/>
  <c r="M62" i="9"/>
  <c r="I62" i="9"/>
  <c r="M61" i="9"/>
  <c r="I61" i="9"/>
  <c r="F61" i="9" s="1"/>
  <c r="M60" i="9"/>
  <c r="I60" i="9"/>
  <c r="M59" i="9"/>
  <c r="I59" i="9"/>
  <c r="M58" i="9"/>
  <c r="I58" i="9"/>
  <c r="M57" i="9"/>
  <c r="I57" i="9"/>
  <c r="F57" i="9" s="1"/>
  <c r="M56" i="9"/>
  <c r="I56" i="9"/>
  <c r="M55" i="9"/>
  <c r="I55" i="9"/>
  <c r="M54" i="9"/>
  <c r="I54" i="9"/>
  <c r="G54" i="9"/>
  <c r="G137" i="9" s="1"/>
  <c r="F54" i="9"/>
  <c r="S52" i="9"/>
  <c r="R52" i="9"/>
  <c r="Q52" i="9"/>
  <c r="P52" i="9"/>
  <c r="O52" i="9"/>
  <c r="N52" i="9"/>
  <c r="L52" i="9"/>
  <c r="K52" i="9"/>
  <c r="J52" i="9"/>
  <c r="H52" i="9"/>
  <c r="M51" i="9"/>
  <c r="I51" i="9"/>
  <c r="M50" i="9"/>
  <c r="I50" i="9"/>
  <c r="F50" i="9" s="1"/>
  <c r="M49" i="9"/>
  <c r="I49" i="9"/>
  <c r="M48" i="9"/>
  <c r="I48" i="9"/>
  <c r="M47" i="9"/>
  <c r="I47" i="9"/>
  <c r="M46" i="9"/>
  <c r="I46" i="9"/>
  <c r="F46" i="9" s="1"/>
  <c r="M45" i="9"/>
  <c r="I45" i="9"/>
  <c r="F45" i="9" s="1"/>
  <c r="M44" i="9"/>
  <c r="I44" i="9"/>
  <c r="F44" i="9" s="1"/>
  <c r="M43" i="9"/>
  <c r="I43" i="9"/>
  <c r="M42" i="9"/>
  <c r="I42" i="9"/>
  <c r="F42" i="9" s="1"/>
  <c r="M41" i="9"/>
  <c r="I41" i="9"/>
  <c r="M40" i="9"/>
  <c r="I40" i="9"/>
  <c r="M39" i="9"/>
  <c r="I39" i="9"/>
  <c r="F39" i="9" s="1"/>
  <c r="M38" i="9"/>
  <c r="I38" i="9"/>
  <c r="G38" i="9"/>
  <c r="G52" i="9" s="1"/>
  <c r="S36" i="9"/>
  <c r="R36" i="9"/>
  <c r="Q36" i="9"/>
  <c r="P36" i="9"/>
  <c r="O36" i="9"/>
  <c r="N36" i="9"/>
  <c r="L36" i="9"/>
  <c r="K36" i="9"/>
  <c r="J36" i="9"/>
  <c r="H36" i="9"/>
  <c r="G36" i="9"/>
  <c r="M35" i="9"/>
  <c r="M36" i="9" s="1"/>
  <c r="I35" i="9"/>
  <c r="I36" i="9" s="1"/>
  <c r="S33" i="9"/>
  <c r="R33" i="9"/>
  <c r="Q33" i="9"/>
  <c r="P33" i="9"/>
  <c r="O33" i="9"/>
  <c r="L33" i="9"/>
  <c r="K33" i="9"/>
  <c r="H33" i="9"/>
  <c r="M32" i="9"/>
  <c r="J32" i="9"/>
  <c r="I32" i="9" s="1"/>
  <c r="G32" i="9"/>
  <c r="M31" i="9"/>
  <c r="I31" i="9"/>
  <c r="M30" i="9"/>
  <c r="I30" i="9"/>
  <c r="M29" i="9"/>
  <c r="I29" i="9"/>
  <c r="M28" i="9"/>
  <c r="I28" i="9"/>
  <c r="M27" i="9"/>
  <c r="I27" i="9"/>
  <c r="N26" i="9"/>
  <c r="M26" i="9" s="1"/>
  <c r="I26" i="9"/>
  <c r="M25" i="9"/>
  <c r="J25" i="9"/>
  <c r="G25" i="9"/>
  <c r="M24" i="9"/>
  <c r="I24" i="9"/>
  <c r="F24" i="9" s="1"/>
  <c r="S22" i="9"/>
  <c r="R22" i="9"/>
  <c r="Q22" i="9"/>
  <c r="P22" i="9"/>
  <c r="O22" i="9"/>
  <c r="N22" i="9"/>
  <c r="L22" i="9"/>
  <c r="K22" i="9"/>
  <c r="J22" i="9"/>
  <c r="H22" i="9"/>
  <c r="G22" i="9"/>
  <c r="M21" i="9"/>
  <c r="I21" i="9"/>
  <c r="M20" i="9"/>
  <c r="M22" i="9" s="1"/>
  <c r="I20" i="9"/>
  <c r="I22" i="9" s="1"/>
  <c r="S18" i="9"/>
  <c r="R18" i="9"/>
  <c r="Q18" i="9"/>
  <c r="P18" i="9"/>
  <c r="O18" i="9"/>
  <c r="L18" i="9"/>
  <c r="K18" i="9"/>
  <c r="J18" i="9"/>
  <c r="H18" i="9"/>
  <c r="G18" i="9"/>
  <c r="N17" i="9"/>
  <c r="N18" i="9" s="1"/>
  <c r="M17" i="9"/>
  <c r="M18" i="9" s="1"/>
  <c r="I17" i="9"/>
  <c r="I18" i="9" s="1"/>
  <c r="S15" i="9"/>
  <c r="R15" i="9"/>
  <c r="R182" i="9" s="1"/>
  <c r="Q15" i="9"/>
  <c r="P15" i="9"/>
  <c r="P182" i="9" s="1"/>
  <c r="O15" i="9"/>
  <c r="L15" i="9"/>
  <c r="K15" i="9"/>
  <c r="J15" i="9"/>
  <c r="H15" i="9"/>
  <c r="M14" i="9"/>
  <c r="I14" i="9"/>
  <c r="M13" i="9"/>
  <c r="I13" i="9"/>
  <c r="M12" i="9"/>
  <c r="I12" i="9"/>
  <c r="M11" i="9"/>
  <c r="I11" i="9"/>
  <c r="G11" i="9"/>
  <c r="G15" i="9" s="1"/>
  <c r="M10" i="9"/>
  <c r="I10" i="9"/>
  <c r="N9" i="9"/>
  <c r="N15" i="9" s="1"/>
  <c r="I9" i="9"/>
  <c r="M8" i="9"/>
  <c r="I8" i="9"/>
  <c r="F85" i="9" l="1"/>
  <c r="L182" i="9"/>
  <c r="F17" i="9"/>
  <c r="F18" i="9" s="1"/>
  <c r="F20" i="9"/>
  <c r="F31" i="9"/>
  <c r="F145" i="9"/>
  <c r="F87" i="9"/>
  <c r="F89" i="9"/>
  <c r="F173" i="9"/>
  <c r="F93" i="9"/>
  <c r="F95" i="9"/>
  <c r="F97" i="9"/>
  <c r="F101" i="9"/>
  <c r="F103" i="9"/>
  <c r="F105" i="9"/>
  <c r="F109" i="9"/>
  <c r="F111" i="9"/>
  <c r="F113" i="9"/>
  <c r="F117" i="9"/>
  <c r="F119" i="9"/>
  <c r="F121" i="9"/>
  <c r="F125" i="9"/>
  <c r="F127" i="9"/>
  <c r="F129" i="9"/>
  <c r="F133" i="9"/>
  <c r="F135" i="9"/>
  <c r="F136" i="9"/>
  <c r="F148" i="9"/>
  <c r="F153" i="9"/>
  <c r="F155" i="9"/>
  <c r="F13" i="9"/>
  <c r="H182" i="9"/>
  <c r="K182" i="9"/>
  <c r="O182" i="9"/>
  <c r="Q182" i="9"/>
  <c r="S182" i="9"/>
  <c r="F35" i="9"/>
  <c r="F36" i="9" s="1"/>
  <c r="M9" i="9"/>
  <c r="F9" i="9" s="1"/>
  <c r="F10" i="9"/>
  <c r="F26" i="9"/>
  <c r="N33" i="9"/>
  <c r="F64" i="9"/>
  <c r="F80" i="9"/>
  <c r="F96" i="9"/>
  <c r="F112" i="9"/>
  <c r="F128" i="9"/>
  <c r="N182" i="9"/>
  <c r="F21" i="9"/>
  <c r="F22" i="9" s="1"/>
  <c r="F27" i="9"/>
  <c r="F29" i="9"/>
  <c r="F30" i="9"/>
  <c r="F55" i="9"/>
  <c r="F56" i="9"/>
  <c r="F72" i="9"/>
  <c r="F88" i="9"/>
  <c r="F104" i="9"/>
  <c r="F120" i="9"/>
  <c r="G170" i="9"/>
  <c r="F144" i="9"/>
  <c r="J170" i="9"/>
  <c r="F147" i="9"/>
  <c r="M157" i="9"/>
  <c r="F157" i="9" s="1"/>
  <c r="F160" i="9"/>
  <c r="F162" i="9"/>
  <c r="F163" i="9"/>
  <c r="F164" i="9"/>
  <c r="I15" i="9"/>
  <c r="F12" i="9"/>
  <c r="M33" i="9"/>
  <c r="F40" i="9"/>
  <c r="F41" i="9"/>
  <c r="F48" i="9"/>
  <c r="F49" i="9"/>
  <c r="M137" i="9"/>
  <c r="F59" i="9"/>
  <c r="F60" i="9"/>
  <c r="F67" i="9"/>
  <c r="F68" i="9"/>
  <c r="F75" i="9"/>
  <c r="F76" i="9"/>
  <c r="F83" i="9"/>
  <c r="F84" i="9"/>
  <c r="F91" i="9"/>
  <c r="F92" i="9"/>
  <c r="F99" i="9"/>
  <c r="F100" i="9"/>
  <c r="F107" i="9"/>
  <c r="F108" i="9"/>
  <c r="F115" i="9"/>
  <c r="F116" i="9"/>
  <c r="F123" i="9"/>
  <c r="F124" i="9"/>
  <c r="F131" i="9"/>
  <c r="F132" i="9"/>
  <c r="F151" i="9"/>
  <c r="F152" i="9"/>
  <c r="F158" i="9"/>
  <c r="F159" i="9"/>
  <c r="F167" i="9"/>
  <c r="F168" i="9"/>
  <c r="M15" i="9"/>
  <c r="F14" i="9"/>
  <c r="F28" i="9"/>
  <c r="I52" i="9"/>
  <c r="F43" i="9"/>
  <c r="F47" i="9"/>
  <c r="F51" i="9"/>
  <c r="I137" i="9"/>
  <c r="F58" i="9"/>
  <c r="F62" i="9"/>
  <c r="F66" i="9"/>
  <c r="F70" i="9"/>
  <c r="F74" i="9"/>
  <c r="F78" i="9"/>
  <c r="F82" i="9"/>
  <c r="F86" i="9"/>
  <c r="F90" i="9"/>
  <c r="F94" i="9"/>
  <c r="F98" i="9"/>
  <c r="F102" i="9"/>
  <c r="F106" i="9"/>
  <c r="F110" i="9"/>
  <c r="F114" i="9"/>
  <c r="F118" i="9"/>
  <c r="F122" i="9"/>
  <c r="F126" i="9"/>
  <c r="F130" i="9"/>
  <c r="F134" i="9"/>
  <c r="I170" i="9"/>
  <c r="F143" i="9"/>
  <c r="F149" i="9"/>
  <c r="F150" i="9"/>
  <c r="F154" i="9"/>
  <c r="F161" i="9"/>
  <c r="F166" i="9"/>
  <c r="M52" i="9"/>
  <c r="I25" i="9"/>
  <c r="J33" i="9"/>
  <c r="J182" i="9" s="1"/>
  <c r="F8" i="9"/>
  <c r="F11" i="9"/>
  <c r="I33" i="9"/>
  <c r="I182" i="9" s="1"/>
  <c r="G33" i="9"/>
  <c r="G182" i="9" s="1"/>
  <c r="F25" i="9"/>
  <c r="F32" i="9"/>
  <c r="F137" i="9"/>
  <c r="F139" i="9"/>
  <c r="F140" i="9" s="1"/>
  <c r="F142" i="9"/>
  <c r="F172" i="9"/>
  <c r="F180" i="9" s="1"/>
  <c r="F38" i="9"/>
  <c r="F52" i="9" s="1"/>
  <c r="M170" i="9" l="1"/>
  <c r="F170" i="9"/>
  <c r="F33" i="9"/>
  <c r="F15" i="9"/>
  <c r="M182" i="9"/>
  <c r="F182" i="9" l="1"/>
  <c r="D351" i="11"/>
  <c r="E351" i="11" s="1"/>
  <c r="C351" i="11"/>
  <c r="E350" i="11"/>
  <c r="D348" i="11"/>
  <c r="E348" i="11" s="1"/>
  <c r="C348" i="11"/>
  <c r="E347" i="11"/>
  <c r="E346" i="11"/>
  <c r="E345" i="11"/>
  <c r="E344" i="11"/>
  <c r="E343" i="11"/>
  <c r="E342" i="11"/>
  <c r="E341" i="11"/>
  <c r="E340" i="11"/>
  <c r="E339" i="11"/>
  <c r="E338" i="11"/>
  <c r="E337" i="11"/>
  <c r="E336" i="11"/>
  <c r="E335" i="11"/>
  <c r="E334" i="11"/>
  <c r="E333" i="11"/>
  <c r="E332" i="11"/>
  <c r="E331" i="11"/>
  <c r="E330" i="11"/>
  <c r="E329" i="11"/>
  <c r="E328" i="11"/>
  <c r="E327" i="11"/>
  <c r="E326" i="11"/>
  <c r="E325" i="11"/>
  <c r="E324" i="11"/>
  <c r="E323" i="11"/>
  <c r="E322" i="11"/>
  <c r="E321" i="11"/>
  <c r="E320" i="11"/>
  <c r="E319" i="11"/>
  <c r="E318" i="11"/>
  <c r="E317" i="11"/>
  <c r="E316" i="11"/>
  <c r="E315" i="11"/>
  <c r="E314" i="11"/>
  <c r="E313" i="11"/>
  <c r="D311" i="11"/>
  <c r="E311" i="11" s="1"/>
  <c r="C311" i="11"/>
  <c r="E310" i="11"/>
  <c r="E309" i="11"/>
  <c r="E308" i="11"/>
  <c r="E307" i="11"/>
  <c r="E306" i="11"/>
  <c r="D304" i="11"/>
  <c r="E304" i="11" s="1"/>
  <c r="C304" i="11"/>
  <c r="E303" i="11"/>
  <c r="E302" i="11"/>
  <c r="E301" i="11"/>
  <c r="E300" i="11"/>
  <c r="E299" i="11"/>
  <c r="E298" i="11"/>
  <c r="E297" i="11"/>
  <c r="E296" i="11"/>
  <c r="E295" i="11"/>
  <c r="E294" i="11"/>
  <c r="E293" i="11"/>
  <c r="E292" i="11"/>
  <c r="E291" i="11"/>
  <c r="E290" i="11"/>
  <c r="E289" i="11"/>
  <c r="E288" i="11"/>
  <c r="E287" i="11"/>
  <c r="E286" i="11"/>
  <c r="E285" i="11"/>
  <c r="E284" i="11"/>
  <c r="E283" i="11"/>
  <c r="E282" i="11"/>
  <c r="E281" i="11"/>
  <c r="E280" i="11"/>
  <c r="E279" i="11"/>
  <c r="E278" i="11"/>
  <c r="E277" i="11"/>
  <c r="E276" i="11"/>
  <c r="E275" i="11"/>
  <c r="E274" i="11"/>
  <c r="E273" i="11"/>
  <c r="E272" i="11"/>
  <c r="E271" i="11"/>
  <c r="E270" i="11"/>
  <c r="E269" i="11"/>
  <c r="E268" i="11"/>
  <c r="E267" i="11"/>
  <c r="E266" i="11"/>
  <c r="E265" i="11"/>
  <c r="E264" i="11"/>
  <c r="E263" i="11"/>
  <c r="E262" i="11"/>
  <c r="E261" i="11"/>
  <c r="E260" i="11"/>
  <c r="E259" i="11"/>
  <c r="E258" i="11"/>
  <c r="E257" i="11"/>
  <c r="E256" i="11"/>
  <c r="E255" i="11"/>
  <c r="E254" i="11"/>
  <c r="E253" i="11"/>
  <c r="E252" i="11"/>
  <c r="E251" i="11"/>
  <c r="E250" i="11"/>
  <c r="E249" i="11"/>
  <c r="E248" i="11"/>
  <c r="E247" i="11"/>
  <c r="E246" i="11"/>
  <c r="E245" i="11"/>
  <c r="E244" i="11"/>
  <c r="E243" i="11"/>
  <c r="E242" i="11"/>
  <c r="E241" i="11"/>
  <c r="E240" i="11"/>
  <c r="E239" i="11"/>
  <c r="E238" i="11"/>
  <c r="E237" i="11"/>
  <c r="E236" i="11"/>
  <c r="D234" i="11"/>
  <c r="E234" i="11" s="1"/>
  <c r="C234" i="11"/>
  <c r="E233" i="11"/>
  <c r="E232" i="11"/>
  <c r="E231" i="11"/>
  <c r="E230" i="11"/>
  <c r="E229" i="11"/>
  <c r="E228" i="11"/>
  <c r="E227" i="11"/>
  <c r="E226" i="11"/>
  <c r="E225" i="11"/>
  <c r="E224" i="11"/>
  <c r="E223" i="11"/>
  <c r="E222" i="11"/>
  <c r="E221" i="11"/>
  <c r="E220" i="11"/>
  <c r="E219" i="11"/>
  <c r="D217" i="11"/>
  <c r="E217" i="11" s="1"/>
  <c r="C217" i="11"/>
  <c r="E216" i="11"/>
  <c r="E215" i="11"/>
  <c r="E214" i="11"/>
  <c r="E213" i="11"/>
  <c r="E212" i="11"/>
  <c r="E211" i="11"/>
  <c r="E210" i="11"/>
  <c r="E209" i="11"/>
  <c r="E208" i="11"/>
  <c r="E207" i="11"/>
  <c r="E206" i="11"/>
  <c r="E205" i="11"/>
  <c r="E204" i="11"/>
  <c r="E203" i="11"/>
  <c r="E202" i="11"/>
  <c r="E201" i="11"/>
  <c r="E200" i="11"/>
  <c r="E199" i="11"/>
  <c r="E198" i="11"/>
  <c r="E197" i="11"/>
  <c r="E196" i="11"/>
  <c r="E195" i="11"/>
  <c r="E194" i="11"/>
  <c r="E193" i="11"/>
  <c r="E192" i="11"/>
  <c r="E191" i="11"/>
  <c r="E190" i="11"/>
  <c r="E189" i="11"/>
  <c r="E188" i="11"/>
  <c r="E187" i="11"/>
  <c r="E186" i="11"/>
  <c r="D184" i="11"/>
  <c r="E184" i="11" s="1"/>
  <c r="C184" i="11"/>
  <c r="E180" i="11"/>
  <c r="E179" i="11"/>
  <c r="E178" i="11"/>
  <c r="E177" i="11"/>
  <c r="E176" i="11"/>
  <c r="E175" i="11"/>
  <c r="E174" i="11"/>
  <c r="E173" i="11"/>
  <c r="E172" i="11"/>
  <c r="E171" i="11"/>
  <c r="E170" i="11"/>
  <c r="E169" i="11"/>
  <c r="E168" i="11"/>
  <c r="E167" i="11"/>
  <c r="E166" i="11"/>
  <c r="E165" i="11"/>
  <c r="E164" i="11"/>
  <c r="E163" i="11"/>
  <c r="D161" i="11"/>
  <c r="E161" i="11" s="1"/>
  <c r="C161" i="11"/>
  <c r="E160" i="11"/>
  <c r="E159" i="11"/>
  <c r="E158" i="11"/>
  <c r="E157" i="11"/>
  <c r="E156" i="11"/>
  <c r="E155" i="11"/>
  <c r="E154" i="11"/>
  <c r="E153" i="11"/>
  <c r="E152" i="11"/>
  <c r="E151" i="11"/>
  <c r="E150" i="11"/>
  <c r="E149" i="11"/>
  <c r="E148" i="11"/>
  <c r="E147" i="11"/>
  <c r="E146" i="11"/>
  <c r="E145" i="11"/>
  <c r="E144" i="11"/>
  <c r="E143" i="11"/>
  <c r="E142" i="11"/>
  <c r="E141" i="11"/>
  <c r="E140" i="11"/>
  <c r="E139" i="11"/>
  <c r="D137" i="11"/>
  <c r="E137" i="11" s="1"/>
  <c r="C137" i="11"/>
  <c r="E136" i="11"/>
  <c r="E135" i="11"/>
  <c r="E134" i="11"/>
  <c r="E133" i="11"/>
  <c r="E132" i="11"/>
  <c r="E131" i="11"/>
  <c r="E130" i="11"/>
  <c r="E129" i="11"/>
  <c r="E128" i="11"/>
  <c r="E127" i="11"/>
  <c r="E126" i="11"/>
  <c r="E125" i="11"/>
  <c r="E124" i="11"/>
  <c r="E123" i="11"/>
  <c r="E122" i="11"/>
  <c r="E121" i="11"/>
  <c r="E120" i="11"/>
  <c r="E119" i="11"/>
  <c r="E118" i="11"/>
  <c r="E117" i="11"/>
  <c r="E116" i="11"/>
  <c r="E115" i="11"/>
  <c r="E114" i="11"/>
  <c r="E113" i="11"/>
  <c r="E112" i="11"/>
  <c r="E111" i="11"/>
  <c r="E110" i="11"/>
  <c r="E109" i="11"/>
  <c r="E108" i="11"/>
  <c r="E107" i="11"/>
  <c r="E106" i="11"/>
  <c r="E105" i="11"/>
  <c r="E104" i="11"/>
  <c r="E103" i="11"/>
  <c r="E102" i="11"/>
  <c r="E101" i="11"/>
  <c r="E100" i="11"/>
  <c r="E99" i="11"/>
  <c r="E98" i="11"/>
  <c r="E97" i="11"/>
  <c r="E96" i="11"/>
  <c r="D94" i="11"/>
  <c r="E94" i="11" s="1"/>
  <c r="C94" i="11"/>
  <c r="E93" i="11"/>
  <c r="E92" i="11"/>
  <c r="E91" i="11"/>
  <c r="E90" i="11"/>
  <c r="E89" i="11"/>
  <c r="E88" i="11"/>
  <c r="E87" i="11"/>
  <c r="E86" i="11"/>
  <c r="E85" i="11"/>
  <c r="E84" i="11"/>
  <c r="E83" i="11"/>
  <c r="E82" i="11"/>
  <c r="E81" i="11"/>
  <c r="E80" i="11"/>
  <c r="E79" i="11"/>
  <c r="E78" i="11"/>
  <c r="E77" i="11"/>
  <c r="E76" i="11"/>
  <c r="E75" i="11"/>
  <c r="E74" i="11"/>
  <c r="E73" i="11"/>
  <c r="E72" i="11"/>
  <c r="E71" i="11"/>
  <c r="E70" i="11"/>
  <c r="E69" i="11"/>
  <c r="E68" i="11"/>
  <c r="E67" i="11"/>
  <c r="E66" i="11"/>
  <c r="E65" i="11"/>
  <c r="E64" i="11"/>
  <c r="E63" i="11"/>
  <c r="E62" i="11"/>
  <c r="E61" i="11"/>
  <c r="E60" i="11"/>
  <c r="E59" i="11"/>
  <c r="E58" i="11"/>
  <c r="E57" i="11"/>
  <c r="E56" i="11"/>
  <c r="E55" i="11"/>
  <c r="E54" i="11"/>
  <c r="E53" i="11"/>
  <c r="E52" i="11"/>
  <c r="E51" i="11"/>
  <c r="E50" i="11"/>
  <c r="E49" i="11"/>
  <c r="E48" i="11"/>
  <c r="E47" i="11"/>
  <c r="E46" i="11"/>
  <c r="E45" i="11"/>
  <c r="E44" i="11"/>
  <c r="E43" i="11"/>
  <c r="E42" i="11"/>
  <c r="E41" i="11"/>
  <c r="E40" i="11"/>
  <c r="E39" i="11"/>
  <c r="E38" i="11"/>
  <c r="E37" i="11"/>
  <c r="E36" i="11"/>
  <c r="E35" i="11"/>
  <c r="E34" i="11"/>
  <c r="E33" i="11"/>
  <c r="E32" i="11"/>
  <c r="E31" i="11"/>
  <c r="E30" i="11"/>
  <c r="E29" i="11"/>
  <c r="E28" i="11"/>
  <c r="E27" i="11"/>
  <c r="E26" i="11"/>
  <c r="E25" i="11"/>
  <c r="E24" i="11"/>
  <c r="E23" i="11"/>
  <c r="E22" i="11"/>
  <c r="E21" i="11"/>
  <c r="D19" i="11"/>
  <c r="E19" i="11" s="1"/>
  <c r="C19" i="11"/>
  <c r="C352" i="11" s="1"/>
  <c r="E18" i="11"/>
  <c r="E17" i="11"/>
  <c r="E16" i="11"/>
  <c r="E15" i="11"/>
  <c r="E14" i="11"/>
  <c r="E13" i="11"/>
  <c r="E12" i="11"/>
  <c r="E11" i="11"/>
  <c r="E10" i="11"/>
  <c r="E9" i="11"/>
  <c r="D352" i="11" l="1"/>
  <c r="E352" i="11" s="1"/>
  <c r="F5" i="10" l="1"/>
  <c r="C6" i="10"/>
  <c r="D6" i="10"/>
  <c r="E6" i="10"/>
  <c r="F6" i="10"/>
  <c r="F7" i="10"/>
  <c r="F8" i="10"/>
  <c r="F9" i="10"/>
  <c r="C10" i="10"/>
  <c r="D10" i="10"/>
  <c r="E10" i="10"/>
  <c r="F10" i="10" s="1"/>
  <c r="F11" i="10"/>
  <c r="F12" i="10"/>
  <c r="F13" i="10"/>
  <c r="F14" i="10"/>
  <c r="F15" i="10"/>
  <c r="F16" i="10"/>
  <c r="C17" i="10"/>
  <c r="D17" i="10"/>
  <c r="E17" i="10"/>
  <c r="F17" i="10"/>
  <c r="F18" i="10"/>
  <c r="F19" i="10"/>
  <c r="F20" i="10"/>
  <c r="C21" i="10"/>
  <c r="D21" i="10"/>
  <c r="E21" i="10"/>
  <c r="F21" i="10" s="1"/>
  <c r="F22" i="10"/>
  <c r="F23" i="10"/>
  <c r="F24" i="10"/>
  <c r="F25" i="10"/>
  <c r="F26" i="10"/>
  <c r="F27" i="10"/>
  <c r="F28" i="10"/>
  <c r="C29" i="10"/>
  <c r="D29" i="10"/>
  <c r="E29" i="10"/>
  <c r="F29" i="10" s="1"/>
  <c r="F30" i="10"/>
  <c r="F31" i="10"/>
  <c r="F32" i="10"/>
  <c r="C33" i="10"/>
  <c r="D33" i="10"/>
  <c r="E33" i="10"/>
  <c r="F33" i="10" s="1"/>
  <c r="F34" i="10"/>
  <c r="C35" i="10"/>
  <c r="D35" i="10"/>
  <c r="E35" i="10"/>
  <c r="F36" i="10"/>
  <c r="C37" i="10"/>
  <c r="D37" i="10"/>
  <c r="E37" i="10"/>
  <c r="F37" i="10" s="1"/>
  <c r="F38" i="10"/>
  <c r="F39" i="10"/>
  <c r="F41" i="10"/>
  <c r="F42" i="10"/>
  <c r="F43" i="10"/>
  <c r="F44" i="10"/>
  <c r="C45" i="10"/>
  <c r="D45" i="10"/>
  <c r="E45" i="10"/>
  <c r="C46" i="10"/>
  <c r="D46" i="10"/>
  <c r="E46" i="10"/>
  <c r="F46" i="10" s="1"/>
  <c r="F45" i="10" l="1"/>
  <c r="F35" i="10"/>
  <c r="G11" i="8"/>
  <c r="G15" i="8"/>
  <c r="G18" i="8"/>
  <c r="G19" i="8"/>
  <c r="G20" i="8"/>
  <c r="G21" i="8"/>
  <c r="G22" i="8"/>
  <c r="G25" i="8"/>
  <c r="G30" i="8"/>
  <c r="G31" i="8"/>
  <c r="G37" i="8"/>
  <c r="G38" i="8"/>
  <c r="G41" i="8"/>
  <c r="G42" i="8"/>
  <c r="G43" i="8"/>
  <c r="G44" i="8"/>
  <c r="G45" i="8"/>
  <c r="G46" i="8"/>
  <c r="G47" i="8"/>
  <c r="G48" i="8"/>
  <c r="G51" i="8"/>
  <c r="G52" i="8"/>
  <c r="G53" i="8"/>
  <c r="G54" i="8"/>
  <c r="G55" i="8"/>
  <c r="G56" i="8"/>
  <c r="G57" i="8"/>
  <c r="G58" i="8"/>
  <c r="G59" i="8"/>
  <c r="G60" i="8"/>
  <c r="G61" i="8"/>
  <c r="G62" i="8"/>
  <c r="G63" i="8"/>
  <c r="G64" i="8"/>
  <c r="G65" i="8"/>
  <c r="G66" i="8"/>
  <c r="G67" i="8"/>
  <c r="G68" i="8"/>
  <c r="G69" i="8"/>
  <c r="G70" i="8"/>
  <c r="G71" i="8"/>
  <c r="G72" i="8"/>
  <c r="G73" i="8"/>
  <c r="G74" i="8"/>
  <c r="G75" i="8"/>
  <c r="G78" i="8"/>
  <c r="G79" i="8"/>
  <c r="G80" i="8"/>
  <c r="G81" i="8"/>
  <c r="G82" i="8"/>
  <c r="G83" i="8"/>
  <c r="G86" i="8"/>
  <c r="G89" i="8"/>
  <c r="G90" i="8"/>
  <c r="G91" i="8"/>
  <c r="G92" i="8"/>
  <c r="G93" i="8"/>
  <c r="G94" i="8"/>
  <c r="G95" i="8"/>
  <c r="G96" i="8"/>
  <c r="G97" i="8"/>
  <c r="G98" i="8"/>
  <c r="G99" i="8"/>
  <c r="G100" i="8"/>
  <c r="G101" i="8"/>
  <c r="G104" i="8"/>
  <c r="G107" i="8"/>
  <c r="G110" i="8"/>
  <c r="G113" i="8"/>
  <c r="G116" i="8"/>
  <c r="G117" i="8"/>
  <c r="G118" i="8"/>
  <c r="G119" i="8"/>
  <c r="G120" i="8"/>
  <c r="G121" i="8"/>
  <c r="G122" i="8"/>
  <c r="G123" i="8"/>
  <c r="G126" i="8"/>
  <c r="G127" i="8"/>
  <c r="G128" i="8"/>
  <c r="G129" i="8"/>
  <c r="G135" i="8"/>
  <c r="G136" i="8"/>
  <c r="G141" i="8"/>
  <c r="G142" i="8"/>
  <c r="G143" i="8"/>
  <c r="G144" i="8"/>
  <c r="G147" i="8"/>
  <c r="G148" i="8"/>
  <c r="G149" i="8"/>
  <c r="G152" i="8"/>
  <c r="G153" i="8"/>
  <c r="G156" i="8"/>
  <c r="G157" i="8"/>
  <c r="G158" i="8"/>
  <c r="G159" i="8"/>
  <c r="G160" i="8"/>
  <c r="G161" i="8"/>
  <c r="G162" i="8"/>
  <c r="G163" i="8"/>
  <c r="G164" i="8"/>
  <c r="G165" i="8"/>
  <c r="G166" i="8"/>
  <c r="G167" i="8"/>
  <c r="G168" i="8"/>
  <c r="G169" i="8"/>
  <c r="G170" i="8"/>
  <c r="G171" i="8"/>
  <c r="G172" i="8"/>
  <c r="G175" i="8"/>
  <c r="G176" i="8"/>
  <c r="G179" i="8"/>
  <c r="G180" i="8"/>
  <c r="G181" i="8"/>
  <c r="G182" i="8"/>
  <c r="G183" i="8"/>
  <c r="G184" i="8"/>
  <c r="G187" i="8"/>
  <c r="G188" i="8"/>
  <c r="G189" i="8"/>
  <c r="G190" i="8"/>
  <c r="G191" i="8"/>
  <c r="G192" i="8"/>
  <c r="G193" i="8"/>
  <c r="G194" i="8"/>
  <c r="G195" i="8"/>
  <c r="G196" i="8"/>
  <c r="G197" i="8"/>
  <c r="G198" i="8"/>
  <c r="G199" i="8"/>
  <c r="G200" i="8"/>
  <c r="G201" i="8"/>
  <c r="G202" i="8"/>
  <c r="G203" i="8"/>
  <c r="G206" i="8"/>
  <c r="G207" i="8"/>
  <c r="G208" i="8"/>
  <c r="G209" i="8"/>
  <c r="G210" i="8"/>
  <c r="G211" i="8"/>
  <c r="G212" i="8"/>
  <c r="G213" i="8"/>
  <c r="G214" i="8"/>
  <c r="G215" i="8"/>
  <c r="G217" i="8"/>
  <c r="G218" i="8"/>
  <c r="G219" i="8"/>
  <c r="G220" i="8"/>
  <c r="G221" i="8"/>
  <c r="G222" i="8"/>
  <c r="G223" i="8"/>
  <c r="G224" i="8"/>
  <c r="G225" i="8"/>
  <c r="G228" i="8"/>
  <c r="G229" i="8"/>
  <c r="G230" i="8"/>
  <c r="G231" i="8"/>
  <c r="G232" i="8"/>
  <c r="G233" i="8"/>
  <c r="G234" i="8"/>
  <c r="G235" i="8"/>
  <c r="G236" i="8"/>
  <c r="G237" i="8"/>
  <c r="G238" i="8"/>
  <c r="G239" i="8"/>
  <c r="G240" i="8"/>
  <c r="G241" i="8"/>
  <c r="G242" i="8"/>
  <c r="G243" i="8"/>
  <c r="G244" i="8"/>
  <c r="G245" i="8"/>
  <c r="G246" i="8"/>
  <c r="G247" i="8"/>
  <c r="G250" i="8"/>
  <c r="G251" i="8"/>
  <c r="G252" i="8"/>
  <c r="G255" i="8"/>
  <c r="G256" i="8"/>
  <c r="G257" i="8"/>
  <c r="G258" i="8"/>
  <c r="G259" i="8"/>
  <c r="G260" i="8"/>
  <c r="G261" i="8"/>
  <c r="G262" i="8"/>
  <c r="G263" i="8"/>
  <c r="G264" i="8"/>
  <c r="G265" i="8"/>
  <c r="G268" i="8"/>
  <c r="G269" i="8"/>
  <c r="G272" i="8"/>
  <c r="G273" i="8"/>
  <c r="G274" i="8"/>
  <c r="G275" i="8"/>
  <c r="G276" i="8"/>
  <c r="G279" i="8"/>
  <c r="G280" i="8"/>
  <c r="G281" i="8"/>
  <c r="G282" i="8"/>
  <c r="G285" i="8"/>
  <c r="G286" i="8"/>
  <c r="G287" i="8"/>
  <c r="G288" i="8"/>
  <c r="G289" i="8"/>
  <c r="G292" i="8"/>
  <c r="G293" i="8"/>
  <c r="G296" i="8"/>
  <c r="G297" i="8"/>
  <c r="G298" i="8"/>
  <c r="G299" i="8"/>
  <c r="G300" i="8"/>
  <c r="G301" i="8"/>
  <c r="G302" i="8"/>
  <c r="G303" i="8"/>
  <c r="G304" i="8"/>
  <c r="G305" i="8"/>
  <c r="G308" i="8"/>
  <c r="G309" i="8"/>
  <c r="G310" i="8"/>
  <c r="G311" i="8"/>
  <c r="G314" i="8"/>
  <c r="G317" i="8"/>
  <c r="G318" i="8"/>
  <c r="G319" i="8"/>
  <c r="G320" i="8"/>
  <c r="G323" i="8"/>
  <c r="G326" i="8"/>
  <c r="G327" i="8"/>
  <c r="G328" i="8"/>
  <c r="G329" i="8"/>
  <c r="G330" i="8"/>
  <c r="G331"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70" i="8"/>
  <c r="G371" i="8"/>
  <c r="G372" i="8"/>
  <c r="G373" i="8"/>
  <c r="G374" i="8"/>
  <c r="G375" i="8"/>
  <c r="G378" i="8"/>
  <c r="G379" i="8"/>
  <c r="G380" i="8"/>
  <c r="G381" i="8"/>
  <c r="G382" i="8"/>
  <c r="G383" i="8"/>
  <c r="G384" i="8"/>
  <c r="G387" i="8"/>
  <c r="G388" i="8"/>
  <c r="G391" i="8"/>
  <c r="G392" i="8"/>
  <c r="G393" i="8"/>
  <c r="G396" i="8"/>
  <c r="G397" i="8"/>
  <c r="G398" i="8"/>
  <c r="G401" i="8"/>
  <c r="G402" i="8"/>
  <c r="G405" i="8"/>
  <c r="G408" i="8"/>
  <c r="G409" i="8"/>
  <c r="G412" i="8"/>
  <c r="G414" i="8"/>
  <c r="G415" i="8"/>
  <c r="G416" i="8"/>
  <c r="G417" i="8"/>
  <c r="G418" i="8"/>
  <c r="G420" i="8"/>
  <c r="G421" i="8"/>
  <c r="G422" i="8"/>
  <c r="G425" i="8"/>
  <c r="G426" i="8"/>
  <c r="G427" i="8"/>
  <c r="G428" i="8"/>
  <c r="G430" i="8"/>
  <c r="G431" i="8"/>
  <c r="G432" i="8"/>
  <c r="G434" i="8"/>
  <c r="G435" i="8"/>
  <c r="G438" i="8"/>
  <c r="G439" i="8"/>
  <c r="G440" i="8"/>
  <c r="G441" i="8"/>
  <c r="G442" i="8"/>
  <c r="G443" i="8"/>
  <c r="G447" i="8"/>
  <c r="G448" i="8"/>
  <c r="G449" i="8"/>
  <c r="G450" i="8"/>
  <c r="G453" i="8"/>
  <c r="G456" i="8"/>
  <c r="G457" i="8"/>
  <c r="G460" i="8"/>
  <c r="G463" i="8"/>
  <c r="G464" i="8"/>
  <c r="G467" i="8"/>
  <c r="G468" i="8"/>
  <c r="G469" i="8"/>
  <c r="G470" i="8"/>
  <c r="G472" i="8"/>
  <c r="G473" i="8"/>
  <c r="G474" i="8"/>
  <c r="G475" i="8"/>
  <c r="G476" i="8"/>
  <c r="G477" i="8"/>
  <c r="G478" i="8"/>
  <c r="G479" i="8"/>
  <c r="G480" i="8"/>
  <c r="G483" i="8"/>
  <c r="G484" i="8"/>
  <c r="G486" i="8"/>
  <c r="G487" i="8"/>
  <c r="G488" i="8"/>
  <c r="G489" i="8"/>
  <c r="G492" i="8"/>
  <c r="G495" i="8"/>
  <c r="G496" i="8"/>
  <c r="G497" i="8"/>
  <c r="G498" i="8"/>
  <c r="G499" i="8"/>
  <c r="G500" i="8"/>
  <c r="G501" i="8"/>
  <c r="G502" i="8"/>
  <c r="G503" i="8"/>
  <c r="G504" i="8"/>
  <c r="G505" i="8"/>
  <c r="G506" i="8"/>
  <c r="G507" i="8"/>
  <c r="G508" i="8"/>
  <c r="G509" i="8"/>
  <c r="G510" i="8"/>
  <c r="G513" i="8"/>
  <c r="G516" i="8"/>
  <c r="G523" i="8"/>
  <c r="G524" i="8"/>
  <c r="G527" i="8"/>
  <c r="G528" i="8"/>
  <c r="G529" i="8"/>
  <c r="G530" i="8"/>
  <c r="G531" i="8"/>
  <c r="G533" i="8"/>
  <c r="G536" i="8"/>
  <c r="G537" i="8"/>
  <c r="G541" i="8"/>
  <c r="G542" i="8"/>
  <c r="G543" i="8"/>
  <c r="G544" i="8"/>
  <c r="G545" i="8"/>
  <c r="G546" i="8"/>
  <c r="G547" i="8"/>
  <c r="G548" i="8"/>
  <c r="G549" i="8"/>
  <c r="G550" i="8"/>
  <c r="G553" i="8"/>
  <c r="G554" i="8"/>
  <c r="G555" i="8"/>
  <c r="G558" i="8"/>
  <c r="G559" i="8"/>
  <c r="G560" i="8"/>
  <c r="G561" i="8"/>
  <c r="G562" i="8"/>
  <c r="G564" i="8"/>
  <c r="G565" i="8"/>
  <c r="G566" i="8"/>
  <c r="G567" i="8"/>
  <c r="G568" i="8"/>
  <c r="G569" i="8"/>
  <c r="G570" i="8"/>
  <c r="G571" i="8"/>
  <c r="G572" i="8"/>
  <c r="G573" i="8"/>
  <c r="G574" i="8"/>
  <c r="G575" i="8"/>
  <c r="G576" i="8"/>
  <c r="G577" i="8"/>
  <c r="G578" i="8"/>
  <c r="G579" i="8"/>
  <c r="G580" i="8"/>
  <c r="G581" i="8"/>
  <c r="G582"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4" i="8"/>
  <c r="G617" i="8"/>
  <c r="G618" i="8"/>
  <c r="G619" i="8"/>
  <c r="G620" i="8"/>
  <c r="G621" i="8"/>
  <c r="G624" i="8"/>
  <c r="G625" i="8"/>
  <c r="G629" i="8"/>
  <c r="G630" i="8"/>
  <c r="G633" i="8"/>
  <c r="G634" i="8"/>
  <c r="G635" i="8"/>
  <c r="G638" i="8"/>
  <c r="G639" i="8"/>
  <c r="G640" i="8"/>
  <c r="G641" i="8"/>
  <c r="G644" i="8"/>
  <c r="G647" i="8"/>
  <c r="G648" i="8"/>
  <c r="G649" i="8"/>
  <c r="G650" i="8"/>
  <c r="G651" i="8"/>
  <c r="G652" i="8"/>
  <c r="G653" i="8"/>
  <c r="G654" i="8"/>
  <c r="G655" i="8"/>
  <c r="G658" i="8"/>
  <c r="G659" i="8"/>
  <c r="G660" i="8"/>
  <c r="G661" i="8"/>
  <c r="G662" i="8"/>
  <c r="G663" i="8"/>
  <c r="G665" i="8"/>
  <c r="G671" i="8"/>
  <c r="G672" i="8"/>
  <c r="G673" i="8"/>
  <c r="G674" i="8"/>
  <c r="G675" i="8"/>
  <c r="G676" i="8"/>
  <c r="G677" i="8"/>
  <c r="G678" i="8"/>
  <c r="G679" i="8"/>
  <c r="G680" i="8"/>
  <c r="G681" i="8"/>
  <c r="G682" i="8"/>
  <c r="G685" i="8"/>
  <c r="G686" i="8"/>
  <c r="G687" i="8"/>
  <c r="G688" i="8"/>
  <c r="G689" i="8"/>
  <c r="G693" i="8"/>
  <c r="G694" i="8"/>
  <c r="G699" i="8"/>
  <c r="G702" i="8"/>
  <c r="G703" i="8"/>
  <c r="G706" i="8"/>
  <c r="G707" i="8"/>
  <c r="G708" i="8"/>
  <c r="G711" i="8"/>
  <c r="G712" i="8"/>
  <c r="G713" i="8"/>
  <c r="G714" i="8"/>
  <c r="G715" i="8"/>
  <c r="G716" i="8"/>
  <c r="G719" i="8"/>
  <c r="G720" i="8"/>
  <c r="G721" i="8"/>
  <c r="G722" i="8"/>
  <c r="G723" i="8"/>
  <c r="G724" i="8"/>
  <c r="G730" i="8"/>
  <c r="G731" i="8"/>
  <c r="G732" i="8"/>
  <c r="G733" i="8"/>
  <c r="G734" i="8"/>
  <c r="G735" i="8"/>
  <c r="G736" i="8"/>
  <c r="G737" i="8"/>
  <c r="G738" i="8"/>
  <c r="G739" i="8"/>
  <c r="G740" i="8"/>
  <c r="G741" i="8"/>
  <c r="G742" i="8"/>
  <c r="G743" i="8"/>
  <c r="G747" i="8"/>
  <c r="G750" i="8"/>
  <c r="G751" i="8"/>
  <c r="G752" i="8"/>
  <c r="G753" i="8"/>
  <c r="G754" i="8"/>
  <c r="G756" i="8"/>
  <c r="G759" i="8"/>
  <c r="G760" i="8"/>
  <c r="G761" i="8"/>
  <c r="G762" i="8"/>
  <c r="G763" i="8"/>
  <c r="G764" i="8"/>
  <c r="G765" i="8"/>
  <c r="G768" i="8"/>
  <c r="G769" i="8"/>
  <c r="G770" i="8"/>
  <c r="G771" i="8"/>
  <c r="G772" i="8"/>
  <c r="G773" i="8"/>
  <c r="G774" i="8"/>
  <c r="G775" i="8"/>
  <c r="G776" i="8"/>
  <c r="G777" i="8"/>
  <c r="G780" i="8"/>
  <c r="G781" i="8"/>
  <c r="G782" i="8"/>
  <c r="G783" i="8"/>
  <c r="G784" i="8"/>
  <c r="G785" i="8"/>
  <c r="G786" i="8"/>
  <c r="G787" i="8"/>
  <c r="G788" i="8"/>
  <c r="G789" i="8"/>
  <c r="G790" i="8"/>
  <c r="G791" i="8"/>
  <c r="G792" i="8"/>
  <c r="G793" i="8"/>
  <c r="G796" i="8"/>
  <c r="G797" i="8"/>
  <c r="G798" i="8"/>
  <c r="G799" i="8"/>
  <c r="G800" i="8"/>
  <c r="G801" i="8"/>
  <c r="G802" i="8"/>
  <c r="G803" i="8"/>
  <c r="G804" i="8"/>
  <c r="G805" i="8"/>
  <c r="G806" i="8"/>
  <c r="G807" i="8"/>
  <c r="G808" i="8"/>
  <c r="G809" i="8"/>
  <c r="G810" i="8"/>
  <c r="G811" i="8"/>
  <c r="G812" i="8"/>
  <c r="G813" i="8"/>
  <c r="G815" i="8"/>
  <c r="G818" i="8"/>
  <c r="G819" i="8"/>
  <c r="G820" i="8"/>
  <c r="G821" i="8"/>
  <c r="G823" i="8"/>
  <c r="G828" i="8"/>
  <c r="G831" i="8"/>
  <c r="G832" i="8"/>
  <c r="G835" i="8"/>
  <c r="G836" i="8"/>
  <c r="G837" i="8"/>
  <c r="G838" i="8"/>
  <c r="G839" i="8"/>
  <c r="G840" i="8"/>
  <c r="G841" i="8"/>
  <c r="G842" i="8"/>
  <c r="G845" i="8"/>
  <c r="G846" i="8"/>
  <c r="G847" i="8"/>
  <c r="G848" i="8"/>
  <c r="G849" i="8"/>
  <c r="G850" i="8"/>
  <c r="G851" i="8"/>
  <c r="G852" i="8"/>
  <c r="G853" i="8"/>
  <c r="G859" i="8"/>
  <c r="G860" i="8"/>
  <c r="G863" i="8"/>
  <c r="G864" i="8"/>
  <c r="G865" i="8"/>
  <c r="G868" i="8"/>
  <c r="G869" i="8"/>
  <c r="G870" i="8"/>
  <c r="G871" i="8"/>
  <c r="G872" i="8"/>
  <c r="G875" i="8"/>
  <c r="G876" i="8"/>
  <c r="G879" i="8"/>
  <c r="G880" i="8"/>
  <c r="G881" i="8"/>
  <c r="G882" i="8"/>
  <c r="G887" i="8"/>
  <c r="G888" i="8"/>
  <c r="G889" i="8"/>
  <c r="G890" i="8"/>
  <c r="G891" i="8"/>
  <c r="G892" i="8"/>
  <c r="G894" i="8"/>
  <c r="G895" i="8"/>
  <c r="G896" i="8"/>
  <c r="G897" i="8"/>
  <c r="G898" i="8"/>
  <c r="G899" i="8"/>
  <c r="G900" i="8"/>
  <c r="G901" i="8"/>
  <c r="G902" i="8"/>
  <c r="G903" i="8"/>
  <c r="G904" i="8"/>
  <c r="G905" i="8"/>
  <c r="G906" i="8"/>
  <c r="G907" i="8"/>
  <c r="G908" i="8"/>
  <c r="G909" i="8"/>
  <c r="G910" i="8"/>
  <c r="G911" i="8"/>
  <c r="G912" i="8"/>
  <c r="G913" i="8"/>
  <c r="G914" i="8"/>
  <c r="G915" i="8"/>
  <c r="G916" i="8"/>
  <c r="G917" i="8"/>
  <c r="G920" i="8"/>
  <c r="G921" i="8"/>
  <c r="G922" i="8"/>
  <c r="G923" i="8"/>
  <c r="G924" i="8"/>
  <c r="G925" i="8"/>
  <c r="G928" i="8"/>
  <c r="G929" i="8"/>
  <c r="G930" i="8"/>
  <c r="G931" i="8"/>
  <c r="G932" i="8"/>
  <c r="G935" i="8"/>
  <c r="G936" i="8"/>
  <c r="G937" i="8"/>
  <c r="G938" i="8"/>
  <c r="G939"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8" i="8"/>
  <c r="G979" i="8"/>
  <c r="G980" i="8"/>
  <c r="G981" i="8"/>
  <c r="G982" i="8"/>
  <c r="G983" i="8"/>
  <c r="G984" i="8"/>
  <c r="G988" i="8"/>
  <c r="G992" i="8"/>
  <c r="G993" i="8"/>
  <c r="G995" i="8"/>
  <c r="G996" i="8"/>
  <c r="G997" i="8"/>
  <c r="G998" i="8"/>
  <c r="G1002" i="8"/>
  <c r="G1003" i="8"/>
  <c r="G1004" i="8"/>
  <c r="G1007" i="8"/>
  <c r="G1010" i="8"/>
  <c r="G1013" i="8"/>
  <c r="G1014" i="8"/>
  <c r="G1015" i="8"/>
  <c r="G1016" i="8"/>
  <c r="G1019" i="8"/>
  <c r="G1020" i="8"/>
  <c r="G1021" i="8"/>
  <c r="G1035" i="8"/>
  <c r="G1040" i="8"/>
  <c r="G1043" i="8"/>
  <c r="G1044" i="8"/>
  <c r="G1045" i="8"/>
  <c r="G1046" i="8"/>
  <c r="G1047" i="8"/>
  <c r="G1048" i="8"/>
  <c r="G1049" i="8"/>
  <c r="G1050" i="8"/>
  <c r="G1051" i="8"/>
  <c r="G1052" i="8"/>
  <c r="G1053" i="8"/>
  <c r="G1056" i="8"/>
  <c r="G1057" i="8"/>
  <c r="G1058" i="8"/>
  <c r="G1059" i="8"/>
  <c r="G1062" i="8"/>
  <c r="G1065" i="8"/>
  <c r="G1066" i="8"/>
  <c r="G1067" i="8"/>
  <c r="G1068" i="8"/>
  <c r="G1071" i="8"/>
  <c r="G1072" i="8"/>
  <c r="G1073" i="8"/>
  <c r="G1076" i="8"/>
  <c r="G1079" i="8"/>
  <c r="G1084" i="8"/>
  <c r="G1087" i="8"/>
  <c r="G1088" i="8"/>
  <c r="G1091" i="8"/>
  <c r="G1092" i="8"/>
  <c r="G1095" i="8"/>
  <c r="G1096" i="8"/>
  <c r="G1097" i="8"/>
  <c r="G1100" i="8"/>
  <c r="G1101" i="8"/>
  <c r="G1102" i="8"/>
  <c r="G1103" i="8"/>
  <c r="G1106" i="8"/>
  <c r="G1107" i="8"/>
  <c r="G1108" i="8"/>
  <c r="G1109" i="8"/>
  <c r="G1110" i="8"/>
  <c r="G1113" i="8"/>
  <c r="G1116" i="8"/>
  <c r="G1117" i="8"/>
  <c r="G1120" i="8"/>
  <c r="G1124" i="8"/>
  <c r="G1127" i="8"/>
  <c r="G1130" i="8"/>
  <c r="G1131" i="8"/>
  <c r="G1132" i="8"/>
  <c r="G1133" i="8"/>
  <c r="G1134" i="8"/>
  <c r="G1135" i="8"/>
  <c r="G1136" i="8"/>
  <c r="G1137" i="8"/>
  <c r="G1138" i="8"/>
  <c r="G1139" i="8"/>
  <c r="G1140" i="8"/>
  <c r="G1141" i="8"/>
  <c r="G1142" i="8"/>
  <c r="G1145" i="8"/>
  <c r="G1146" i="8"/>
  <c r="G1149" i="8"/>
  <c r="G1152" i="8"/>
  <c r="G1153" i="8"/>
  <c r="G1156" i="8"/>
  <c r="G1157" i="8"/>
  <c r="G1160" i="8"/>
  <c r="G1161" i="8"/>
  <c r="G1164" i="8"/>
  <c r="G1165" i="8"/>
  <c r="G1168" i="8"/>
  <c r="G1171" i="8"/>
  <c r="G1172" i="8"/>
  <c r="G1173" i="8"/>
  <c r="G1174" i="8"/>
  <c r="G1175" i="8"/>
  <c r="G1176" i="8"/>
  <c r="G1177" i="8"/>
  <c r="G1178" i="8"/>
  <c r="G1181" i="8"/>
  <c r="G1182" i="8"/>
  <c r="G1186" i="8"/>
  <c r="G1187" i="8"/>
  <c r="G1190" i="8"/>
  <c r="G1191" i="8"/>
  <c r="G1194" i="8"/>
  <c r="G1197" i="8"/>
  <c r="G1198" i="8"/>
  <c r="G1199" i="8"/>
  <c r="G1200" i="8"/>
  <c r="G1201" i="8"/>
  <c r="G1202" i="8"/>
  <c r="G1203" i="8"/>
  <c r="G1204" i="8"/>
  <c r="G1205" i="8"/>
  <c r="G1208" i="8"/>
  <c r="G1209" i="8"/>
  <c r="G1210" i="8"/>
  <c r="G1213" i="8"/>
  <c r="G1214" i="8"/>
  <c r="G1217" i="8"/>
  <c r="G1220" i="8"/>
  <c r="G1221" i="8"/>
  <c r="G1224" i="8"/>
  <c r="G1225" i="8"/>
  <c r="G1228" i="8"/>
  <c r="G1233" i="8"/>
  <c r="G1234" i="8"/>
  <c r="G1237" i="8"/>
  <c r="G1238" i="8"/>
  <c r="G1241" i="8"/>
  <c r="G1242" i="8"/>
  <c r="G1243" i="8"/>
  <c r="G1246" i="8"/>
  <c r="G1249" i="8"/>
  <c r="G1250" i="8"/>
  <c r="G1251" i="8"/>
  <c r="G1252" i="8"/>
  <c r="G1255" i="8"/>
  <c r="G1256" i="8"/>
  <c r="G1257" i="8"/>
  <c r="G1258" i="8"/>
  <c r="G1259" i="8"/>
  <c r="G1262" i="8"/>
  <c r="G1265" i="8"/>
  <c r="G1266" i="8"/>
  <c r="G1269" i="8"/>
  <c r="G1270" i="8"/>
  <c r="G1275" i="8"/>
  <c r="G1278" i="8"/>
  <c r="G1281" i="8"/>
  <c r="G1282" i="8"/>
  <c r="G1283" i="8"/>
  <c r="G1286" i="8"/>
  <c r="G1289" i="8"/>
  <c r="G1290" i="8"/>
  <c r="G1293" i="8"/>
  <c r="G1294" i="8"/>
  <c r="G1297" i="8"/>
  <c r="G1298" i="8"/>
  <c r="G1299" i="8"/>
  <c r="G1302" i="8"/>
  <c r="G1307" i="8"/>
  <c r="G1308" i="8"/>
  <c r="G1311" i="8"/>
  <c r="G1312" i="8"/>
  <c r="G1313" i="8"/>
  <c r="G1314" i="8"/>
  <c r="G1315" i="8"/>
  <c r="G1318" i="8"/>
  <c r="E13" i="5" l="1"/>
  <c r="F6" i="5" s="1"/>
  <c r="H14" i="4"/>
  <c r="H13" i="4"/>
  <c r="F4" i="5" l="1"/>
  <c r="F11" i="5"/>
  <c r="F9" i="5"/>
  <c r="F7" i="5"/>
  <c r="F5" i="5"/>
  <c r="F12" i="5"/>
  <c r="F10" i="5"/>
  <c r="F8" i="5"/>
  <c r="H16" i="4"/>
  <c r="F13" i="5" l="1"/>
  <c r="I5" i="4"/>
  <c r="I7" i="4"/>
  <c r="I9" i="4"/>
  <c r="I11" i="4"/>
  <c r="I13" i="4"/>
  <c r="I6" i="4"/>
  <c r="I8" i="4"/>
  <c r="I10" i="4"/>
  <c r="I12" i="4"/>
  <c r="I14" i="4"/>
  <c r="I4" i="4"/>
  <c r="I16" i="4" l="1"/>
  <c r="J36" i="2" l="1"/>
  <c r="I18" i="2" s="1"/>
  <c r="J27" i="1"/>
  <c r="I16" i="1" s="1"/>
  <c r="B13" i="5"/>
  <c r="C12" i="5" s="1"/>
  <c r="F14" i="4"/>
  <c r="D14" i="4"/>
  <c r="B14" i="4"/>
  <c r="F13" i="4"/>
  <c r="D13" i="4"/>
  <c r="B13" i="4"/>
  <c r="B16" i="4" s="1"/>
  <c r="D4" i="4"/>
  <c r="D16" i="4" s="1"/>
  <c r="P29" i="3"/>
  <c r="Q28" i="3" s="1"/>
  <c r="I36" i="2"/>
  <c r="H36" i="2"/>
  <c r="G36" i="2"/>
  <c r="F36" i="2"/>
  <c r="E36" i="2"/>
  <c r="D36" i="2"/>
  <c r="H18" i="2"/>
  <c r="G18" i="2"/>
  <c r="F18" i="2"/>
  <c r="E18" i="2"/>
  <c r="D18" i="2"/>
  <c r="C18" i="2"/>
  <c r="H17" i="2"/>
  <c r="G17" i="2"/>
  <c r="F17" i="2"/>
  <c r="E17" i="2"/>
  <c r="D17" i="2"/>
  <c r="C17" i="2"/>
  <c r="I27" i="1"/>
  <c r="H27" i="1"/>
  <c r="G27" i="1"/>
  <c r="F27" i="1"/>
  <c r="E27" i="1"/>
  <c r="D27" i="1"/>
  <c r="H16" i="1"/>
  <c r="G16" i="1"/>
  <c r="F16" i="1"/>
  <c r="E16" i="1"/>
  <c r="D16" i="1"/>
  <c r="C16" i="1"/>
  <c r="H15" i="1"/>
  <c r="G15" i="1"/>
  <c r="F15" i="1"/>
  <c r="E15" i="1"/>
  <c r="D15" i="1"/>
  <c r="C15" i="1"/>
  <c r="F16" i="4" l="1"/>
  <c r="C5" i="5"/>
  <c r="I17" i="2"/>
  <c r="C4" i="5"/>
  <c r="C6" i="5"/>
  <c r="C8" i="5"/>
  <c r="C10" i="5"/>
  <c r="C7" i="5"/>
  <c r="C9" i="5"/>
  <c r="C11" i="5"/>
  <c r="Q24" i="3"/>
  <c r="Q26" i="3"/>
  <c r="Q25" i="3"/>
  <c r="Q27" i="3"/>
  <c r="I15" i="1"/>
  <c r="C12" i="4"/>
  <c r="C10" i="4"/>
  <c r="C8" i="4"/>
  <c r="C6" i="4"/>
  <c r="C15" i="4"/>
  <c r="C11" i="4"/>
  <c r="C9" i="4"/>
  <c r="C7" i="4"/>
  <c r="C5" i="4"/>
  <c r="C4" i="4"/>
  <c r="C3" i="4"/>
  <c r="G12" i="4"/>
  <c r="G10" i="4"/>
  <c r="G8" i="4"/>
  <c r="G6" i="4"/>
  <c r="G4" i="4"/>
  <c r="G11" i="4"/>
  <c r="G9" i="4"/>
  <c r="G7" i="4"/>
  <c r="G5" i="4"/>
  <c r="E14" i="4"/>
  <c r="E11" i="4"/>
  <c r="E9" i="4"/>
  <c r="E7" i="4"/>
  <c r="E5" i="4"/>
  <c r="E3" i="4"/>
  <c r="E12" i="4"/>
  <c r="E10" i="4"/>
  <c r="E8" i="4"/>
  <c r="E6" i="4"/>
  <c r="E4" i="4"/>
  <c r="E16" i="4" s="1"/>
  <c r="E13" i="4"/>
  <c r="C14" i="4"/>
  <c r="G14" i="4"/>
  <c r="C13" i="4"/>
  <c r="G13" i="4"/>
  <c r="C13" i="5" l="1"/>
  <c r="Q29" i="3"/>
  <c r="G16" i="4"/>
  <c r="C16" i="4"/>
</calcChain>
</file>

<file path=xl/sharedStrings.xml><?xml version="1.0" encoding="utf-8"?>
<sst xmlns="http://schemas.openxmlformats.org/spreadsheetml/2006/main" count="16599" uniqueCount="4627">
  <si>
    <t>dotace</t>
  </si>
  <si>
    <t>vlastní příjmy</t>
  </si>
  <si>
    <t>v mil. Kč</t>
  </si>
  <si>
    <t>Rok 2007</t>
  </si>
  <si>
    <t>Rok 2008</t>
  </si>
  <si>
    <t>Rok 2009</t>
  </si>
  <si>
    <t>Rok 2010</t>
  </si>
  <si>
    <t>Rok 2011</t>
  </si>
  <si>
    <t>Rok 2012</t>
  </si>
  <si>
    <t>Dotace</t>
  </si>
  <si>
    <t>Vlastní příjmy</t>
  </si>
  <si>
    <t>Celkem</t>
  </si>
  <si>
    <t>běžné výdaje</t>
  </si>
  <si>
    <t>kapitálové výdaje</t>
  </si>
  <si>
    <t>Běžné výdaje</t>
  </si>
  <si>
    <t>Kapitálové výdaje</t>
  </si>
  <si>
    <t>Daně a správní poplatky</t>
  </si>
  <si>
    <t>pol. 1xxx</t>
  </si>
  <si>
    <t>Investiční dotace</t>
  </si>
  <si>
    <t>pol. 42xx</t>
  </si>
  <si>
    <t>Neinvestiční dotace</t>
  </si>
  <si>
    <t>pol. 41xx</t>
  </si>
  <si>
    <t>Kapitálové příjmy</t>
  </si>
  <si>
    <t>pol. 3xxx</t>
  </si>
  <si>
    <t>Nedaňové příjmy</t>
  </si>
  <si>
    <t>pol. 2xxx</t>
  </si>
  <si>
    <t>Celkový součet</t>
  </si>
  <si>
    <t>druh příjmu</t>
  </si>
  <si>
    <t>Čerpání v tis. Kč</t>
  </si>
  <si>
    <t>Daňové příjmy</t>
  </si>
  <si>
    <t>v tis. Kč</t>
  </si>
  <si>
    <t xml:space="preserve"> - z toho SPZ Nošovice</t>
  </si>
  <si>
    <t>všeobecná veřejná správa a služby</t>
  </si>
  <si>
    <t>ostatní</t>
  </si>
  <si>
    <t>finance a správa majetku</t>
  </si>
  <si>
    <t>celkem</t>
  </si>
  <si>
    <t xml:space="preserve"> = KÚ, ZAST, SOCFOND</t>
  </si>
  <si>
    <t xml:space="preserve"> = územko, prezentace, nes.rez., FV, platba daní, … FSM + socfond</t>
  </si>
  <si>
    <t>Odvětví/dotační program</t>
  </si>
  <si>
    <t>Skutečnost</t>
  </si>
  <si>
    <t>%</t>
  </si>
  <si>
    <t>Rok 2013</t>
  </si>
  <si>
    <t>Regionální rozvoj</t>
  </si>
  <si>
    <t>Cestovní ruch</t>
  </si>
  <si>
    <t>Doprava</t>
  </si>
  <si>
    <t>Školství</t>
  </si>
  <si>
    <t>Kultura</t>
  </si>
  <si>
    <t>Zdravotnictví</t>
  </si>
  <si>
    <t xml:space="preserve">Životní prostředí </t>
  </si>
  <si>
    <t>Sociální věcí</t>
  </si>
  <si>
    <t>Územní plánování</t>
  </si>
  <si>
    <t>Životní prostředí</t>
  </si>
  <si>
    <t>Sociální věci</t>
  </si>
  <si>
    <t>Krizové řízení</t>
  </si>
  <si>
    <t>Všeobecná veřejná správa a služby</t>
  </si>
  <si>
    <t>Ostatní</t>
  </si>
  <si>
    <t>13.2 Tabulková část</t>
  </si>
  <si>
    <t>Pozn.:</t>
  </si>
  <si>
    <t>Případný rozdíl v součtovém řádku oproti součtu jednotlivých položek v tabulkách je způsoben zaokrouhlením.</t>
  </si>
  <si>
    <t>PŘÍJMY PO KONSOLIDACI</t>
  </si>
  <si>
    <t xml:space="preserve">Příjmy celkem        </t>
  </si>
  <si>
    <t xml:space="preserve">Konsolidace příjmů   </t>
  </si>
  <si>
    <t xml:space="preserve">Přijaté transfery celkem        </t>
  </si>
  <si>
    <t>Kapitálové příjmy celkem</t>
  </si>
  <si>
    <t>Nedaňové příjmy celkem</t>
  </si>
  <si>
    <t>Daňové příjmy celkem</t>
  </si>
  <si>
    <t>Převody z rozpočtových účtů</t>
  </si>
  <si>
    <t>4134</t>
  </si>
  <si>
    <t>-</t>
  </si>
  <si>
    <t>Investiční přijaté transfery</t>
  </si>
  <si>
    <t xml:space="preserve">      </t>
  </si>
  <si>
    <t>Investiční přijaté transfery od mezinárodních institucí</t>
  </si>
  <si>
    <t>4232</t>
  </si>
  <si>
    <t>Investiční přijaté transfery od cizích států</t>
  </si>
  <si>
    <t>4231</t>
  </si>
  <si>
    <t>Investiční přijaté transfery od regionálních rad</t>
  </si>
  <si>
    <t>4223</t>
  </si>
  <si>
    <t>Investiční přijaté transfery od obcí</t>
  </si>
  <si>
    <t>4221</t>
  </si>
  <si>
    <t>Ostatní investiční přijaté transfery ze státního rozpočtu</t>
  </si>
  <si>
    <t>4216</t>
  </si>
  <si>
    <t>Investiční přijaté transfery ze státních fondů</t>
  </si>
  <si>
    <t>4213</t>
  </si>
  <si>
    <t>Investiční přijaté transfery z všeobecné pokladní správy státního rozpočtu</t>
  </si>
  <si>
    <t>4211</t>
  </si>
  <si>
    <t>Neinvestiční přijaté transfery</t>
  </si>
  <si>
    <t>Neinvestiční přijaté transfery od mezinárodních institucí</t>
  </si>
  <si>
    <t>4152</t>
  </si>
  <si>
    <t>Neinvestiční přijaté transfery od regionálních rad</t>
  </si>
  <si>
    <t>4123</t>
  </si>
  <si>
    <t>Neinvestiční přijaté transfery od krajů</t>
  </si>
  <si>
    <t>4122</t>
  </si>
  <si>
    <t>Ostatní neinvestiční přijaté trasfery od rozpočtů ústřední úrovně</t>
  </si>
  <si>
    <t>4119</t>
  </si>
  <si>
    <t>Neinvestiční převody z Národního fondu</t>
  </si>
  <si>
    <t>4118</t>
  </si>
  <si>
    <t>Ostatní neinvestiční přijaté transfery ze státního rozpočtu</t>
  </si>
  <si>
    <t>4116</t>
  </si>
  <si>
    <t>Neinvestiční přijaté transfery za státních fondů</t>
  </si>
  <si>
    <t>4113</t>
  </si>
  <si>
    <t>Neinvestiční přijaté transfery ze státního rozpočtu v rámci souhrnného dotačního vztahu</t>
  </si>
  <si>
    <t>4112</t>
  </si>
  <si>
    <t>Neinvestiční přijaté transfery z všeobecné pokladní správy státního rozpočtu</t>
  </si>
  <si>
    <t>4111</t>
  </si>
  <si>
    <t>% plnění UR</t>
  </si>
  <si>
    <t>Upravený rozpočet</t>
  </si>
  <si>
    <t>Schválený rozpočet</t>
  </si>
  <si>
    <t>Text</t>
  </si>
  <si>
    <t>Položka</t>
  </si>
  <si>
    <t>OdPa</t>
  </si>
  <si>
    <t>Přijaté transfery</t>
  </si>
  <si>
    <t>Požární ochrana - profesionální část</t>
  </si>
  <si>
    <t>Ostatní investiční příjmy jinde nezařazené</t>
  </si>
  <si>
    <t>3129</t>
  </si>
  <si>
    <t>Komunální služby a územní rozvoj jinde nezařazené</t>
  </si>
  <si>
    <t>Příjmy z prodeje ostatních nemovitostí a jejich částí</t>
  </si>
  <si>
    <t>3112</t>
  </si>
  <si>
    <t>Příjmy z prodeje pozemků</t>
  </si>
  <si>
    <t>3111</t>
  </si>
  <si>
    <t>Letiště</t>
  </si>
  <si>
    <t>Přijaté splátky půjčených prostředků</t>
  </si>
  <si>
    <t>Splátky půjčených prostředků od příspěvkových organizací</t>
  </si>
  <si>
    <t>2451</t>
  </si>
  <si>
    <t>Finanční vypořádání minulých let</t>
  </si>
  <si>
    <t>Ostatní přijaté vratky transferů</t>
  </si>
  <si>
    <t>2229</t>
  </si>
  <si>
    <t>Příjmy z finančního vypořádání minulých let mezi regionální radou a kraji, obcemi a dobrovolnými svazky obcí</t>
  </si>
  <si>
    <t>2227</t>
  </si>
  <si>
    <t>Příjmy z finančního vypořádání minulých let mezi krajem a obcemi</t>
  </si>
  <si>
    <t>2223</t>
  </si>
  <si>
    <t>Ostatní příjmy z finančního vypořádání předchozích let od jiných veřejných rozpočtů</t>
  </si>
  <si>
    <t>2222</t>
  </si>
  <si>
    <t>Přijaté vratky transferů od jiných veřejných rozpočtů</t>
  </si>
  <si>
    <t>2221</t>
  </si>
  <si>
    <t>Pojištění funkčně nespecifikované</t>
  </si>
  <si>
    <t>Přijaté nekapitálové příspěvky a náhrady</t>
  </si>
  <si>
    <t>2324</t>
  </si>
  <si>
    <t>Přijaté pojistné náhrady</t>
  </si>
  <si>
    <t>2322</t>
  </si>
  <si>
    <t>Obecné příjmy a výdaje z finančních operací</t>
  </si>
  <si>
    <t>Příjmy z úroků (část)</t>
  </si>
  <si>
    <t>2141</t>
  </si>
  <si>
    <t>Činnost regionální správy</t>
  </si>
  <si>
    <t>Ostatní nedaňové příjmy jinde nezařazené</t>
  </si>
  <si>
    <t>2329</t>
  </si>
  <si>
    <t>Neidentifikované příjmy</t>
  </si>
  <si>
    <t>2328</t>
  </si>
  <si>
    <t>Sankční platby přijaté od jiných subjektů</t>
  </si>
  <si>
    <t>2212</t>
  </si>
  <si>
    <t>Sankční platby přijaté od státu, obcí a krajů</t>
  </si>
  <si>
    <t>2211</t>
  </si>
  <si>
    <t>Kursové rozdíly v příjmech</t>
  </si>
  <si>
    <t>2143</t>
  </si>
  <si>
    <t>Ostatní příjmy z pronájmu majetku</t>
  </si>
  <si>
    <t>2139</t>
  </si>
  <si>
    <t>Příjmy z pronájmu ostatních nemovitostí a jejich částí</t>
  </si>
  <si>
    <t>2132</t>
  </si>
  <si>
    <t>Příjmy z poskytování služeb a výrobků</t>
  </si>
  <si>
    <t>2111</t>
  </si>
  <si>
    <t>Zastupitelstva krajů</t>
  </si>
  <si>
    <t>Příjmy z prodeje krátkodobého a drobného dlouhodobého majetku</t>
  </si>
  <si>
    <t>2310</t>
  </si>
  <si>
    <t>Operační a informační střediska integrovaného záchranného systému</t>
  </si>
  <si>
    <t>Ostatní správa v oblasti krizového řízení</t>
  </si>
  <si>
    <t>Ostatní záležitosti sociálních věcí a politiky zaměstnanosti</t>
  </si>
  <si>
    <t>Ostatní služby a činnosti v oblasti sociální prevence</t>
  </si>
  <si>
    <t>Domovy pro osoby se zdravotním postižením a domovy se zvláštním režimem</t>
  </si>
  <si>
    <t>Odvody příspěvkových organizací</t>
  </si>
  <si>
    <t>2122</t>
  </si>
  <si>
    <t>Domovy pro seniory</t>
  </si>
  <si>
    <t>Zařízení pro výkon pěstounské péče</t>
  </si>
  <si>
    <t>Ostatní dávky zdravotně postiženým občanům</t>
  </si>
  <si>
    <t>Příspěvek na individuální dopravu</t>
  </si>
  <si>
    <t>Příspěvek na provoz motorového vozidla</t>
  </si>
  <si>
    <t>Příspěvky na zakoupení, opravu a zvláštní úpravu motorového vozidla</t>
  </si>
  <si>
    <t>Příspěvek na zvláštní pomůcky</t>
  </si>
  <si>
    <t>Ostatní dávky sociální pomoci</t>
  </si>
  <si>
    <t>Příspěvek na živobytí</t>
  </si>
  <si>
    <t>Ekologická výchova a osvěta</t>
  </si>
  <si>
    <t>Ostatní správa v ochraně životního prostředí</t>
  </si>
  <si>
    <t>Ostatní nakládání s odpady</t>
  </si>
  <si>
    <t>Příjmy z pronájmu pozemků</t>
  </si>
  <si>
    <t>2131</t>
  </si>
  <si>
    <t>Ostatní příjmy z vlastní činnosti</t>
  </si>
  <si>
    <t>2119</t>
  </si>
  <si>
    <t>Územní rozvoj</t>
  </si>
  <si>
    <t>Ostatní činnost ve zdravotnictví</t>
  </si>
  <si>
    <t>Prevence před drogami, alkoholem, nikotinem a jinými návykovými látkami</t>
  </si>
  <si>
    <t>Ostatní nemocnice</t>
  </si>
  <si>
    <t>Využití volného času dětí a mládeže</t>
  </si>
  <si>
    <t>Ostatní tělovýchovná činnost</t>
  </si>
  <si>
    <t>Ostatní záležitosti kultury</t>
  </si>
  <si>
    <t>Ostatní záležitosti vzdělávání</t>
  </si>
  <si>
    <t>Zařízení výchovného poradenství a preventivně výchovné péče</t>
  </si>
  <si>
    <t>Střední odborné školy</t>
  </si>
  <si>
    <t>Gymnázia</t>
  </si>
  <si>
    <t>Ostatní odvody příspěvkových organizací</t>
  </si>
  <si>
    <t>2123</t>
  </si>
  <si>
    <t>Speciální základní školy</t>
  </si>
  <si>
    <t>Základní školy</t>
  </si>
  <si>
    <t>Předškolní zařízení</t>
  </si>
  <si>
    <t>Ostatní záležitosti vodního hospodářství</t>
  </si>
  <si>
    <t>Platby za odebrané množství podzemní vody</t>
  </si>
  <si>
    <t>2342</t>
  </si>
  <si>
    <t>Provoz veřejné železniční dopravy</t>
  </si>
  <si>
    <t>Ostatní záležitosti v silniční dopravě</t>
  </si>
  <si>
    <t>Silnice</t>
  </si>
  <si>
    <t>Záležitosti průmyslu, stavebnictví, obchodu a služeb jinde nezařazené</t>
  </si>
  <si>
    <t>Vnitřní obchod</t>
  </si>
  <si>
    <t>Rybářství</t>
  </si>
  <si>
    <t>Správní poplatky</t>
  </si>
  <si>
    <t>1361</t>
  </si>
  <si>
    <t>Daň z přidané hodnoty</t>
  </si>
  <si>
    <t>1211</t>
  </si>
  <si>
    <t>Daň z příjmů právnických osob za kraje</t>
  </si>
  <si>
    <t>1123</t>
  </si>
  <si>
    <t>Daň z příjmů právnických osob</t>
  </si>
  <si>
    <t>1121</t>
  </si>
  <si>
    <t>Daň z příjmů fyzických osob z kapitálových výnosů</t>
  </si>
  <si>
    <t>1113</t>
  </si>
  <si>
    <t>Daň z příjmů fyzických osob ze samostatné výdělečné činnosti</t>
  </si>
  <si>
    <t>1112</t>
  </si>
  <si>
    <t>Daň z příjmů fyzických osob ze závislé činnosti a funkčních požitků</t>
  </si>
  <si>
    <t>1111</t>
  </si>
  <si>
    <t>PŘÍJMY</t>
  </si>
  <si>
    <t>PLNĚNÍ ROZPOČTU MORAVSKOSLEZSKÉHO KRAJE K 31. 12. 2013</t>
  </si>
  <si>
    <t>VÝDAJE PO KONSOLIDACI</t>
  </si>
  <si>
    <t xml:space="preserve">Výdaje celkem        </t>
  </si>
  <si>
    <t xml:space="preserve">Konsolidace výdajů   </t>
  </si>
  <si>
    <t>Kapitálové výdaje celkem</t>
  </si>
  <si>
    <t xml:space="preserve">Běžné výdaje celkem  </t>
  </si>
  <si>
    <t>Skupina 6 - Všeobecná veřejná správa a služby - celkem</t>
  </si>
  <si>
    <t>Ostatní činnosti jinde nezařazené</t>
  </si>
  <si>
    <t>Rezervy kapitálových výdajů</t>
  </si>
  <si>
    <t>Činnost regionálních rad</t>
  </si>
  <si>
    <t>Investiční transfery regionálním radám</t>
  </si>
  <si>
    <t>Výpočetní technika</t>
  </si>
  <si>
    <t>Stroje, přístroje a zařízení</t>
  </si>
  <si>
    <t>Budovy, haly a stavby</t>
  </si>
  <si>
    <t>Ostatní nákupy dlouhodobého nehmotného majetku</t>
  </si>
  <si>
    <t>Programové vybavení</t>
  </si>
  <si>
    <t>Dopravní prostředky</t>
  </si>
  <si>
    <t>Skupina 5 - Bezpečnost státu a právní ochrana - celkem</t>
  </si>
  <si>
    <t>Ostatní záležitosti požární ochrany a integrovaného záchranného systému</t>
  </si>
  <si>
    <t>Ostatní investiční transfery jiným veřejným rozpočtům</t>
  </si>
  <si>
    <t>Požární ochrana - dobrovolná část</t>
  </si>
  <si>
    <t>Investiční transfery obcím</t>
  </si>
  <si>
    <t>Bezpečnost a veřejný pořádek</t>
  </si>
  <si>
    <t>Záležitosti krizového řízení jinde nezařazené</t>
  </si>
  <si>
    <t>Investiční transfery občanským sdružením</t>
  </si>
  <si>
    <t>Činnost orgánů krizového řízení na územní úrovni a dalších územních správních úřadů v oblasti krizového řízení</t>
  </si>
  <si>
    <t>Ochrana obyvatelstva</t>
  </si>
  <si>
    <t>Skupina 4 - Sociální věci a politika zaměstnanosti - celkem</t>
  </si>
  <si>
    <t>Investiční transfery církvím a náboženským společnostem</t>
  </si>
  <si>
    <t>Ostatní služby a činnosti v oblasti sociální péče</t>
  </si>
  <si>
    <t>Investiční transfery zřízeným příspěvkovým organizacím</t>
  </si>
  <si>
    <t>Pozemky</t>
  </si>
  <si>
    <t>Chráněné bydlení</t>
  </si>
  <si>
    <t>Osobní asistence, pečovatelská služba a podpora samostatného bydlení</t>
  </si>
  <si>
    <t>Ústavy péče pro mládež</t>
  </si>
  <si>
    <t>Investiční půjčené prostředky zřízeným příspěvkovým organizacím</t>
  </si>
  <si>
    <t>Skupina 3 - Služby pro obyvatelstvo - celkem</t>
  </si>
  <si>
    <t>Ostatní ekologické záležitosti</t>
  </si>
  <si>
    <t>Investiční transfery ostatním příspěvkovým organizacím</t>
  </si>
  <si>
    <t>Protierozní, protilavinová a protipožární ochrana</t>
  </si>
  <si>
    <t>Ostatní investiční transfery podnikatelským subjektům</t>
  </si>
  <si>
    <t>Nákup akcií</t>
  </si>
  <si>
    <t>Ostatní činnosti k ochraně ovzduší</t>
  </si>
  <si>
    <t>Účelové investiční transfery nepodnikajícím fyzickým osobám</t>
  </si>
  <si>
    <t>Investiční transfery veřejným výzkumným institucím</t>
  </si>
  <si>
    <t>Investiční transfery vysokým školám</t>
  </si>
  <si>
    <t>Ostatní investiční transfery veřejným rozpočtům územní úrovně</t>
  </si>
  <si>
    <t>Ostatní investiční  transfery neziskovým a podobným organizacím</t>
  </si>
  <si>
    <t>Investiční transfery nefinančním podnikatelským subjektům - právnickým osobám</t>
  </si>
  <si>
    <t>Zdravotnická záchranná služba</t>
  </si>
  <si>
    <t>Odborné léčebné ústavy</t>
  </si>
  <si>
    <t>Jiné investiční transfery zřízeným příspěvkovým organizacím</t>
  </si>
  <si>
    <t>Pořízení, zachování a obnova hodnot místního kulturního, národního a historického povědomí</t>
  </si>
  <si>
    <t>Zachování a obnova kulturních památek</t>
  </si>
  <si>
    <t>Činnosti muzeí a galerií</t>
  </si>
  <si>
    <t>Činnosti knihovnické</t>
  </si>
  <si>
    <t>Divadelní činnost</t>
  </si>
  <si>
    <t>Investiční transfery obecně prospěšným společnostem</t>
  </si>
  <si>
    <t>Základní umělecké školy</t>
  </si>
  <si>
    <t>Konzervatoře</t>
  </si>
  <si>
    <t>Střediska praktického vyučování a školní hospodářství</t>
  </si>
  <si>
    <t>Speciální střední školy</t>
  </si>
  <si>
    <t>Střední odborná učiliště a učiliště</t>
  </si>
  <si>
    <t>Speciální předškolní zařízení</t>
  </si>
  <si>
    <t>Skupina 2 - Průmyslová a ostatní odvětví hospodářství - celkem</t>
  </si>
  <si>
    <t>Ostatní správa ve vodním hospodářství</t>
  </si>
  <si>
    <t>Ostatní záležitosti v dopravě</t>
  </si>
  <si>
    <t>Investiční půjčené prostředky nefinančním podnikatelským subjektům - právnickým osobám</t>
  </si>
  <si>
    <t>Ostatní záležitosti pozemních komunikací</t>
  </si>
  <si>
    <t>Ocenitelná práva</t>
  </si>
  <si>
    <t>Úspora energie a obnovitelné zdroje</t>
  </si>
  <si>
    <t>Skupina 1 - Zemědělství, lesní hospodářství a rybářství - celkem</t>
  </si>
  <si>
    <t>Celospolečenské funkce lesů</t>
  </si>
  <si>
    <t>Převody vlastním rozpočtovým účtům</t>
  </si>
  <si>
    <t>Ostatní převody vlastním fondům</t>
  </si>
  <si>
    <t>5349</t>
  </si>
  <si>
    <t>5345</t>
  </si>
  <si>
    <t>Převody FKSP a sociálnímu fondu obcí a krajů</t>
  </si>
  <si>
    <t>5342</t>
  </si>
  <si>
    <t>Ostatní neinvestiční výdaje jinde nezařazené</t>
  </si>
  <si>
    <t>Nespecifikované rezervy</t>
  </si>
  <si>
    <t>Vratky veřejným rozpočtům ústřední úrovně transferů poskytnutých v minulých rozpočtových obdobích</t>
  </si>
  <si>
    <t>Ostatní výdaje z finančního vypořádání minulých let</t>
  </si>
  <si>
    <t>Výdaje z finančního vypořádání minulých let mezi regionální radou a kraji, obcemi a dobrovolnými svazky obcí</t>
  </si>
  <si>
    <t>Výdaje z finančního vypořádání minulých let mezi krajem a obcemi</t>
  </si>
  <si>
    <t>Ostatní finanční operace</t>
  </si>
  <si>
    <t>Platby daní a poplatků státnímu rozpočtu</t>
  </si>
  <si>
    <t>Služby peněžních ústavů</t>
  </si>
  <si>
    <t>Nájemné</t>
  </si>
  <si>
    <t>Úroky vlastní</t>
  </si>
  <si>
    <t>Mezinárodní spolupráce (jinde nezařazená)</t>
  </si>
  <si>
    <t>Věcné dary</t>
  </si>
  <si>
    <t>Pohoštění</t>
  </si>
  <si>
    <t>Nákup ostatních služeb</t>
  </si>
  <si>
    <t>Konzultační, poradenské a právní služby</t>
  </si>
  <si>
    <t>Kursové rozdíly ve výdajích</t>
  </si>
  <si>
    <t>Nákup materiálu jinde nezařazený</t>
  </si>
  <si>
    <t>Drobný hmotný dlouhodobý majetek</t>
  </si>
  <si>
    <t>Knihy, učební pomůcky a tisk</t>
  </si>
  <si>
    <t>Neinvestiční transfery regionálním radám</t>
  </si>
  <si>
    <t>Ostatní neinvestiční transfery do zahraničí</t>
  </si>
  <si>
    <t>Ostatní neinvestiční transfery obyvatelstvu</t>
  </si>
  <si>
    <t>Náhrady mezd v době nemoci</t>
  </si>
  <si>
    <t>Úhrada sankcí jiným rozpočtům</t>
  </si>
  <si>
    <t>Nákup kolků</t>
  </si>
  <si>
    <t>Odvody za neplnění povinnosti zaměstnávat zdravotně postižené</t>
  </si>
  <si>
    <t>Poskytnuté neinvestiční příspěvky a náhrady (část)</t>
  </si>
  <si>
    <t>Zaplacené sankce</t>
  </si>
  <si>
    <t>Ostatní poskytované zálohy a jistiny</t>
  </si>
  <si>
    <t>Ostatní nákupy jinde nezařazené</t>
  </si>
  <si>
    <t>Účastnické poplatky na konference</t>
  </si>
  <si>
    <t>Cestovné (tuzemské i zahraniční)</t>
  </si>
  <si>
    <t xml:space="preserve">Programové vybavení </t>
  </si>
  <si>
    <t>Opravy a udržování</t>
  </si>
  <si>
    <t>Služby školení a vzdělávání</t>
  </si>
  <si>
    <t>Služby telekomunikací a radiokomunikací</t>
  </si>
  <si>
    <t>Služby pošt</t>
  </si>
  <si>
    <t>Pohonné hmoty a maziva</t>
  </si>
  <si>
    <t>Elektrická energie</t>
  </si>
  <si>
    <t>Teplo</t>
  </si>
  <si>
    <t>Studená voda</t>
  </si>
  <si>
    <t>Prádlo, oděv a obuv</t>
  </si>
  <si>
    <t>Léky a zdravotnický materiál</t>
  </si>
  <si>
    <t>Ochranné pomůcky</t>
  </si>
  <si>
    <t>Potraviny</t>
  </si>
  <si>
    <t>Povinné pojistné na úrazové pojištění</t>
  </si>
  <si>
    <t>Povinné pojistné na veřejné zdravotní pojištění</t>
  </si>
  <si>
    <t>Povinné pojistné na sociální zabezpečení a příspěvek na státní politiku zaměstnanosti</t>
  </si>
  <si>
    <t>Odstupné</t>
  </si>
  <si>
    <t>Ostatní osobní výdaje</t>
  </si>
  <si>
    <t>Ostatní platy</t>
  </si>
  <si>
    <t>Platy zaměstnanců v pracovním poměru</t>
  </si>
  <si>
    <t>Volba prezidenta republiky</t>
  </si>
  <si>
    <t>Volby do zastupitelstev územních samosprávných celků</t>
  </si>
  <si>
    <t>Volby do Parlamentu ČR</t>
  </si>
  <si>
    <t>Dary obyvatelstvu</t>
  </si>
  <si>
    <t>Ostatní neinvestiční transfery neziskovým a podobným organizacím</t>
  </si>
  <si>
    <t>Ostatní povinné pojistné placené zaměstnavatelem</t>
  </si>
  <si>
    <t>Ostatní platby za provedenou práci jinde nezařazené</t>
  </si>
  <si>
    <t>Odměny členů zastupitelstev obcí a krajů</t>
  </si>
  <si>
    <t>Mezinárodní spolupráce v oblasti požární ochrany a integrovaném záchranném systému</t>
  </si>
  <si>
    <t>Neinvestiční transfery obcím</t>
  </si>
  <si>
    <t>Neinvestiční transfery občanským sdružením</t>
  </si>
  <si>
    <t>Ostatní neinvestiční transfery jiným veřejným rozpočtům</t>
  </si>
  <si>
    <t>Ostatní záležitosti bezpečnosti veřejného pořádku</t>
  </si>
  <si>
    <t>Neinvestiční transfery cizím příspěvkovým organizacím</t>
  </si>
  <si>
    <t>Neinvestiční transfery obecně prospěšným společnostem</t>
  </si>
  <si>
    <t>Neinvestiční transfery krajům</t>
  </si>
  <si>
    <t>Neinvestiční transfery církvím a náboženským společnostem</t>
  </si>
  <si>
    <t>Neinvestiční transfery zřízeným příspěvkovým organizacím</t>
  </si>
  <si>
    <t>Neinvestiční půjčené prostředky zřízeným příspěvkovým organizacím</t>
  </si>
  <si>
    <t>Platby daní a poplatků krajům, obcím a státním fondům</t>
  </si>
  <si>
    <t>Neinvestiční příspěvky zřízeným příspěvkovým organizacím</t>
  </si>
  <si>
    <t>Ostatní sociální péče a pomoc ostatním skupinám obyvatelstva</t>
  </si>
  <si>
    <t>Neinvestiční transfery nefinančním podnikatelským subjektům - právnickým osobám</t>
  </si>
  <si>
    <t>Sociální pomoc osobám v souvislosti s živelní pohromou nebo požárem</t>
  </si>
  <si>
    <t>Sociální péče a pomoc přistěhovalcům a vybraným etnikům</t>
  </si>
  <si>
    <t>Ostatní sociální péče a pomoc rodině a manželství</t>
  </si>
  <si>
    <t>Zařízení pro děti vyžadující okamžitou pomoc</t>
  </si>
  <si>
    <t>Ostatní výdaje související se sociálním poradenstvím</t>
  </si>
  <si>
    <t>Základní sociální poradenství</t>
  </si>
  <si>
    <t>Ostatní činnosti související se službami pro obyvatelstvo</t>
  </si>
  <si>
    <t>Účelové neinvestiční transfery nepodnikajícím fyzickým osobám</t>
  </si>
  <si>
    <t>Protiradonová opatření</t>
  </si>
  <si>
    <t>Ostatní činnosti k ochraně přírody a krajiny</t>
  </si>
  <si>
    <t>Neinvestiční transfery vysokým školám</t>
  </si>
  <si>
    <t>Chráněné části přírody</t>
  </si>
  <si>
    <t>Ochrana druhů a stanovišť</t>
  </si>
  <si>
    <t>Využívání a zneškodňování nebezpečných odpadů</t>
  </si>
  <si>
    <t>Neinvestiční transfery nefinančním podnikatelským subjektům - fyzickým osobám</t>
  </si>
  <si>
    <t>Monitoring ochrany ovzduší</t>
  </si>
  <si>
    <t>Neinvestiční nedotační transfery podnikatelským subjektům</t>
  </si>
  <si>
    <t>Neinvestiční transfery veřejným výzkumným institucím</t>
  </si>
  <si>
    <t xml:space="preserve">Ostatní neinvestiční transfery veřejným rozpočtům územní úrovně </t>
  </si>
  <si>
    <t>Ostatní speciální zdravotnická péče</t>
  </si>
  <si>
    <t>Ostatní ústavní péče</t>
  </si>
  <si>
    <t>Ostatní zájmová činnost a rekreace</t>
  </si>
  <si>
    <t>Neinvestiční nedotační transfery neziskovým a podobným organizacím</t>
  </si>
  <si>
    <t>Ostatní záležitosti kultury, církví a sdělovacích prostředků</t>
  </si>
  <si>
    <t>Mezinárodní spolupráce v kultuře, církvích a sdělovacích prostředcích</t>
  </si>
  <si>
    <t>Ostatní záležitosti sdělovacích prostředků</t>
  </si>
  <si>
    <t>Rozhlas a televize</t>
  </si>
  <si>
    <t>Ostatní záležitosti ochrany památek a péče o kulturní dědictví</t>
  </si>
  <si>
    <t>Neinvestiční transfery obyvatelstvu nemající charakter daru</t>
  </si>
  <si>
    <t>Odměny za užití duševního vlastnictví</t>
  </si>
  <si>
    <t>Výstavní činnosti v kultuře</t>
  </si>
  <si>
    <t>Vydavatelská činnost</t>
  </si>
  <si>
    <t>Filmová tvorba, distribuce, kina a shromažďování audiovizuálních archiválií</t>
  </si>
  <si>
    <t>Hudební činnost</t>
  </si>
  <si>
    <t>Činnost vysokých škol</t>
  </si>
  <si>
    <t>Vyšší odborné školy</t>
  </si>
  <si>
    <t>Ostatní zařízení související s výchovou a vzděláváním mládeže</t>
  </si>
  <si>
    <t>Domovy mládeže</t>
  </si>
  <si>
    <t>Internáty</t>
  </si>
  <si>
    <t>Školní družiny a kluby</t>
  </si>
  <si>
    <t>Ostatní školní stravování</t>
  </si>
  <si>
    <t>Školní stravování při předškolním a základním vzdělávání</t>
  </si>
  <si>
    <t>Plyn</t>
  </si>
  <si>
    <t>Ostatní záležitosti předškolní výchovy a základního vzdělávání</t>
  </si>
  <si>
    <t>První stupeň základních škol</t>
  </si>
  <si>
    <t>Výdaje na dopravní územní obslužnost</t>
  </si>
  <si>
    <t>Bezpečnost silničního provozu</t>
  </si>
  <si>
    <t>Provoz veřejné silniční dopravy</t>
  </si>
  <si>
    <t>Mezinárodní spolupráce v průmyslu, stavebnictví, obchodu a službách</t>
  </si>
  <si>
    <t>Neinvestiční transfery mezinárodním organizacím</t>
  </si>
  <si>
    <t>Ostatní neinvestiční transfery podnikatelským subjektům</t>
  </si>
  <si>
    <t>Podpora podnikání a inovací</t>
  </si>
  <si>
    <t>Převody jiným vlastním fondům a účtům nemajícím charakter veřejných rozpočtů</t>
  </si>
  <si>
    <t>Ostatní záležitosti těžebního průmyslu a energetiky</t>
  </si>
  <si>
    <t>Ostatní záležitosti lesního hospodářství</t>
  </si>
  <si>
    <t>Ostatní zemědělská a potravinářská činnost a rozvoj</t>
  </si>
  <si>
    <t>VÝDAJE</t>
  </si>
  <si>
    <t>CELKEM</t>
  </si>
  <si>
    <t>Odvětví životního prostředí celkem</t>
  </si>
  <si>
    <t>Podpora dobrovolných aktivit v oblasti udržitelného rozvoje</t>
  </si>
  <si>
    <t>Program na podporu výměny starých kotlů</t>
  </si>
  <si>
    <t>Podpora aktivit v oblasti místní Agendy21</t>
  </si>
  <si>
    <t>Podpora vzdělávání v oblasti životního prostředí</t>
  </si>
  <si>
    <t>Příspěvky na ozdravné pobyty</t>
  </si>
  <si>
    <t xml:space="preserve">Drobné vodohospodářské akce </t>
  </si>
  <si>
    <t>Příspěvky na hospodaření v lesích</t>
  </si>
  <si>
    <t>Odvětví zdravotnictví celkem</t>
  </si>
  <si>
    <t>Program na podporu projektů ve zdravotnictví</t>
  </si>
  <si>
    <t>Odvětví územního plánování a stavebního řádu celkem</t>
  </si>
  <si>
    <t>Program podpory tvorby územních plánů obcí</t>
  </si>
  <si>
    <t>Odvětví školství celkem</t>
  </si>
  <si>
    <t>Podpora environmentálního vzdělávání, výchovy a osvěty (EVVO)</t>
  </si>
  <si>
    <t>Podpora aktivit v oblastech využití volného času dětí a mládeže a celoživotního vzdělávání osob se zdravotním postižením</t>
  </si>
  <si>
    <t>Podpora sportu v Moravskoslezském kraji</t>
  </si>
  <si>
    <t>Odvětví sociálních věcí celkem</t>
  </si>
  <si>
    <t>Program na podporu neinvestičních aktivit z oblasti prevence kriminality</t>
  </si>
  <si>
    <t>Program na podporu komunitní práce a na zmírňování následků sociálního vyloučení v sociálně vyloučených lokalitách Moravskoslezského kraje</t>
  </si>
  <si>
    <t>Program na podporu zvýšení kvality sociálních služeb poskytovaných v Moravskoslezském kraji</t>
  </si>
  <si>
    <t>Program realizace specifických opatření Moravskoslezského krajského plánu vyrovnávání příležitostí pro občany se zdravotním postižením</t>
  </si>
  <si>
    <t>Program protidrogové politiky kraje</t>
  </si>
  <si>
    <t>Program rozvoje sociálních služeb v Moravskoslezském kraji</t>
  </si>
  <si>
    <t>Program na podporu financování běžných výdajů souvisejících s poskytováním sociálních služeb</t>
  </si>
  <si>
    <t>Odvětví cestovního ruchu celkem</t>
  </si>
  <si>
    <t>Podpora turistických informačních center v Moravskoslezském kraji</t>
  </si>
  <si>
    <t>Podpora turistických oblastí v Moravskoslezském kraji</t>
  </si>
  <si>
    <t>Úprava lyžařských běžeckých tras v Moravskoslezském kraji</t>
  </si>
  <si>
    <t>Odvětví regionálního rozvoje celkem</t>
  </si>
  <si>
    <t>Program na podporu start ups v Moravskoslezském kraji</t>
  </si>
  <si>
    <t xml:space="preserve">Podpora obnovy a rozvoje venkova Moravskoslezského kraje </t>
  </si>
  <si>
    <t>Program na zvýšení absorpční kapacity obcí a měst do 10 tis. obyvatel</t>
  </si>
  <si>
    <t xml:space="preserve">Program na podporu přípravy projektové dokumentace </t>
  </si>
  <si>
    <t>Podpora vědy a výzkumu v Moravskoslezském kraji</t>
  </si>
  <si>
    <t>Podpora podnikání</t>
  </si>
  <si>
    <t>Odvětví kultury celkem</t>
  </si>
  <si>
    <t>Program podpory aktivit příslušníků národnostních menšin žijících na území Moravskoslezského kraje</t>
  </si>
  <si>
    <t xml:space="preserve">Program podpory aktivit v oblasti kultury </t>
  </si>
  <si>
    <t xml:space="preserve">Program obnovy kulturních památek a památkově chráněných nemovitostí v Moravskoslezském kraji </t>
  </si>
  <si>
    <t>Odvětví dopravy celkem</t>
  </si>
  <si>
    <t>Zvyšování pasivní bezpečnosti na pozemních komunikacích</t>
  </si>
  <si>
    <t>Čerpání UR (%)</t>
  </si>
  <si>
    <t>Akce</t>
  </si>
  <si>
    <t>PŘEHLED DOTAČNÍCH PROGRAMŮ PODPOŘENÝCH Z ROZPOČTU KRAJE
V ROCE 2013</t>
  </si>
  <si>
    <t>Finance a správa majetku celkem</t>
  </si>
  <si>
    <t>Regionální rada regionu soudržnosti Moravskoslezsko</t>
  </si>
  <si>
    <t>Dotace na spolufinancování projektů Technické pomoci a nezpůsobilých výdajů Regionální rady regionu soudržnosti Moravskoslezsko</t>
  </si>
  <si>
    <t>FINANCE A SPRÁVA MAJETKU</t>
  </si>
  <si>
    <t xml:space="preserve">Statutární město Ostrava  </t>
  </si>
  <si>
    <t>Zřízení expozice o kvalitě ovzduší kraje</t>
  </si>
  <si>
    <t>Vysoká škola báňská - Technická univerzita Ostrava</t>
  </si>
  <si>
    <t>Rozvoj systému varování před povodněmi FLOREON+</t>
  </si>
  <si>
    <t>Občanské sdružení Hájenka, Kopřivnice</t>
  </si>
  <si>
    <t xml:space="preserve">Město Krnov </t>
  </si>
  <si>
    <t xml:space="preserve">Město Bruntál </t>
  </si>
  <si>
    <t>Eko-info centrum Ostrava, Ostrava</t>
  </si>
  <si>
    <t>Rozvoj environmentálního poradenství EPIC (environmentálních poradenských a informačních center) v Moravskoslezském kraji</t>
  </si>
  <si>
    <t>Vítkovská zemědělská s. r. o., Klokočov</t>
  </si>
  <si>
    <t>Územní sdružení Českého zahrádkářského svazu Karviná</t>
  </si>
  <si>
    <t>Sdružení pro rozvoj Moravskoslezského kraje, Ostrava-Mariánské Hory a Hulváky</t>
  </si>
  <si>
    <t>Regionální Environmentální Centrum (REC), Česká republika, o.p.s., Praha 9</t>
  </si>
  <si>
    <t>Regionální centrum EIA s.r.o., Ostrava 1</t>
  </si>
  <si>
    <t>Občanské sdružení PERSEUS, Ostrava-Moravská Ostrava a Přívoz</t>
  </si>
  <si>
    <t>Nadace na pomoc zvířatům, Ostrava-Poruba</t>
  </si>
  <si>
    <t>Moravský lesnický klastr, o.s., Ostrava-Jih, Zábřeh</t>
  </si>
  <si>
    <t>KČT oblast Moravskoslezská, Ostrava</t>
  </si>
  <si>
    <t>Český svaz včelařů, o.s., základní organizace Rychvald, Rychvald</t>
  </si>
  <si>
    <t>Český svaz včelařů, o.s. okresní organizace Karviná
Petrovice u Karviné</t>
  </si>
  <si>
    <t>Českomoravská myslivecká jednota okresní myslivecký spolek Frýdek-Místek</t>
  </si>
  <si>
    <t>Českomoravská myslivecká jednota okresní myslivecký spolek Bruntál, Bruntál</t>
  </si>
  <si>
    <t>Česká ZOO, Ostrava-Poruba</t>
  </si>
  <si>
    <t>Propagace v oblasti životního prostředí</t>
  </si>
  <si>
    <t>Regionální agrární komora Ostravsko, Opava</t>
  </si>
  <si>
    <t>Propagace v oblasti zemědělství</t>
  </si>
  <si>
    <t xml:space="preserve">Statutární město Karviná </t>
  </si>
  <si>
    <t>Podpora projektů s cílem zlepšení kvality ŽP</t>
  </si>
  <si>
    <t>Povodí Odry, státní podnik, Moravská Ostrava  a Přívoz</t>
  </si>
  <si>
    <t xml:space="preserve">Obec Sedlnice </t>
  </si>
  <si>
    <t>Podpora prevence před povodněmi</t>
  </si>
  <si>
    <t xml:space="preserve">Plán dílčího povodí Odry </t>
  </si>
  <si>
    <t>ZO ČSOP Sovinecko, Břidličná</t>
  </si>
  <si>
    <t>Český svaz ochránců přírody ZO Nový Jičín, Nový Jičín</t>
  </si>
  <si>
    <t>Péče o chráněné druhy živočichů</t>
  </si>
  <si>
    <t xml:space="preserve">ASEKOL s.r.o., Praha </t>
  </si>
  <si>
    <t>Kolektivní systémy</t>
  </si>
  <si>
    <t>Zdravotní ústav se sídlem v Ostravě</t>
  </si>
  <si>
    <t xml:space="preserve">Obec Bernartice nad Odrou </t>
  </si>
  <si>
    <t xml:space="preserve">Kofinancování projektů </t>
  </si>
  <si>
    <t>Český hydrometeorologický ústav</t>
  </si>
  <si>
    <t>Informační systém o znečištění ovzduší</t>
  </si>
  <si>
    <t>Identifikace energetických úspor ve vybrané nemocnici v Moravskoslezském kraji</t>
  </si>
  <si>
    <t>ODVĚTVÍ ŽIVOTNÍHO PROSTŘEDÍ</t>
  </si>
  <si>
    <t>Naděje pro každého o.s., Ostrava-Moravská Ostrava a Přívoz</t>
  </si>
  <si>
    <t>"Česká psychiatrická společnost o.s.", Praha 3</t>
  </si>
  <si>
    <t>Umísťování dětí vyžadujících specializovanou péči</t>
  </si>
  <si>
    <t>Protialkoholní záchytná stanice</t>
  </si>
  <si>
    <t>ODVĚTVÍ ZDRAVOTNICTVÍ</t>
  </si>
  <si>
    <t>Rada dětí a mládeže Moravskoslezského kraje-RADAMOK</t>
  </si>
  <si>
    <t>Klub přátel školy, Havířov-Prostřední Suchá</t>
  </si>
  <si>
    <t>Klub Domino, Praha 4</t>
  </si>
  <si>
    <t>EXAGE, spol. s r.o., Ostrava-Mariánské Hory a Hulváky</t>
  </si>
  <si>
    <t>Česká společnost chemická, Praha 2</t>
  </si>
  <si>
    <t>Asociace středoškolských klubů České republiky, o.s., Brno-střed</t>
  </si>
  <si>
    <t>Významné akce kraje - využití volného času dětí a mládeže</t>
  </si>
  <si>
    <t>VÍTKOVICKÁ STŘEDNÍ PRŮMYSLOVÁ ŠKOLA</t>
  </si>
  <si>
    <t>Student Cyber Games, Brno</t>
  </si>
  <si>
    <t>Střední pedagogická škola a Střední zdravotnická škola svaté Anežky České, Odry</t>
  </si>
  <si>
    <t>Slezská univerzita v Opavě</t>
  </si>
  <si>
    <t>PYGMALION, s.r.o., Český Těšín</t>
  </si>
  <si>
    <t>Mensa České republiky, Praha 5</t>
  </si>
  <si>
    <t>Česká hlava PROMO s.r.o., Svatý Jan pod Skalou</t>
  </si>
  <si>
    <t>"Asociace malých debrujárů České republiky, o.s.", Bučovice</t>
  </si>
  <si>
    <t>AHOL - Střední odborná škola gastronomie, turismu a lázeňství, školská právnická osoba</t>
  </si>
  <si>
    <t>Podpora talentů</t>
  </si>
  <si>
    <t>VK DHL, s.r.o., Ostrava-Moravská Ostrava</t>
  </si>
  <si>
    <t>TJ. HKC Ostrava, Ostrava-Polanka nad Odrou</t>
  </si>
  <si>
    <t>TJ Baník Karviná, o.s., Karviná, Fryštát</t>
  </si>
  <si>
    <t>Tělovýchovná jednota Ostrava, Ostrava, Moravská Ostrava a Přívoz</t>
  </si>
  <si>
    <t>Tělocvičná jednota SOKOL Svinov, Ostrava-Svinov</t>
  </si>
  <si>
    <t>T.T.TRADE-VÍTKOVICE, a.s., Ostrava-Zábřeh</t>
  </si>
  <si>
    <t>Školní sportovní klub IR PROGRES, Bílovec</t>
  </si>
  <si>
    <t>Sportovní klub Vzpěračská škola Oty Zaremby Horní Suchá, Horní Suchá</t>
  </si>
  <si>
    <t>Společnost pro podporu lidí s mentálním postižením v České republice, o.s. Krajská organizace SPMP ČR Moravskoslezský kraj, Havířov, Podlesí</t>
  </si>
  <si>
    <t>SKSB Ostrava, Ostrava-Poruba</t>
  </si>
  <si>
    <t>SKI CLUB PAULÁT HAVÍŘOV, Havířov, Město</t>
  </si>
  <si>
    <t>Seven Days Agency, s.r.o., Praha 3</t>
  </si>
  <si>
    <t>SDRUŽENÍ SPORTOVNÍCH KLUBŮ VÍTKOVICE, Ostrava</t>
  </si>
  <si>
    <t>POLAR televize Ostrava, s.r.o.,Ostrava, Mariánské Hory a Hulváky</t>
  </si>
  <si>
    <t>OR AŠSK Nový Jičín, Bartošovice</t>
  </si>
  <si>
    <t>Moravskoslezský krajský fotbalový svaz, Ostrava-Moravská Ostrava a Přívoz</t>
  </si>
  <si>
    <t>Moravskoslezská krajská organizace ČUS
Ostrava, Moravská Ostrava a Přívoz</t>
  </si>
  <si>
    <t>Miroslav Spáčil, Opava,Kateřinky</t>
  </si>
  <si>
    <t>MERKO CZ, a.s., Ostrava-Hrabová</t>
  </si>
  <si>
    <t>"Lítací jelen", Pstruží</t>
  </si>
  <si>
    <t>Klub Karate DÓ Bruntál, Bruntál</t>
  </si>
  <si>
    <t>Christophe Delattre, Olomouc</t>
  </si>
  <si>
    <t>HOKEJOVÝ KLUB - HC VÍTKOVICE STEEL, Ostrava</t>
  </si>
  <si>
    <t>HOKEJOVÝ KLUB - HC VÍTKOVICE STEEL a.s., Ostrava-Jih</t>
  </si>
  <si>
    <t>Happy Sport Opava, Opava</t>
  </si>
  <si>
    <t>FV ODRA Petřkovice, Ostrava-Petřkovice</t>
  </si>
  <si>
    <t>Český volejbalový svaz, Praha 6</t>
  </si>
  <si>
    <t>Český tenisový svaz vozíčkářů, Brno-Královo Pole</t>
  </si>
  <si>
    <t>ČESKÝ SVAZ CYKLISTIKY, Praha 6</t>
  </si>
  <si>
    <t>Česká sport-tenis s.r.o., Praha 2</t>
  </si>
  <si>
    <t>Česká florbalová unie o.s., Praha 4</t>
  </si>
  <si>
    <t>Česká asociace stolního tenisu, Praha 6</t>
  </si>
  <si>
    <t>CENTRUM INDIVIDUÁLNÍCH SPORTŮ OSTRAVA, Ostrava-Moravská Ostrava a Přívoz</t>
  </si>
  <si>
    <t>Bruslařský klub LR Cosmetic Ostrava, Ostrava-Poruba</t>
  </si>
  <si>
    <t>BIKE 2000, Ostrava-Hrabůvka</t>
  </si>
  <si>
    <t>Beskydská šachová škola, Frýdek-Místek</t>
  </si>
  <si>
    <t>AK Bohumín, o.s., Bohumín</t>
  </si>
  <si>
    <t>1. SC Vítkovice o.s., Ostrava-Poruba</t>
  </si>
  <si>
    <t>Podpora sportu a pohybových aktivit občanů Moravskoslezského kraje</t>
  </si>
  <si>
    <t xml:space="preserve">Statutární město Opava </t>
  </si>
  <si>
    <t xml:space="preserve">Statutární město Frýdek-Místek </t>
  </si>
  <si>
    <t xml:space="preserve">Město Nový Jičín </t>
  </si>
  <si>
    <t>Asociace školních sportovních klubů ČR, Krajská rada MSK,  Český Těšín</t>
  </si>
  <si>
    <t>Podpora soutěží a přehlídek</t>
  </si>
  <si>
    <t>Ostravské výstavy, a.s., Výstaviště Černá louka Ostrava</t>
  </si>
  <si>
    <t>Podpora aktivit k rozvoji vzdělanosti</t>
  </si>
  <si>
    <t>Hry "Olympiády dětí a mládeže"</t>
  </si>
  <si>
    <t>ODVĚTVÍ ŠKOLSTVÍ</t>
  </si>
  <si>
    <t>Svaz tělesně postižených v České republice, o.s. krajská organizace, Ostrava, Moravská Ostrava a Přívoz</t>
  </si>
  <si>
    <t>Slezská diakonie, Český Těšín</t>
  </si>
  <si>
    <t>Sdružení Romů Severní Moravy, Karviná</t>
  </si>
  <si>
    <t>Rehabilitační sportovní centrum, TJ Respekt, Frenštát pod Radhoštěm</t>
  </si>
  <si>
    <t>Rada seniorů České republiky, Praha 3</t>
  </si>
  <si>
    <t>Psychiatrická nemocnice v Opavě</t>
  </si>
  <si>
    <t>PRAPOS, Ostrava-Jih</t>
  </si>
  <si>
    <t>Potravinová banka v Ostravě, o.s., Ostrava-Jih</t>
  </si>
  <si>
    <t>PARA CONSULTING s.r.o., Havířov - Podlesí</t>
  </si>
  <si>
    <t xml:space="preserve">Obec Osoblaha </t>
  </si>
  <si>
    <t xml:space="preserve">Obec Mořkov </t>
  </si>
  <si>
    <t xml:space="preserve">Obec Jindřichov </t>
  </si>
  <si>
    <t xml:space="preserve">Město Vrbno pod Pradědem </t>
  </si>
  <si>
    <t>Armáda spásy, Praha</t>
  </si>
  <si>
    <t>ODVĚTVÍ SOCIÁLNÍCH VĚCÍ</t>
  </si>
  <si>
    <t>Železniční muzeum moravskoslezské, o.p.s., Ostrava-Moravská Ostrava a Přívoz</t>
  </si>
  <si>
    <t>Spolek vodáků Campanula, Ostrava-Moravská Ostrava a Přívoz</t>
  </si>
  <si>
    <t>Slezské zemské dráhy, o.p.s., Bohušov 15</t>
  </si>
  <si>
    <t>SKI Beskydy, s.r.o.,  Mosty u Jablunkova 1111</t>
  </si>
  <si>
    <t>Sdružení vojenské historie Těšínského Slezska, Vendryně</t>
  </si>
  <si>
    <t>Přátelé Vrbenska, Vrbno pod Pradědem</t>
  </si>
  <si>
    <t>POSEJDON, o.s., Dolní Lutyně</t>
  </si>
  <si>
    <t>PAPILIO-advertising, spol. s r.o., Ostrava - Třebovice</t>
  </si>
  <si>
    <t>OUTDOORFILMS, s.r.o., Ostrava-Moravská Ostrava</t>
  </si>
  <si>
    <t xml:space="preserve">Obec Hrčava </t>
  </si>
  <si>
    <t xml:space="preserve">Obec Dívčí Hrad </t>
  </si>
  <si>
    <t>Mikroregion Slezská Harta</t>
  </si>
  <si>
    <t>KLUB ČESKÝCH TURISTŮ, Praha 13</t>
  </si>
  <si>
    <t>Junák - svaz skautů a skautek ČR, Krajská rada Junáka Ostrava, Opava</t>
  </si>
  <si>
    <t>JAVOR Morava s.r.o., Havířov, Šumbark</t>
  </si>
  <si>
    <t>BETUS občanské sdružení, Bystřice</t>
  </si>
  <si>
    <t>Turistické značení</t>
  </si>
  <si>
    <t>SKI Bílá - Služby s.r.o., Bílá 173</t>
  </si>
  <si>
    <t>Singltreky</t>
  </si>
  <si>
    <t>Tomáš Trávník, Darkovice</t>
  </si>
  <si>
    <t>SKI Vítkovice-Bílá, Bílá</t>
  </si>
  <si>
    <t>SEPETNÁ v. o. s., Frýdek-Místek</t>
  </si>
  <si>
    <t>Martin Kráčalík, Ostrava, Moravská Ostrava a Přívoz</t>
  </si>
  <si>
    <t>Lázně Darkov, a.s., Karviná-Hranice</t>
  </si>
  <si>
    <t>Favorit a.s., Ostrava-Moravská Ostrava a Přívoz</t>
  </si>
  <si>
    <t>Běžecký areál Pustevny, Valašské Meziříčí</t>
  </si>
  <si>
    <t>Rozvojové aktivity v cestovním ruchu</t>
  </si>
  <si>
    <t>ODVĚTVÍ CESTOVNÍHO RUCHU</t>
  </si>
  <si>
    <t>Tělovýchovná jednota Dolní Lomná</t>
  </si>
  <si>
    <t>Sportovní klub Návsí, Návsí</t>
  </si>
  <si>
    <t>Sdružení obrany spotřebitelů Moravskoslezského kraje, Ostrava, Moravská Ostrava a Přívoz</t>
  </si>
  <si>
    <t>Obec Kyjovice</t>
  </si>
  <si>
    <t xml:space="preserve">Obec Jeseník nad Odrou </t>
  </si>
  <si>
    <t xml:space="preserve">Obec Horní Lomná </t>
  </si>
  <si>
    <t>Krajská hospodářská komora Moravskoslezského kraje, Ostrava-Mariánské Hory</t>
  </si>
  <si>
    <t>Koliba, Košařiska</t>
  </si>
  <si>
    <t>FREE WILL o. s., Tichá</t>
  </si>
  <si>
    <t>Český svaz Wa-te jitsu do a bojových umění o.s., Ostrava-Vítkovice</t>
  </si>
  <si>
    <t>Česká technologická platforma bezpečnosti průmyslu o.s., Ostrava-Jih</t>
  </si>
  <si>
    <t>1. FK Spartak Jablunkov, Jablunkov</t>
  </si>
  <si>
    <t>Prezentace investičního potenciálu kraje, rozvoj investičních příležitostí, brownfields a projektů průmyslových zón</t>
  </si>
  <si>
    <t>Ostravská univerzita v Ostravě</t>
  </si>
  <si>
    <t>Pořízení přístrojového vybavení Lékařské fakulty Ostravské univerzity v Ostravě</t>
  </si>
  <si>
    <t>Vysoká škola podnikání, a. s., Ostrava-Slezská Ostrava</t>
  </si>
  <si>
    <t>Fakultní nemocnice Ostrava</t>
  </si>
  <si>
    <t xml:space="preserve">Podpora vědy a výzkumu </t>
  </si>
  <si>
    <t>Dolní oblast VÍTKOVICE, Ostrava-Vítkovice</t>
  </si>
  <si>
    <t>Dotace zájmovému sdružení právnických osob Dolní oblast VÍTKOVICE</t>
  </si>
  <si>
    <t>ODVĚTVÍ REGIONÁLNÍHO ROZVOJE</t>
  </si>
  <si>
    <t>Odvětví prezentace kraje a ediční plán celkem</t>
  </si>
  <si>
    <t>Vysoká škola sociálně správní, Institut celoživotního vzdělávání Havířov, o.p.s., Havířov</t>
  </si>
  <si>
    <t>VOJENSKÉ SDRUŽENÍ REHABILITOVANÝCH, Praha</t>
  </si>
  <si>
    <t>Veteran Car Club Ostrava, Ostrava, Svinov</t>
  </si>
  <si>
    <t xml:space="preserve">Rusko-české vědecké a kulturní fórum, o.p.s., Ostrava </t>
  </si>
  <si>
    <t>Ostravský ruský dům, Ostrava, Moravská Ostrava a Přívoz</t>
  </si>
  <si>
    <t>Moravskoslezský svaz Vojenských táborů nucených prací-Pomocné technické prapory, Brno</t>
  </si>
  <si>
    <t>DTO CZ, s.r.o., Ostrava-Mariánské Hory a Hulváky</t>
  </si>
  <si>
    <t>Česko - ruská společnost, o.s., Praha 8</t>
  </si>
  <si>
    <t>Svaz podnikatelů ve stavebnictví, Praha</t>
  </si>
  <si>
    <t>Sdružení českých spotřebitelů, o. s., Praha 4</t>
  </si>
  <si>
    <t>JAGELLO 2000, Ostrava-Mariánské Hory a Hulváky</t>
  </si>
  <si>
    <t>GLOBAL NETWORKS s.r.o., Ostrava, Moravská Ostrava</t>
  </si>
  <si>
    <t>Družstvo NAPROTI, Ostrava-Moravská Ostrava a Přívoz</t>
  </si>
  <si>
    <t>Český svaz bojovníků za svobodu, o.s., Praha 2</t>
  </si>
  <si>
    <t>COR APERTUM, o.s., Ostrava, Moravská Ostrava a Přívoz</t>
  </si>
  <si>
    <t>BUVI Promotion s.r.o., Opava</t>
  </si>
  <si>
    <t xml:space="preserve">Podpora akcí celokrajského významu </t>
  </si>
  <si>
    <t>Mezinárodní spolupráce</t>
  </si>
  <si>
    <t>ODVĚTVÍ PREZENTACE KRAJE A EDIČNÍ PLÁN</t>
  </si>
  <si>
    <t>ProMancus o.p.s., Ostrava-Přívoz</t>
  </si>
  <si>
    <t>Soubor lidových písní a tanců Ostravica, Frýdek-Místek</t>
  </si>
  <si>
    <t>PROMO ONE s.r.o., Ostrava-Moravská Ostrava a Přívoz</t>
  </si>
  <si>
    <t>Polský kulturně-osvětový svaz v České republice, Český Těšín</t>
  </si>
  <si>
    <t>Občanské sdružení Jany Doležílkové, Ostrava</t>
  </si>
  <si>
    <t>Morfé, o. s., Studénka</t>
  </si>
  <si>
    <t>Matice slezská, místní odbor v Dolní Lomné, Dolní Lomná</t>
  </si>
  <si>
    <t>Kroužek krojovaných horníků při obci Stonava, Stonava</t>
  </si>
  <si>
    <t>Klub žen Lhotka</t>
  </si>
  <si>
    <t>FOIBOS BOOKS s.r.o., Praha 4</t>
  </si>
  <si>
    <t>Evropské centrum pantomimy neslyšících, o.s., Brno-Královo Pole</t>
  </si>
  <si>
    <t>Divadelní společnost "Jitřenka", Ostrava</t>
  </si>
  <si>
    <t>Czech Architecture Week, s.r.o., Praha 2</t>
  </si>
  <si>
    <t>Asociace řeckých obcí v České republice, Krnov</t>
  </si>
  <si>
    <t xml:space="preserve">Soutěže, festivaly a aktivity v oblasti kultury </t>
  </si>
  <si>
    <t>Divadelní společnost Petra Bezruče s.r.o., Ostrava-Moravská Ostrava a Přívoz</t>
  </si>
  <si>
    <t>Podpora profesionálních divadel a profesionálního symfonického orchestru</t>
  </si>
  <si>
    <t>Valašské folklórní sdružení, Vsetín</t>
  </si>
  <si>
    <t>Tofel Zdeněk - ZDENY, Ostrava-Mariánské Hory a Hulváky</t>
  </si>
  <si>
    <t>Svatováclavský hudební festival, Ostrava-Moravská Ostrava a Přívoz</t>
  </si>
  <si>
    <t xml:space="preserve">Statutární město Havířov </t>
  </si>
  <si>
    <t>PaS de Theatre s.r.o., Ostrava-Přívoz</t>
  </si>
  <si>
    <t>Obec Štítina</t>
  </si>
  <si>
    <t>Místní skupina Polského kulturně-osvětového svazu v Jablunkově, Jablunkov</t>
  </si>
  <si>
    <t>Mezinárodní hudební festival Janáčkův máj, o. p. s., Ostrava-Moravská Ostrava a Přívoz</t>
  </si>
  <si>
    <t xml:space="preserve">Město Hlučín </t>
  </si>
  <si>
    <t>Město Frenštát pod Radhoštěm</t>
  </si>
  <si>
    <t>Klub kultury o. p. s., Třinec</t>
  </si>
  <si>
    <t>Fond-Janáčkovy Hukvaldy, Ostrava-Moravská Ostrava a Přívoz</t>
  </si>
  <si>
    <t>"Festival Poodří Františka Lýska", o.s., Ostrava-Stará Bělá</t>
  </si>
  <si>
    <t>Dětský folklorní soubor Ostravička, Frýdek-Místek</t>
  </si>
  <si>
    <t>Colour Production, spol. s r. o., Dolní Lhota</t>
  </si>
  <si>
    <t>Celé Česko čte dětem o.p.s., Ostrava-Moravská Ostrava a Přívoz</t>
  </si>
  <si>
    <t xml:space="preserve">Kulturní akce krajského a nadregionálního významu </t>
  </si>
  <si>
    <t>ODVĚTVÍ KULTURY</t>
  </si>
  <si>
    <t>Odvětví krizového řízení celkem</t>
  </si>
  <si>
    <t>Hasičský záchranný sbor Moravskoslezského kraje</t>
  </si>
  <si>
    <t>Obec Vřesina - okres Ostrava</t>
  </si>
  <si>
    <t xml:space="preserve">Obec Tvrdkov </t>
  </si>
  <si>
    <t xml:space="preserve">Obec Sudice </t>
  </si>
  <si>
    <t xml:space="preserve">Obec Smilovice </t>
  </si>
  <si>
    <t xml:space="preserve">Obec Skřipov </t>
  </si>
  <si>
    <t xml:space="preserve">Obec Palkovice </t>
  </si>
  <si>
    <t xml:space="preserve">Obec Mosty u Jablunkova </t>
  </si>
  <si>
    <t xml:space="preserve">Obec Luboměř </t>
  </si>
  <si>
    <t xml:space="preserve">Obec Kateřinice </t>
  </si>
  <si>
    <t xml:space="preserve">Obec Háj ve Slezsku </t>
  </si>
  <si>
    <t xml:space="preserve">Město Petřvald </t>
  </si>
  <si>
    <t>Město Frýdlant nad Ostravicí</t>
  </si>
  <si>
    <t>Zachování a obnova válečných hrobů a pietních míst</t>
  </si>
  <si>
    <t xml:space="preserve">Obec Světlá Hora </t>
  </si>
  <si>
    <t xml:space="preserve">Obec Starý Jičín </t>
  </si>
  <si>
    <t xml:space="preserve">Obec Roudno </t>
  </si>
  <si>
    <t xml:space="preserve">Obec Melč </t>
  </si>
  <si>
    <t xml:space="preserve">Obec Malá Morávka </t>
  </si>
  <si>
    <t xml:space="preserve">Obec Lomnice </t>
  </si>
  <si>
    <t xml:space="preserve">Obec Karlova Studánka </t>
  </si>
  <si>
    <t xml:space="preserve">Obec Horní Město </t>
  </si>
  <si>
    <t xml:space="preserve">Obec Fryčovice </t>
  </si>
  <si>
    <t xml:space="preserve">Obec Dvorce </t>
  </si>
  <si>
    <t xml:space="preserve">Obec Dolní Moravice </t>
  </si>
  <si>
    <t xml:space="preserve">Obec Darkovice </t>
  </si>
  <si>
    <t xml:space="preserve">Obec Bolatice </t>
  </si>
  <si>
    <t xml:space="preserve">Město Vratimov </t>
  </si>
  <si>
    <t xml:space="preserve">Město Vítkov </t>
  </si>
  <si>
    <t xml:space="preserve">Město Třinec </t>
  </si>
  <si>
    <t xml:space="preserve">Město Štramberk </t>
  </si>
  <si>
    <t xml:space="preserve">Město Studénka </t>
  </si>
  <si>
    <t xml:space="preserve">Město Rýmařov </t>
  </si>
  <si>
    <t xml:space="preserve">Město Příbor </t>
  </si>
  <si>
    <t xml:space="preserve">Město Odry </t>
  </si>
  <si>
    <t xml:space="preserve">Město Město Albrechtice </t>
  </si>
  <si>
    <t xml:space="preserve">Město Kravaře </t>
  </si>
  <si>
    <t xml:space="preserve">Město Kopřivnice </t>
  </si>
  <si>
    <t xml:space="preserve">Město Jablunkov </t>
  </si>
  <si>
    <t xml:space="preserve">Město Horní Benešov </t>
  </si>
  <si>
    <t xml:space="preserve">Město Fulnek </t>
  </si>
  <si>
    <t>Město Budišov nad Budišovkou</t>
  </si>
  <si>
    <t xml:space="preserve">Město Břidličná </t>
  </si>
  <si>
    <t xml:space="preserve">Město Bílovec </t>
  </si>
  <si>
    <t xml:space="preserve">Město Andělská Hora </t>
  </si>
  <si>
    <t xml:space="preserve">Příspěvek obcím na financování potřeb jednotek sborů dobrovolných hasičů obcí </t>
  </si>
  <si>
    <t>"VETERÁN POLICIE ČESKÉ REPUBLIKY", Vysoké Mýto</t>
  </si>
  <si>
    <t>Sbor dobrovolných hasičů Těškovice, Těškovice</t>
  </si>
  <si>
    <t>Oblastní spolek Českého červeného kříže Ostrava, Ostrava-Moravská Ostrava a Přívoz</t>
  </si>
  <si>
    <t xml:space="preserve">Obec Sedliště </t>
  </si>
  <si>
    <t xml:space="preserve">Obec Albrechtice </t>
  </si>
  <si>
    <t xml:space="preserve">Město Český Těšín </t>
  </si>
  <si>
    <t>Krizové centrum Ostrava, o.s., Ostrava-Moravská Ostrava a Přívoz</t>
  </si>
  <si>
    <t>Horská služba ČR  o.p.s., Špindlerův Mlýn</t>
  </si>
  <si>
    <t>Podpora obcím a organizacím na úseku bezpečnosti a Integrovaného záchranného systému (IZS)</t>
  </si>
  <si>
    <t>Krajské ředitelství policie Moravskoslezského kraje</t>
  </si>
  <si>
    <t>Podpora činnosti složek Krajského ředitelství policie Moravskoslezského kraje</t>
  </si>
  <si>
    <t>Integrované výjezdové centrum Bílovec</t>
  </si>
  <si>
    <t xml:space="preserve">Finanční podpora postiženým živelními pohromami </t>
  </si>
  <si>
    <t>SH ČMS - krajské sdružení hasičů Moravskoslezského kraje, Ostrava-Zábřeh</t>
  </si>
  <si>
    <t>Činnost krajského sdružení hasičů Moravskoslezského kraje</t>
  </si>
  <si>
    <t>ODVĚTVÍ KRIZOVÉHO ŘÍZENÍ</t>
  </si>
  <si>
    <t xml:space="preserve">Obec Ostravice </t>
  </si>
  <si>
    <t xml:space="preserve">Obec Ludvíkov </t>
  </si>
  <si>
    <t xml:space="preserve">Obec Horní Bludovice </t>
  </si>
  <si>
    <t xml:space="preserve">Obec Baška </t>
  </si>
  <si>
    <t xml:space="preserve">Obec Albrechtičky </t>
  </si>
  <si>
    <t xml:space="preserve">Město Bohumín </t>
  </si>
  <si>
    <t>Podpora investičních aktivit obcí</t>
  </si>
  <si>
    <t>Konference Transport</t>
  </si>
  <si>
    <t>Centrum služeb pro silniční dopravu</t>
  </si>
  <si>
    <t>ODVĚTVÍ DOPRAVY</t>
  </si>
  <si>
    <t>Příjemce</t>
  </si>
  <si>
    <t>Odvětví/účel použití</t>
  </si>
  <si>
    <t>Zdůvodnění případného nečerpání poskytnutých dotací je uvedeno v přehledech výdajů za jednotlivá odvětví (tabulky č. 8 - 19 této přílohy).</t>
  </si>
  <si>
    <t>PŘEHLED INDIVIDUÁLNÍCH DOTACÍ POSKYTNUTÝCH Z ROZPOČTU KRAJE V ROCE 2013</t>
  </si>
  <si>
    <t>Dotace - 4. Trilaterální sympozium s tématem Medicína katastrof</t>
  </si>
  <si>
    <t>Dotace - Rekonstrukce objektu hasičské stanice ve městě Bohumíně na ulici Čs. Armády 1141</t>
  </si>
  <si>
    <t>Dotace - Rekonstrukce objektu hasičské stanice ve městě Krnově na ulici U Požárníků č. p. 61/33</t>
  </si>
  <si>
    <t xml:space="preserve">Dotace - "V. setkání opuštěných a handicapovaných dětí MSK" </t>
  </si>
  <si>
    <t>Fond pro opuštěné a handicapované děti a mládež, Mořkov</t>
  </si>
  <si>
    <t xml:space="preserve">Dotace - Celostátní pěvecký festival "Nad oblaky aneb Každý může být hvězdou" </t>
  </si>
  <si>
    <t>Dotace - Projekt „Volgograd v Ostravě“</t>
  </si>
  <si>
    <t xml:space="preserve">Dotace - "Cena za mimořádný přínos v oboru gerontologie" </t>
  </si>
  <si>
    <t xml:space="preserve">Dotace - Vydání edice III. dílu „Hořké vzpomínání“ </t>
  </si>
  <si>
    <t xml:space="preserve">Dotace - Zajištění mezinárodního filmového festivalu Ekofilm </t>
  </si>
  <si>
    <t xml:space="preserve">Dotace - Úhrada nákladů spojených s nájmem nebytových prostor na adrese Havlíčkovo nábřeží 2728/38, 702 00 Ostrava, a s nájmem sálu za účelem pořádání slavnostního koncertu </t>
  </si>
  <si>
    <t>Dotace - Podpora programu mezinárodní konference "České hornictví míří na východ"</t>
  </si>
  <si>
    <t>Dotace - Zajištění účasti na Světových policejních a hasičských hrách ve dnech 1. 8. - 10. 8. 2013 v Severním Irsku ve městě Belfast</t>
  </si>
  <si>
    <t>Dotace - Zajištění mezinárodní soutěže historických automobilů „Moravia Rallye 2013 - Beskydské vrchy“</t>
  </si>
  <si>
    <t>Dotace - Úhrada režijních výdajů ústředí Vojenského sdružení rehabilitovaných AČR</t>
  </si>
  <si>
    <t xml:space="preserve">Dotace - Vydání práce prof. PhDr. Františka Varadzina, CSc. „Mezinárodní ekonomie jako teorie světového hospodářství“ </t>
  </si>
  <si>
    <t>Dotace - Zakoupení materiálního vybavení</t>
  </si>
  <si>
    <t>Dotace - Realizace a závěrečné vyhodnocení soutěže "Safety Culture Award 2013"</t>
  </si>
  <si>
    <t>Dotace - Pořízení tréninkových a ochranných pomůcek</t>
  </si>
  <si>
    <t xml:space="preserve">Dotace - Pořízení mobilního bazénového zvedáku včetně příslušenství </t>
  </si>
  <si>
    <t>Dotace - Realizace projektu "ROZSOD"</t>
  </si>
  <si>
    <t xml:space="preserve">Dotace - "Centrum mezinárodního obchodu" </t>
  </si>
  <si>
    <t>Dotace - Statické zajištění budovy čp. 128 s využitím pro Dům integrovaných sociálních služeb</t>
  </si>
  <si>
    <t>Dotace - Propagace obce spojená se získáním titulu „Vesnice roku 2013"</t>
  </si>
  <si>
    <t>Dotace - Rekonstrukce společenského, kulturního a sportovního areálu</t>
  </si>
  <si>
    <t>Dotace - Financování běžného provozu a činnost pro spotřebitele v roce 2013</t>
  </si>
  <si>
    <t>Dotace - Realizace sportovního dne pro občany Návsí a okolních obcí</t>
  </si>
  <si>
    <t xml:space="preserve">Dotace - Pořízení sportovního oblečení </t>
  </si>
  <si>
    <t>Dotace - 15. ročník konference "Regenerace bytových domů - dynamika proměn bydlení"</t>
  </si>
  <si>
    <t>Dotace - Mezinárodní konference "Nano Ostrava 2013"</t>
  </si>
  <si>
    <t>Dotace - Vydání sborníku přednášek z konference STEELSIM 2013</t>
  </si>
  <si>
    <t>Dotace - Úprava lyžařských běžeckých tras v oblasti Těšínských Beskyd</t>
  </si>
  <si>
    <t>Dotace - Vydání publikace "Kapitoly z historie severní Moravy a Slezska"</t>
  </si>
  <si>
    <t>Dotace - Rekonstrukce skautské mohyly Ivančena</t>
  </si>
  <si>
    <t>Dotace - Podpora činností KČT</t>
  </si>
  <si>
    <t>Dotace - Vodnický splav, aneb 3. velké setkání vodníků na Slezské Hartě</t>
  </si>
  <si>
    <t>Dotace - Zpevněná multifunkční plocha u sportovních kabin</t>
  </si>
  <si>
    <t>Dotace - Svatá mše na Trojmezí</t>
  </si>
  <si>
    <t>Dotace - Hrčavské ostatky 2014</t>
  </si>
  <si>
    <t xml:space="preserve">Dotace - 10. výročí otevření Slezskoostravského hradu </t>
  </si>
  <si>
    <t>Dotace - Mezinárodní festival outdoorových filmů 2012</t>
  </si>
  <si>
    <t>Dotace - Bilanční setkání u příležitosti hodnocení 10. ročníku mezinárodního festivalu outdoorových filmů 2012</t>
  </si>
  <si>
    <t xml:space="preserve">Dotace - Golfový turnaj o mistra Moravskoslezského kraje v Ropici </t>
  </si>
  <si>
    <t>Dotace - Podpora vodáckých aktivit v roce 2013</t>
  </si>
  <si>
    <t>Dotace - Lesní slavnost Lapků z Drakova</t>
  </si>
  <si>
    <t>Dotace - Lesní slavnost Lapků z Drakova 2014</t>
  </si>
  <si>
    <t>Dotace - Military centrum</t>
  </si>
  <si>
    <t>Dotace - Úprava lyžařských běžeckých tras v Mostech u Jablunkova a okolí</t>
  </si>
  <si>
    <t>Dotace - Provoz vlaků Slezských zemských drah</t>
  </si>
  <si>
    <t>Dotace - Beskydské rekordy</t>
  </si>
  <si>
    <t>Dotace - Rozšíření výstavní expozice železničního muzea</t>
  </si>
  <si>
    <t xml:space="preserve">Dotace - Happening k Mezinárodnímu dni za vymýcení chudoby </t>
  </si>
  <si>
    <t>Dotace - Obnova kanalizační sítě na ulici Jiráskově ve Vrbně pod Pradědem</t>
  </si>
  <si>
    <t>Dotace - Oprava komínu a balkonu v zámku v Jindřichově</t>
  </si>
  <si>
    <t xml:space="preserve">Dotace - Stavba zastřešené pergoly u Domu s pečovatelskou službou </t>
  </si>
  <si>
    <t>Dotace - Činnosti spojené s procesem střednědobého plánování rozvoje sociálních služeb na Osoblažsku</t>
  </si>
  <si>
    <t xml:space="preserve">Dotace - "Parádní dny, aneb pohybem jsme si blíž" </t>
  </si>
  <si>
    <t>Dotace - Potravinová banka</t>
  </si>
  <si>
    <t>Dotace - Pokrytí mzdových nákladů včetně odvodů na zdravotní a sociální pojištění</t>
  </si>
  <si>
    <t>Dotace - "Cesty za Oponu"</t>
  </si>
  <si>
    <t>Dotace - Aktivity seniorů MS kraje v roce 2013</t>
  </si>
  <si>
    <t>Dotace - Celokrajská konference a Krajský den seniorů MS kraje</t>
  </si>
  <si>
    <t xml:space="preserve">Dotace - Otevřené mistrovství České republiky v šachu tělesně postižených mužů a žen 2013 s mezinárodní účastí </t>
  </si>
  <si>
    <t>Dotace - Zajištění činností spojených s provozem Romského kulturního a společenského centra</t>
  </si>
  <si>
    <t>Dotace - Diakonické vzdělávací centrum</t>
  </si>
  <si>
    <t>Dotace - Přestěhování do nebytových prostorů na ulici 30. dubna 3, Moravská Ostrava</t>
  </si>
  <si>
    <t>Dotace - Koncert pro duševní zdraví</t>
  </si>
  <si>
    <t>Dotace - Konference určená pro diabetology a podiatry</t>
  </si>
  <si>
    <t>Dotace - Konference 10. Ostravské dny miniinvazivní chirurgie</t>
  </si>
  <si>
    <t>PŘEHLED AKCÍ REPRODUKCE MAJETKU KRAJE Z VLASTNÍCH ZDROJŮ VČETNĚ DOTACÍ ZE STÁTNÍHO ROZPOČTU V ROCE 2013</t>
  </si>
  <si>
    <t>Název akce</t>
  </si>
  <si>
    <t>ORJ</t>
  </si>
  <si>
    <t>ORG</t>
  </si>
  <si>
    <t>VÝDAJE NA AKCI CELKEM</t>
  </si>
  <si>
    <t>VÝDAJE V PŘEDCHOZÍCH LETECH</t>
  </si>
  <si>
    <t>VÝDAJE V ROCE 2013</t>
  </si>
  <si>
    <t>PLÁNOVANÉ VÝDAJE 2014</t>
  </si>
  <si>
    <t>PLÁN.VÝDAJE V LETECH</t>
  </si>
  <si>
    <t>Poznámka</t>
  </si>
  <si>
    <t>po r. 2016</t>
  </si>
  <si>
    <t>před r. 2012</t>
  </si>
  <si>
    <t>2012</t>
  </si>
  <si>
    <t>kraj</t>
  </si>
  <si>
    <t>stát</t>
  </si>
  <si>
    <t>Protihluková opatření na silnicích II. a III. tříd (Správa silnic Moravskoslezského kraje, příspěvková organizace, Ostrava)</t>
  </si>
  <si>
    <t>x</t>
  </si>
  <si>
    <t>Souvislé opravy silnic II. a III. tříd (Správa silnic Moravskoslezského kraje, příspěvková organizace, Ostrava)</t>
  </si>
  <si>
    <t>Okružní křižovatka Třanovice (Správa silnic Moravskoslezského kraje,  příspěvková organizace, Ostrava)</t>
  </si>
  <si>
    <t xml:space="preserve">Vypořádání pozemků pod stavbami silnic II. a III.třídy </t>
  </si>
  <si>
    <t>Rekonstrukce mostů 480-001 a 480-002 včetně ramp, Kopřivnice (Správa silnic Moravskoslezského kraje, příspěvková organizace, Ostrava)</t>
  </si>
  <si>
    <t>Opravy majetku realizované z pojistných náhrad v odvětví dopravy</t>
  </si>
  <si>
    <t>Rekonstrukce letištní plochy na Letišti Ostrava Mošnov v prostoru před stavbou objektu lakovny</t>
  </si>
  <si>
    <t>ODVĚTVÍ DOPRAVY CELKEM</t>
  </si>
  <si>
    <t>ODVĚTVÍ FINANCE A SPRÁVA MAJETKU</t>
  </si>
  <si>
    <t>Realizace energetických úspor metodou EPC ve vybraných objektech Moravskoslezského kraje</t>
  </si>
  <si>
    <t xml:space="preserve">Jedná se o celkové náklady na realizaci investičních opatření, včetně úhrady úroků a služeb za energetický management. </t>
  </si>
  <si>
    <t>ODVĚTVÍ FINANCE A SPRÁVA MAJETKU CELKEM</t>
  </si>
  <si>
    <t>Integrované bezpečnostní centrum Moravskoslezského kraje - dovybavení</t>
  </si>
  <si>
    <t xml:space="preserve">Opravy majetku realizované z pojistných náhrad v odvětví krizovém </t>
  </si>
  <si>
    <t>ODVĚTVÍ KRIZOVÉHO ŘÍZENÍ CELKEM</t>
  </si>
  <si>
    <t>Přístavba Domu umění – Galerie 21. století (Galerie výtvarného umění v Ostravě, příspěvková organizace, Ostrava)</t>
  </si>
  <si>
    <t xml:space="preserve"> - </t>
  </si>
  <si>
    <t>Těšínské divadlo - Malá scéna (Těšínské divadlo Český Těšín, příspěvková organizace)</t>
  </si>
  <si>
    <t xml:space="preserve">Rozdíl do výše celkových výdajů na akci bude dokryt z vlastních zdrojů příspěvkové organizace. Jedná se o úhradu autorského dozoru, který bude uhrazen až po dokončení stavby. </t>
  </si>
  <si>
    <t>Zámek Bruntál - oprava fasád a střech v nádvoří zámku (Muzeum v Bruntále, příspěvková organizace)</t>
  </si>
  <si>
    <t>Sanace vlhkosti Domu umění, Jurečkova 9, Ostrava (Galerie výtvarného umění v Ostravě, příspěvková organizace)</t>
  </si>
  <si>
    <t>Nákup osobního automobilu (Muzeum Těšínska, příspěvková organizace, Český Těšín)</t>
  </si>
  <si>
    <t>Modernizace vzdělávacího centra MSVK (Moravskoslezská vědecká knihovna v Ostravě, příspěvková organizace)</t>
  </si>
  <si>
    <t>Restaurování movité kulturní památky – soubor nábytku a židle z mobiliárního fondu zámku Bruntál (Muzeum v Bruntále, příspěvková organizace)</t>
  </si>
  <si>
    <t>Program rozvoje muzejnictví v Moravskoslezském kraji</t>
  </si>
  <si>
    <t>8204004001/5254</t>
  </si>
  <si>
    <t>ODVĚTVÍ KULTURY CELKEM</t>
  </si>
  <si>
    <t>SingleTrails Bílá</t>
  </si>
  <si>
    <t>ODVĚTVÍ CESTOVNÍHO RUCHU CELKEM</t>
  </si>
  <si>
    <t>Domov Hortenzie, Frenštát pod Radhoštěm - rekonstrukce a modernizace (Domov Hortenzie, příspěvková organizace, Frenštát pod Radhoštěm)</t>
  </si>
  <si>
    <t xml:space="preserve">Akce byla spolufinancována v roce 2012 ze státního rozpočtu ve výši 22.113 tis. Kč. </t>
  </si>
  <si>
    <t xml:space="preserve">Humanizace zařízení - 2. etapa pavilon B (Nový domov, příspěvková organizace Karviná) </t>
  </si>
  <si>
    <t>Rekonstrukce objektu Domov Vítkov – zpracování PD (Domov Vítkov, příspěvková organizace)</t>
  </si>
  <si>
    <t>Předpoklad financování ze státního rozpočtu. Finanční prostředky v roce 2014 jsou určeny na pokrytí podílu vlastních zdrojů.</t>
  </si>
  <si>
    <t>Humanizace domova pro seniory (Domov Duha, příspěvková organizace, Nový Jičín)</t>
  </si>
  <si>
    <t>Nákup bytové jednotky v Hlučíně (Fontána, příspěvková organizace, Hlučín)</t>
  </si>
  <si>
    <t>Přístavba domova pro seniory - administrativní část (Domov U jezera, příspěvková organizace, Hlučín)</t>
  </si>
  <si>
    <t>2. etapa humanizace domova pro seniory (Domov Bílá Opava, příspěvková organizace, Opava)</t>
  </si>
  <si>
    <t>Výměna plynových kotlů (Domov U jezera, příspěvková organizace, Hlučín)</t>
  </si>
  <si>
    <t xml:space="preserve">Rozdíl do výše celkových výdajů na akci uhradila z vlastních zdrojů příspěvkové organizace. </t>
  </si>
  <si>
    <t>Pořízení konvektomatu do stravovacío provozu (Domov Pohoda, příspěvková organizace, Bruntál)</t>
  </si>
  <si>
    <t>Půdní vestavba v objektu bydlení č.p.786 ve Vítkově (Zámek Dolní Životice, příspěvková organizace)</t>
  </si>
  <si>
    <t>Sanace střech (Náš svět, příspěvková organizace, Pržno)</t>
  </si>
  <si>
    <t xml:space="preserve">Projektovou dokumentaci zajistila a uhradila příspěvková organizace ve výši 180 tis. Kč. </t>
  </si>
  <si>
    <t>Opravy majetku realizované z pojistných náhrad v odvětví sociálních věcí</t>
  </si>
  <si>
    <t>Nákup bytu pro chráněné bydlení na ulici Lepařova v Opavě (Marianum Opava, příspěvková organizace, Opava)</t>
  </si>
  <si>
    <t>Nákup bytu ve Vítkově (Domov Vítkov, příspěvková organizace)</t>
  </si>
  <si>
    <t>ODVĚTVÍ SOCIÁLNÍCH VĚCÍ CELKEM</t>
  </si>
  <si>
    <t>Rekonstrukce rozvodů elektroinstalace (Střední škola hotelnictví a gastronomie, Frenštát pod Radhoštěm, příspěvková organizace)</t>
  </si>
  <si>
    <t>Výměna oken a vstupních dveří, příprava prostor pro odloučené pracoviště PPP (Střední průmyslová škola, Obchodní akademie a Jazyková škola s právem státní jazykové zkoušky, Frýdek-Místek, příspěvková organizace)</t>
  </si>
  <si>
    <t>Stavební práce a vzduchotechnika v budované odborné učebně Gastrocentrum (Hotelová škola, Frenštát pod Radhoštěm, příspěvková organizace)</t>
  </si>
  <si>
    <t>Tělocvična Gymnázia Český Těšín (Gymnázium, Český Těšín, příspěvková organizace)</t>
  </si>
  <si>
    <t>Předpoklad spoluúčasti ze státního rozpočtu.</t>
  </si>
  <si>
    <t>Přístavba a modernizace koncertního sálu (Janáčkova konzervatoř a Gymnázium v Ostravě, příspěvková organizace)</t>
  </si>
  <si>
    <t>Výměna oken části objektu školy - II.část (Gymnázium a Střední odborná škola, Nový Jičín, příspěvková organizace)</t>
  </si>
  <si>
    <t>Výměna střešní krytiny a hromosvodů (Dětský domov a Školní jídelna, Čeladná 87, příspěvková organizace)</t>
  </si>
  <si>
    <t>Změna způsobu vytápění (Dětský domov a Školní jídelna, Čeladná 87, příspěvková organizace)</t>
  </si>
  <si>
    <t>Rekonstrukce zdravotechniky (Gymnázium, Ostrava-Hrabůvka, příspěvková organizace)</t>
  </si>
  <si>
    <t>Výměna elektroinstalace (Gymnázium, Třinec, příspěvková organizace)</t>
  </si>
  <si>
    <t>Oprava střešní krytiny, okapového systému a fasády (Gymnázium, Karviná, příspěvková organizace)</t>
  </si>
  <si>
    <t>Rekonstrukce elektroinstalace objektů školy (Masarykova střední škola zemědělská a Vyšší odborná škola, Opava, příspěvková organizace)</t>
  </si>
  <si>
    <t>Výměna oken 2. část (Odborné učiliště a Praktická škola, Nový Jičín, příspěvková organizace)</t>
  </si>
  <si>
    <t>Hotel Hvězda - rekonstrukce kuchyně praktické výuky (Střední odborná škola, Bruntál, příspěvková organizace)</t>
  </si>
  <si>
    <t>Výměna výplní otvorů, zateplení střechy a obvodového pláště (Střední škola, Základní škola a Mateřská škola, Frýdek-Místek, příspěvková organizace)</t>
  </si>
  <si>
    <t>Úprava předávací stanice tepla (Střední škola gastronomie, oděvnictví a služeb, Frýdek-Místek, příspěvková organizace)</t>
  </si>
  <si>
    <t>Rekonstrukce sociálního zařízení na bezbariérové v souvislosti se sloučením (Střední škola a Základní škola, Havířov-Šumbark, příspěvková organizace)</t>
  </si>
  <si>
    <t>Oprava plochých střech budovy ZUŠ (Základní umělecká škola Leoše Janáčka, Havířov, příspěvková organizace)</t>
  </si>
  <si>
    <t>Oprava vodoinstalace v budově na ul. Žižkova (Základní umělecká škola, Bohumín - Nový Bohumín, Žižkova 620, příspěvková organizace)</t>
  </si>
  <si>
    <t>Oprava havarijního stavu kanalizace (Základní škola a Praktická škola, Opava, Slezského odboje 5, příspěvková organizace)</t>
  </si>
  <si>
    <t>Oprava atik - statické zajištění (Základní škola, Ostrava-Zábřeh, Kpt. Vajdy 1a, příspěvková organizace)</t>
  </si>
  <si>
    <t>Vybudování kotelny (Základní škola, Vítkov, nám. J. Zajíce č. 1, příspěvková organizace)</t>
  </si>
  <si>
    <t>Vybudování fyzikálně-chemické laboratoře v budově 1. máje (Střední zdravotnická škola a Vyšší odborná škola zdravotnická, Ostrava, příspěvková organizace)</t>
  </si>
  <si>
    <t>Výměna výplní otvorů, nátěr fasády (Základní škola, Kopřivnice, Štramberská 189, příspěvková organizace)</t>
  </si>
  <si>
    <t>Vybudování plynové kotelny (Základní škola, Kopřivnice, Štramberská 189, příspěvková organizace)</t>
  </si>
  <si>
    <t>Vestavba plynové kotelny (Základní škola a Mateřská škola Motýlek, Kopřivnice, Smetanova 1122, příspěvková organizace)</t>
  </si>
  <si>
    <t>Sanace suterénního zdiva a oprava fasády (Odborné učiliště a Praktická škola, Nový Jičín, příspěvková organizace)</t>
  </si>
  <si>
    <t>Výměna výplní otvorů a oprava fasády (Základní škola a Praktická škola, Opava, Slezského odboje 5, příspěvková organizace)</t>
  </si>
  <si>
    <t>Výměna otvorových výplní – 1. etapa, zastřešení a rekonstrukce hlavního vstupního schodiště (Základní škola, Dětský domov, Školní družina a Školní jídelna, Vrbno p. Pradědem, nám. Sv. Michala 17, příspěvková organizace)</t>
  </si>
  <si>
    <t>Rekonstrukce podhledů a umělého osvětlení v tělocvičně (Gymnázium, Rýmařov, příspěvková organizace)</t>
  </si>
  <si>
    <t>Zateplení budovy mateřské školy U Školky 1621 (Mateřská škola logopedická, Ostrava-Poruba, U Školky 1621, příspěvková organizace)</t>
  </si>
  <si>
    <t>Rekonstrukce střechy budovy č. p. 2849 (Mateřská škola Klíček, Karviná-Hranice, Einsteinova 2849, příspěvková organizace)</t>
  </si>
  <si>
    <t>Výměna oken a stavební práce v budově na ul. Polská 1542/8 (Střední škola služeb a podnikání, Ostrava-Poruba, příspěvková organizace)</t>
  </si>
  <si>
    <t xml:space="preserve">Výměna otvorových výplní vstupních částí  budovy (Matiční gymnázium, Ostrava, příspěvková organizace) </t>
  </si>
  <si>
    <t>Zateplení fasády budovy MŠ (Mateřská škola logopedická, Ostrava-Poruba, Na Robinsonce 1646, příspěvková organizace)</t>
  </si>
  <si>
    <t>Výměna oken na zadní straně budovy Wichterlova gymnázia (Wichterlovo gymnázium, Ostrava-Poruba, příspěvková organizace)</t>
  </si>
  <si>
    <t>Vzduchtechnika - výdejna stravy (Gymnázium Josefa Kainara, Hlučín,  příspěvková organizace)</t>
  </si>
  <si>
    <t>Rekonstrukce elektroinstalace a osvětlení - III.etapa (Střední průmyslová škola stavební, Ostrava, příspěvková organizace)</t>
  </si>
  <si>
    <t>Výměna střešních oken (Střední škola, Základní škola a Mateřská škola, Třinec, Jablunkovská 241, příspěvková organizace)</t>
  </si>
  <si>
    <t>Výměna vstupních dveří (Obchodní akademie, Ostrava-Poruba, příspěvková organizace)</t>
  </si>
  <si>
    <t>Výměna části oken (Základní umělecká škola Leoše Janáčka, Frýdlant nad Ostravicí, příspěvková organizace)</t>
  </si>
  <si>
    <t xml:space="preserve">Rekonstrukce výměníkové stanice objektu Nádražní 10 (Střední odborná škola dopravy a cestovního ruchu, Krnov, příspěvková organizace) </t>
  </si>
  <si>
    <t>Rekonstrukce výměníkové stanice (Střední škola elektrostavební a dřevozpracující, Frýdek-Místek, příspěvková organizace)</t>
  </si>
  <si>
    <t>Provedení hydroizolace budovy dílen Hlubinská 28 (Střední škola elektrotechnická, Ostrava, Na Jízdárně 30, příspěvková organizace)</t>
  </si>
  <si>
    <t>Rekonstrukce spojovací chodby objektu Vydmuchov 1835 (Střední škola, Základní škola a Mateřská škola, Karviná, příspěvková organizace)</t>
  </si>
  <si>
    <t>Zhotovení zádveří a výměna části oken (Gymnázium, Havířov-Podlesí, příspěvková organizace)</t>
  </si>
  <si>
    <t xml:space="preserve">Rekonstrukce střechy sportovní haly (Sportovní gymnázium Dany a Emila Zátopkových, Ostrava, příspěvková organizace)    </t>
  </si>
  <si>
    <t>Výměna výplní otvorů v tělocvičnách školy (Gymnázium, Ostrava-Hrabůvka, příspěvková organizace)</t>
  </si>
  <si>
    <t>Rekonstrukce elektroinstalace - I. etapa (Střední škola, Havířov-Prostřední Suchá, příspěvková organizace)</t>
  </si>
  <si>
    <t>Sanace suterénního zdiva budovy (Základní škola, Ostrava-Slezská Ostrava, Těšínská 98, příspěvková organizace)</t>
  </si>
  <si>
    <t>Nákup osobního automobilu (Dětský domov a Školní jídelna, Radkov-Dubová 141, příspěvková organizace)</t>
  </si>
  <si>
    <t>Rekonstrukce sociálních zařízení (Gymnázium, Český Těšín, příspěvková organizace)</t>
  </si>
  <si>
    <t>Rekonstrukce inženýrských sítí a souvisejících technických zařízení budov (Gymnázium, Ostrava-Hrabůvka, příspěvková organizace)</t>
  </si>
  <si>
    <t>Výstavba plotu (Střední průmyslová škola chemická akademika Heyrovského a Gymnázium, Ostrava, příspěvková organizace)</t>
  </si>
  <si>
    <t>Rekonstrukce komunikací sloužících k pohybu vozíčkářů (Střední škola prof. Zdeňka Matějčka, Ostrava-Poruba, 17. listopadu 1123, příspěvková organizace)</t>
  </si>
  <si>
    <t xml:space="preserve">Rekonstrukce střechy hlavní budovy OA (Obchodní akademie, Český Těšín, Sokola Tůmy 12, příspěvková organizace) </t>
  </si>
  <si>
    <t>Výměna rozvodů vody - I. část (Mendelova střední škola, Nový Jičín, příspěvková organizace)</t>
  </si>
  <si>
    <t>Rekonstrukce elektroinstalace budovy na ulici Sadová  (Základní umělecká škola Bohuslava Martinů, Havířov - Město, Na Schodech 1, příspěvková organizace)</t>
  </si>
  <si>
    <t>Výměna oken a balkónových dveří (Dětský domov a Školní jídelna, Nový Jičín, Revoluční 56, příspěvková organizace)</t>
  </si>
  <si>
    <t>Sanace ploché střechy objektu (Základní škola a Mateřská škola Motýlek, Kopřivnice, Smetanova 1122, příspěvková organizace)</t>
  </si>
  <si>
    <t>Výdaje spojené s optimalizací škol - PO v odvětví školství</t>
  </si>
  <si>
    <t>Pořízení mobilní schodišťové plošiny (Obchodní akademie, Český Těšín, Sokola Tůmy 12, příspěvková organizace)</t>
  </si>
  <si>
    <t>Vybudování farmaceutických laboratoří (Střední zdravotnická škola a Vyšší odborná škola zdravotnická, Ostrava, příspěvková organizace)</t>
  </si>
  <si>
    <t>Úhrada autorského a technického dozoru, akce úprava prostor pro pracoviště pedagogicko-psychologické poradny (Střední průmyslová škola, Obchodní akademie a Jazyková škola s právem státní jazykové zkoušky, Frýdek-Místek, příspěvková organizace)</t>
  </si>
  <si>
    <t>Výměna střešní krytiny a zateplení střechy (Mateřská škola Eliška, Opava, E. Krásnohorské 8, příspěvková organizace)</t>
  </si>
  <si>
    <t>Oprava střechy tělocvičny (Základní škola, Opava, Havlíčkova 1, příspěvková organizace)</t>
  </si>
  <si>
    <t>Oprava havárie střechy VOŠ na ul. Praskova (Střední škola hotelnictví a služeb a Vyšší odborná škola, Opava, příspěvková organizace)</t>
  </si>
  <si>
    <t>Výměna elektroinstalace v 2. nadzemním podlaží a instalace snížených podhledů (Základní umělecká škola, Klimkovice, Lidická 5, příspěvková organizace)</t>
  </si>
  <si>
    <t>Oprava střechy - pavilon A (Základní škola, Ostrava-Poruba, Čkalovova 942, příspěvková organizace)</t>
  </si>
  <si>
    <t>Rekonstrukce a oprava příjezdové cesty a chodníků sloužících k pohybu vozíčkářů (Základní škola, Ostrava-Zábřeh, Kpt. Vajdy 1a, příspěvková organizace)</t>
  </si>
  <si>
    <t>Odstranění havarijního stavu dešťové kanalizace - I. etapa (Střední škola, Havířov-Šumbark, Sýkorova 1/613, příspěvková organizace)</t>
  </si>
  <si>
    <t xml:space="preserve">Rozdíl do výše celkových výdajů na akci bude dokryt z vlastních zdrojů příspěvkové organizace. </t>
  </si>
  <si>
    <t>Výměna otvorových výplní na dětském domově - 2. etapa (Základní škola, Dětský domov, Školní družina a Školní jídelna, Vrbno p. Pradědem, nám. Sv. Michala 17, příspěvková organizace)</t>
  </si>
  <si>
    <t>Úhrada nákladů spojených s úpravami prostor v areálu Krnovská 9 (Střední odborná škola, Bruntál, příspěvková organizace)</t>
  </si>
  <si>
    <t>Oprava terasy nad hlavním vstupem (Gymnázium, Třinec, příspěvková organizace)</t>
  </si>
  <si>
    <t>Zakoupení konvektomatu (Mateřská škola Klíček, Karviná-Hranice, Einsteinova 2849, příspěvková organizace)</t>
  </si>
  <si>
    <t>Zakoupení konvektomatu a elektrické trouby (Odborné učiliště a Praktická škola, Nový Jičín, příspěvková organizace)</t>
  </si>
  <si>
    <t>Zakoupení konvektomatu a kuchyňského robotu (Dětský domov a Školní jídelna, Příbor, Masarykova 607, příspěvková organizace)</t>
  </si>
  <si>
    <t>Nákup 9-ti místného automobilu (Dětský domov a Školní jídelna, Příbor, Masarykova 607, příspěvková organizace)</t>
  </si>
  <si>
    <t>Zateplení podlahy půdy (Wichterlovo gymnázium, Ostrava-Poruba, příspěvková organizace)</t>
  </si>
  <si>
    <t>Sportovní vybavení (Sportovní gymnázium Dany a Emila Zátopkových, Ostrava, příspěvková organizace)</t>
  </si>
  <si>
    <t>Rekonstrukce střechy tělocvičen (Jazykové gymnázium Pavla Tigrida, Ostrava-Poruba, příspěvková organizace)</t>
  </si>
  <si>
    <t>ODVĚTVÍ ŠKOLSTVÍ CELKEM</t>
  </si>
  <si>
    <t>ODVĚTVÍ ÚZEMNÍHO PLÁNOVÁNÍ A STAVEBNÍHO ŘÁDU</t>
  </si>
  <si>
    <t>Studie pro aktualizaci zásad územního rozvoje</t>
  </si>
  <si>
    <t>1003/5221</t>
  </si>
  <si>
    <t>Pavilon chirurgických oborů včetně projektové dokumentace (Nemocnice ve Frýdku-Místku, příspěvková organizace, Frýdek - Místek)</t>
  </si>
  <si>
    <t>Vybudování pavilonu interních oborů (Slezská nemocnice v Opavě, příspěvková organizace)</t>
  </si>
  <si>
    <t>V roce 2014 byla akce přijata k spolufinancování z evropských finančních zdrojů v rámci operačního programu NUTS II Moravskoslezsko.</t>
  </si>
  <si>
    <t>Zřízení nového výjezdového stanoviště  - Vrbno pod Pradědem (Územní středisko záchranné služby Moravskoslezského kraje, příspěvková organizace)</t>
  </si>
  <si>
    <t>Rekonstrukce a modernizace pracoviště interního oddělení - HDS (Nemocnice s poliklinikou Karviná-Ráj, příspěvková organizace)</t>
  </si>
  <si>
    <t>Rekonstrukce stravovacího provozu (Sdružené zdravotnické zařízení Krnov, příspěvková organizace)</t>
  </si>
  <si>
    <t>Vybavení Iktového centra (Sdružené zdravotnické zařízení Krnov, příspěvková organizace)</t>
  </si>
  <si>
    <t>Vybavení Iktového centra (Nemocnice Třinec, příspěvková organizace)</t>
  </si>
  <si>
    <t>Žaluzie (Nemocnice s poliklinikou Havířov, příspěvková organizace)</t>
  </si>
  <si>
    <t>Rekonstrukce operačního sálu očního oddělení (Slezská nemocnice v Opavě, příspěvková organizace)</t>
  </si>
  <si>
    <t>Rekonstrukce ústředního vytápění v blocích A, B, C, D a E (Nemocnice ve Frýdku-Místku, příspěvková organizace)</t>
  </si>
  <si>
    <t>Rekonstrukce objektu pro výjezdovou skupinu (Územní středisko záchranné služby Moravskoslezského kraje, příspěvková organizace, Ostrava)</t>
  </si>
  <si>
    <t>Oprava kabelových rozvodů - výměna roštů (Nemocnice s poliklinikou Karviná-Ráj, příspěvková organizace)</t>
  </si>
  <si>
    <t>Rekonstrukce výtahů - pracoviště Orlová (Nemocnice s poliklinikou Karviná-Ráj, příspěvková organizace)</t>
  </si>
  <si>
    <t>Rekonstrukce ARO (Nemocnice Třinec, příspěvková organizace)</t>
  </si>
  <si>
    <t>Optimalizace logistiky ve zdravotnických zařízeních Moravskoslezského kraje</t>
  </si>
  <si>
    <t>Nemocnice s poliklinikou v Novém Jičíně - reinvestiční část nájemného a opravy</t>
  </si>
  <si>
    <t>Pojízdný skiaskopický RTG přístroj s C-ramenem (Sdružené zdravotnické zařízení Krnov, příspěvková organizace)</t>
  </si>
  <si>
    <t>Přesun LDN do monobloku nemocnice v Orlové (Nemocnice s poliklinikou Karviná-Ráj, příspěvková organizace)</t>
  </si>
  <si>
    <t>Rekonstrukce rozvodny vysokého napětí Karviná (Nemocnice s poliklinikou Karviná-Ráj, příspěvková organizace)</t>
  </si>
  <si>
    <t>Rekonstrukce výtahů (Nemocnice s poliklinikou Havířov, příspěvková organizace)</t>
  </si>
  <si>
    <t>Úpravy rozvodů mediplynů  Karviná (Nemocnice s poliklinikou Karviná-Ráj, příspěvková organizace)</t>
  </si>
  <si>
    <t>Nákup ideální 1/2 budovy včetně pozemku ve Frýdku-Místku (Nemocnice ve Frýdku-Místku, příspěvková organizace)</t>
  </si>
  <si>
    <t>Elektronická preskripce ve zdravotnických zařízeních (příspěvkové organizace v odvětví zdravotnictví)</t>
  </si>
  <si>
    <t>Mezinárodní sochařské sympózium (Nemocnice s poliklinikou Havířov, příspěvková organizace)</t>
  </si>
  <si>
    <t xml:space="preserve">Odstranění havarijního stavu rozvodů vody (Nemocnice ve Frýdku-Místku, příspěvková organizace) </t>
  </si>
  <si>
    <t>Odstranění havárie kanalizace (Odborný léčebný ústav Metylovice - Moravskoslezské sanatorium, příspěvková organizace)</t>
  </si>
  <si>
    <t>Úprava umístění vzduchotechnických jednotek na střeše monobloku (Nemocnice s poliklinikou Havířov, příspěvková organizace)</t>
  </si>
  <si>
    <t>Zateplení a výměna výplní otvorů v pavilonu P (Nemocnice Třinec, příspěvková organizace)</t>
  </si>
  <si>
    <t>ODVĚTVÍ ZDRAVOTNICTVÍ CELKEM</t>
  </si>
  <si>
    <t>Krajský úřad</t>
  </si>
  <si>
    <t>Rekonstrukce budovy krajského úřadu - Parkoviště u budov krajského úřadu</t>
  </si>
  <si>
    <t>V roce 2013 byly realizovány přípravné práce, včetně zpracování projektové dokumentace. Realizace stavební části je plánována v roce 2015.</t>
  </si>
  <si>
    <t>Nákup dlouhodobého nehmotného majetku</t>
  </si>
  <si>
    <t xml:space="preserve">Pořízení mapových podkladů Českého úřadu zeměměřičského a katastrálního. </t>
  </si>
  <si>
    <t>Nákup licencí a SW vybavení.</t>
  </si>
  <si>
    <t>Vybudování nabíjecí stanice pro elektromobily, instalace kabelových tras pro připojení WIFI, napojení telekomunikačního systému.</t>
  </si>
  <si>
    <t>Pořízení osobních vozidel Hyundai (6 ks).</t>
  </si>
  <si>
    <t>Pořízení klimatizačního zařízení do telefonní ústředny a serverovny, telekomunikačního systému včetně telefonních přístrojů, kopírovacího stroje a konvektomatu.</t>
  </si>
  <si>
    <r>
      <t xml:space="preserve">*) </t>
    </r>
    <r>
      <rPr>
        <i/>
        <sz val="8"/>
        <rFont val="Tahoma"/>
        <family val="2"/>
        <charset val="238"/>
      </rPr>
      <t xml:space="preserve">Jedná se o projekty realizované příspěvkovými organizacemi (příjemci dotace), u kterých se Moravskoslezský kraj zavázal financovat jejich podíl.  </t>
    </r>
  </si>
  <si>
    <t>Využití energie slunce pro ohřev vody v budovách krajského úřadu</t>
  </si>
  <si>
    <t xml:space="preserve">Strategie systémové spolupráce veřejných institucí MSK, Slezského a Opolského vojvodství </t>
  </si>
  <si>
    <t>Stáže zaměstnanců Moravskoslezského kraje zařazených do krajského úřadu zodpovědných za rozvoj lidských zdrojů</t>
  </si>
  <si>
    <t>Rozvoj kvality řízení a good governance na KÚ MSK</t>
  </si>
  <si>
    <t>Rozvoj kompetencí strategického, procesního a projektového řízení a kvality</t>
  </si>
  <si>
    <t>Rozvoj e-Government služeb v Moravskoslezském kraji</t>
  </si>
  <si>
    <t>Elektronická spisová služba Moravskoslezského kraje (I. část výzvy)</t>
  </si>
  <si>
    <t>E-Government Moravskoslezského kraje (II. - VI. část výzvy)</t>
  </si>
  <si>
    <t>VLASTNÍ SPRÁVNÍ ČINNOST KRAJE:</t>
  </si>
  <si>
    <t>Realizace zmírňujících opatření negativních vlivů provozu na silnici č. II/464 (Studénka-Nová Horka) na CHKO Poodří</t>
  </si>
  <si>
    <t>Odstranění migrační bariéry pro obojživelníky</t>
  </si>
  <si>
    <t>Jednotný informační a komunikační systém ochrany přírody v NUTS II Moravskoslezsko</t>
  </si>
  <si>
    <t>Implementace soustavy NATURA 2000 v Moravskoslezském kraji - II. etapa  </t>
  </si>
  <si>
    <t>ODVĚTVÍ ŽIVOTNÍHO PROSTŘEDÍ:</t>
  </si>
  <si>
    <t>Zateplení vybraných objektů Nemocnice ve Frýdku-Místku</t>
  </si>
  <si>
    <t>Zateplení vybraných objektů nemocnice v Karviné-Ráji</t>
  </si>
  <si>
    <t>Zateplení vybraných objektů Nemocnice s poliklinikou v Novém Jičíně</t>
  </si>
  <si>
    <t>Zateplení vybraných objektů Nemocnice s poliklinikou Havířov</t>
  </si>
  <si>
    <t>Rekonstrukce infekčního pavilonu v Nemocnici s poliklinikou Havířov, p.o.</t>
  </si>
  <si>
    <t>Rekonstrukce gynekologicko-porodního oddělení v Nemocnici s poliklinikou Karviná - Ráj, p.o.</t>
  </si>
  <si>
    <t>Pavilon chirurgických oborů v Nemocnici ve Frýdku-Místku, p.o.</t>
  </si>
  <si>
    <t>Obnovení  přístrojové techniky ve zdravotnických zařízeních</t>
  </si>
  <si>
    <t>Nemocnice s poliklinikou Havířov, p.o. - Nemocniční park</t>
  </si>
  <si>
    <t>Krajský standardizovaný projekt zdravotnické záchranné služby Moravskoslezského kraje</t>
  </si>
  <si>
    <t xml:space="preserve">Ekologizace zdravotnických zařízení zřizovaných Moravskoslezským krajem </t>
  </si>
  <si>
    <t>ODVĚTVÍ ZDRAVOTNICTVÍ:</t>
  </si>
  <si>
    <t>Zvýšení uplatnitelnosti mladých lidí na evropském trhu práce (Amélioration de l´employabilité des jeunes sur le marché de travail européen)</t>
  </si>
  <si>
    <t>Zlepšení podmínek pro praktické vyučování žáků v technicky zaměřených oborech středního vzdělávání v Ostravě</t>
  </si>
  <si>
    <t>Zkvalitnění systému péče o žáky se speciálními vzdělávacími potřebami v Moravskoslezském kraji </t>
  </si>
  <si>
    <t>Zateplení Střední školy prof. Zdeňka Matějčka v Ostravě - Porubě</t>
  </si>
  <si>
    <t>Vzdělávání zaměstnanců územní veřejné správy MSK</t>
  </si>
  <si>
    <t>Vytváření pozitivního sociálního prostředí ve školách</t>
  </si>
  <si>
    <t xml:space="preserve">TIME  (tréninkové,  inovační, metodické a edukační týmy škol poskytujících střední odborné vzdělání) </t>
  </si>
  <si>
    <t>Teoretické a praktické vzdělávání ve zdravotnických školách a zdravotnických zařízeních</t>
  </si>
  <si>
    <t>Technická pomoc pro globální grant OP VK - Zvýšení absorpční kapacity subjektů implementujících program Moravskoslezského kraje II</t>
  </si>
  <si>
    <t>Technická pomoc pro globální grant OP VK - Řízení, kontrola, monitorování a hodnocení globálních grantů v Moravskoslezském kraji II</t>
  </si>
  <si>
    <t xml:space="preserve">Systémová podpora edukace moderní historie a výchovy k občanství ve školách Moravskoslezského kraje </t>
  </si>
  <si>
    <t>Přírodovědné laboratoře</t>
  </si>
  <si>
    <t>Podpora vzdělávání žáků se speciálními vzdělávacími potřebami</t>
  </si>
  <si>
    <t>Podpora talentů v přírodovědných a technických oborech v slovensko-českém příhraničí</t>
  </si>
  <si>
    <t>Podpora strojírenských oborů</t>
  </si>
  <si>
    <t>Podpora přírodovědných předmětů</t>
  </si>
  <si>
    <t>Podpora přírodovědného a technického vzdělávání v Moravskoslezském kraji</t>
  </si>
  <si>
    <t>Podpora jazykového vzdělávání ve středních školách</t>
  </si>
  <si>
    <t>Multifunkční velkoprostorové odborné učebny - gastrocentra</t>
  </si>
  <si>
    <t>Modernizace, rekonstrukce a výstavba sportovišť vzdělávacích zařízení VII</t>
  </si>
  <si>
    <t>Modernizace, rekonstrukce a výstavba sportovišť vzdělávacích zařízení VI</t>
  </si>
  <si>
    <t>Modernizace, rekonstrukce a výstavba sportovišť vzdělávacích zařízení V</t>
  </si>
  <si>
    <t>Modernizace, rekonstrukce a výstavba sportovišť vzdělávacích zařízení IV</t>
  </si>
  <si>
    <t>Modernizace, rekonstrukce a výstavba sportovišť vzdělávacích zařízení III</t>
  </si>
  <si>
    <t>Modernizace, rekonstrukce a výstavba sportovišť vzdělávacích zařízení II</t>
  </si>
  <si>
    <t>Modernizace, rekonstrukce a výstavba sportovišť vzdělávacích zařízení I</t>
  </si>
  <si>
    <t>Modernizace výuky ve zdravotnických oborech</t>
  </si>
  <si>
    <t>Modernizace výuky instalatérských oborů</t>
  </si>
  <si>
    <t>Modernizace výuky informačních technologií</t>
  </si>
  <si>
    <t>Modernizace škol ve stavebnictví</t>
  </si>
  <si>
    <t>Modernizace chemických laboratoří na SPŠ chemické v Ostravě</t>
  </si>
  <si>
    <t>Moderní zkušební laboratoře</t>
  </si>
  <si>
    <t>MECHATRONIKA</t>
  </si>
  <si>
    <t>Inovace výuky československých a českých dějin 20. století na středních školách v Olomouckém a Moravskoslezském kraji</t>
  </si>
  <si>
    <t>Chyť své sny (Catch your Dreams)</t>
  </si>
  <si>
    <t>Globální grant OP VK - Zvyšování kvality ve vzdělávání v Moravskoslezském kraji II</t>
  </si>
  <si>
    <t>Globální grant OP VK - Zvyšování kvality ve vzdělávání v kraji Moravskoslezském</t>
  </si>
  <si>
    <t>Globální grant OP VK - Rovné příležitosti ve vzdělávání v kraji Moravskoslezském</t>
  </si>
  <si>
    <t>Globální grant OP VK - Rovné příležitosti dětí a žáků ve vzdělávání v Moravskoslezském kraji II</t>
  </si>
  <si>
    <t>Globální grant OP VK - Podpora nabídky dalšího vzdělávání v Moravskoslezském kraji</t>
  </si>
  <si>
    <t>Globální grant OP VK - Další vzdělávání pracovníků škol a školských zařízení v Moravskoslezském kraji II</t>
  </si>
  <si>
    <t>Globální grant OP VK - Další vzdělávání pracovníků škol v kraji Moravskoslezském</t>
  </si>
  <si>
    <t>From Dropout to Inclusion (Od vyloučení k začlenění)</t>
  </si>
  <si>
    <t>Envitalent</t>
  </si>
  <si>
    <t>Energetické úspory ve školách a školských zařízeních zřizovaných Moravskoslezským krajem - III. Etapa</t>
  </si>
  <si>
    <t>Energetické úspory ve školách a školských zařízeních zřizovaných Moravskoslezským krajem</t>
  </si>
  <si>
    <t>ELEKTROTECHNICKÁ CENTRA</t>
  </si>
  <si>
    <t>Diagnostické nástroje, ICT a pomůcky pro speciálně pedagogická centra</t>
  </si>
  <si>
    <t>Diagnostické nástroje, ICT a pomůcky pro pedagogicko-psychologické poradny</t>
  </si>
  <si>
    <t>Centra integrované podpory v MSK a podpora vzdělávání žáků se speciálními vzdělávacími potřebami</t>
  </si>
  <si>
    <t>ODVĚTVÍ ŠKOLSTVÍ:</t>
  </si>
  <si>
    <t>Výstavba objektu chráněného bydlení na ulici Slezské ve Starém Bohumíně</t>
  </si>
  <si>
    <t>Transformace zámku Nová Horka</t>
  </si>
  <si>
    <t>Transformace zámku Dolní Životice A</t>
  </si>
  <si>
    <t xml:space="preserve">Transformace zámku Dolní Životice </t>
  </si>
  <si>
    <t>Rekonstrukce objektu v Moravici na chráněné bydlení</t>
  </si>
  <si>
    <t>Rekonstrukce objektu v Kopřivnici na chráněné bydlení </t>
  </si>
  <si>
    <t>Rekonstrukce objektu v Českém Těšíně na chráněné bydlení</t>
  </si>
  <si>
    <t>Rekonstrukce objektu na chráněné bydlení v Ostravě na ul. Tvorkovských</t>
  </si>
  <si>
    <t>Rekonstrukce objektu na chráněné bydlení Sedlnice</t>
  </si>
  <si>
    <t>Rekonstrukce objektu na domov pro osoby se zdravotním postižením, Sírius Opava</t>
  </si>
  <si>
    <t>Rekonstrukce domova pro osoby se zdravotním postižením ve Frýdku-Místku</t>
  </si>
  <si>
    <t xml:space="preserve">Rekonstrukce domova pro osoby se zdravotním postižením Benjamín </t>
  </si>
  <si>
    <t>Poradna pro pěstounskou péči v Ostravě</t>
  </si>
  <si>
    <t>Poradna pro pěstounskou péči v Karviné</t>
  </si>
  <si>
    <t>Podpora vzdělávání a supervize v sociální oblasti v MSK II</t>
  </si>
  <si>
    <t>Podpora vzdělávání a supervize u pracovníků v oblasti sociálních služeb a pracovníků v sociální oblasti zařazených do úřadů v Moravskoslezském kraji</t>
  </si>
  <si>
    <t>Podpora sociálních služeb v sociálně vyloučených lokalitách Moravskoslezského kraje II</t>
  </si>
  <si>
    <t>Podpora procesu transformace pobytových sociálních služeb v Moravskoslezském kraji II</t>
  </si>
  <si>
    <t>Podpora procesu transformace pobytových sociálních služeb v Moravskoslezském kraji</t>
  </si>
  <si>
    <t>Podpora a rozvoj služeb v sociálně vyloučených lokalitách Moravskoslezského kraje</t>
  </si>
  <si>
    <t>Optimalizace sítě služeb sociální prevence v Moravskoslezském kraji</t>
  </si>
  <si>
    <t>Novostavba domova pro osoby se zdravotním postižením v Havířově</t>
  </si>
  <si>
    <t xml:space="preserve">Chráněné bydlení a sociálně terapeutické díly ve Městě Albrechticích </t>
  </si>
  <si>
    <t>Humanizace domova pro seniory na ul. Rooseveltově v Opavě</t>
  </si>
  <si>
    <t>4. etapa transformace organizace Marianum</t>
  </si>
  <si>
    <t>3. etapa transformace organizace Marianum B</t>
  </si>
  <si>
    <t>3. etapa transformace organizace Marianum A</t>
  </si>
  <si>
    <t>2. etapa transformace organizace Marianum</t>
  </si>
  <si>
    <t>1. etapa transformace zámku Jindřichov ve Slezsku</t>
  </si>
  <si>
    <t>1. etapa transformace organizace Marianum</t>
  </si>
  <si>
    <t>ODVĚTVÍ SOCIÁLNÍCH VĚCÍ:</t>
  </si>
  <si>
    <t>Moravskoslezský kraj - kraj plný zážitků III</t>
  </si>
  <si>
    <t>Moravskoslezský kraj - kraj plný zážitků II</t>
  </si>
  <si>
    <t>Jesenická magistrála</t>
  </si>
  <si>
    <t>Jak šmakuje Moravskoslezsko</t>
  </si>
  <si>
    <t>Industriální atraktivity v Moravskoslezském kraji</t>
  </si>
  <si>
    <t>ODVĚTVÍ CESTOVNÍHO RUCHU:</t>
  </si>
  <si>
    <t>Technická pomoc - Podpora implementačních, informačních a propagačních aktivit pro OPPS ČR-PR v Moravskoslezském kraji 2011-2013</t>
  </si>
  <si>
    <t>Šance pro Moravskoslezský kraj – Vzdělaní lidé a připravený venkov</t>
  </si>
  <si>
    <t>Přeshraniční kooperační síť pro rozvoj podnikání a trhu práce</t>
  </si>
  <si>
    <t>Moravskoslezský pakt zaměstnanosti: Mezinárodní výměna zkušeností a příkladů dobré praxe při rozvoji místních partnerství na podporu zaměstnanosti</t>
  </si>
  <si>
    <t>Kooperace a posílení přeshraniční spolupráce regionálních samospráv a subjektů působících v Žilinském a Moravskoslezském kraji </t>
  </si>
  <si>
    <t>ODVĚTVÍ REGIONÁLNÍHO ROZVOJE:</t>
  </si>
  <si>
    <t>Hrad Sovinec – zpřístupnění barokního opevnění a podzemní chodby</t>
  </si>
  <si>
    <t>Archeopark Chotěbuz - 2. část</t>
  </si>
  <si>
    <t>ODVĚTVÍ KULTURY:</t>
  </si>
  <si>
    <t>Integrované výjezdové centrum Ostrava-Jih</t>
  </si>
  <si>
    <t>CHEMICKÝ MONITORING - CHEMON</t>
  </si>
  <si>
    <t>ODVĚTVÍ KRIZOVÉHO ŘÍZENÍ:</t>
  </si>
  <si>
    <t>Zlepšení dostupnosti pohraniční oblasti modernizací silnice v úseku Sciborzyce Wielkie - Hněvošice</t>
  </si>
  <si>
    <t>VIA Lyžbice</t>
  </si>
  <si>
    <t>Silnice III/4785 prodloužená Bílovecká</t>
  </si>
  <si>
    <t>Silnice III/4689 Petrovice</t>
  </si>
  <si>
    <t xml:space="preserve">Silnice II/462 Vítkov - Větřkovice </t>
  </si>
  <si>
    <t>Silnice II/452 Bruntál - Mezina</t>
  </si>
  <si>
    <t>Silnice 2014 - V. etapa</t>
  </si>
  <si>
    <t>Silnice 2014 - IV. etapa</t>
  </si>
  <si>
    <t>Silnice 2014 - III. etapa</t>
  </si>
  <si>
    <t>Silnice 2014 - II. etapa</t>
  </si>
  <si>
    <t>Silnice 2014 - I. etapa</t>
  </si>
  <si>
    <t>Silnice 2013 - IV. etapa</t>
  </si>
  <si>
    <t>Silnice 2013 - III. etapa</t>
  </si>
  <si>
    <t>Silnice 2013 - II. etapa</t>
  </si>
  <si>
    <t>Silnice 2013 - I. etapa</t>
  </si>
  <si>
    <t>Silnice 2011 - II. etapa</t>
  </si>
  <si>
    <t>Silnice 2011</t>
  </si>
  <si>
    <t>Silnice 2010</t>
  </si>
  <si>
    <t>Silnice 2009 - obchvat Opava</t>
  </si>
  <si>
    <t>Revitalizace přednádražního prostoru Svinov, II. etapa – část MSK</t>
  </si>
  <si>
    <t>Rekonstrukce silnice II/464 Opava, ul. Bílovecká III. etapa</t>
  </si>
  <si>
    <t>Letiště Leoše Janáčka Ostrava, ostatní zpevněné plochy-světlotechnika</t>
  </si>
  <si>
    <t>Letiště Leoše Janáčka Ostrava, kolejové napojení</t>
  </si>
  <si>
    <t>Letiště Leoše Janáčka Ostrava, integrované výjezdové centrum</t>
  </si>
  <si>
    <t>II/449 - Rýmařov - Ondřejov, rekonstrukce silnice km 0,00 - 11,40, II.stavba</t>
  </si>
  <si>
    <t>ODVĚTVÍ DOPRAVY:</t>
  </si>
  <si>
    <t>2015</t>
  </si>
  <si>
    <t>2014</t>
  </si>
  <si>
    <t>Očekávaná výše dotace z EU a ST         %</t>
  </si>
  <si>
    <t>Očekávané výdaje v roce</t>
  </si>
  <si>
    <t>Skutečné výdaje v roce</t>
  </si>
  <si>
    <t>Celkové výdaje</t>
  </si>
  <si>
    <t xml:space="preserve">číslo akce </t>
  </si>
  <si>
    <t xml:space="preserve">PŘEHLED AKCÍ MSK A GLOBÁLNÍCH GRANTŮ SPOLUFINANCOVANÝCH Z EVROPSKÝCH FINANČNÍCH ZDROJŮ
V PROGRAMOVÉM OBDOBÍ 2007 - 2013 S ČERPÁNÍM VÝDAJŮ V ROCE 2013                 </t>
  </si>
  <si>
    <t>PŘEHLED ÚČELOVÝCH DOTACÍ ZE STÁTNÍHO ROZPOČTU PODLÉHAJÍCÍCH FINANČNÍMU VYPOŘÁDÁNÍ ZA ROK 2013</t>
  </si>
  <si>
    <t>použito a nedočerpáno</t>
  </si>
  <si>
    <t>vratky</t>
  </si>
  <si>
    <t>v Kč</t>
  </si>
  <si>
    <t>e</t>
  </si>
  <si>
    <t>g</t>
  </si>
  <si>
    <t>Poskytovatel dotace</t>
  </si>
  <si>
    <t>UZ</t>
  </si>
  <si>
    <t>Popis</t>
  </si>
  <si>
    <t>Poskytnuto                           (dle rozhodnutí)</t>
  </si>
  <si>
    <t>Vráceno při FV v roce 2014</t>
  </si>
  <si>
    <t>Ministerstvo kultury</t>
  </si>
  <si>
    <t>Program státní podpory profesionálních divadel a stálých profesionálních symfonických orchestrů a pěveckých sborů</t>
  </si>
  <si>
    <t>Kulturní aktivity</t>
  </si>
  <si>
    <t>Program restaurování movitých kulturních památek</t>
  </si>
  <si>
    <t>Veřejné informační služby knihoven - investice</t>
  </si>
  <si>
    <t>Veřejné informační služby knihoven - neinvestice</t>
  </si>
  <si>
    <t>Celkem Ministerstvo kultury</t>
  </si>
  <si>
    <t>Ministerstvo zdravotnictví</t>
  </si>
  <si>
    <t>Specializační vzdělávání zdravotnických pracovníků - rezidenční místa - neinvestice</t>
  </si>
  <si>
    <t>Připravenost poskytovatele ZZS na řešení mimořádných událostí a krizových situací</t>
  </si>
  <si>
    <t>OPLZ a Z Prohlubování vzdělávání lékařů - SR</t>
  </si>
  <si>
    <t>OPLZ a Z Prohlubování vzdělávání lékařů - SF</t>
  </si>
  <si>
    <t>Celkem Ministerstvo zdravotnictví</t>
  </si>
  <si>
    <t>Ministerstvo práce a sociálních věcí</t>
  </si>
  <si>
    <t>Transfery na státní příspěvek zřizovatelům zařízení pro děti vyžadující okamžitou pomoc</t>
  </si>
  <si>
    <t>IOP služby v oblasti sociální integrace NEI - I. etapa transformace organizace Marianum</t>
  </si>
  <si>
    <t>IOP služby v oblasti sociální integrace INV - I. etapa transformace organizace Marianum</t>
  </si>
  <si>
    <t>Operační program lidské zdroje a zaměstnanost - Plánování sociálních služeb cesta k vytvoření sítě místně a typově dostupných sociálních služeb na území Moravskoslezského kraje</t>
  </si>
  <si>
    <t>Operační program lidské zdroje a zaměstnanost - Podpora vzdělávání a supervize u pracovníků v oblasti sociálních služeb a pracovníků v sociální oblasti</t>
  </si>
  <si>
    <t>Operační program lidské zdroje a zaměstnanost - Podpora procesu transformace pobytových sociálních služeb v Moravskoslezském kraji</t>
  </si>
  <si>
    <t>Celkem Ministerstvo práce a sociálních věcí</t>
  </si>
  <si>
    <t>Ministerstvo školství, mládeže a tělovýchovy</t>
  </si>
  <si>
    <t>Přímé náklady na vzdělávání</t>
  </si>
  <si>
    <t>Přímé náklady na vzdělávání - sportovní gymnázia</t>
  </si>
  <si>
    <t xml:space="preserve">Dotace pro soukromé školy </t>
  </si>
  <si>
    <t>Asistenti pedagogů pro děti, žáky a studenty se sociálním znevýhodněním</t>
  </si>
  <si>
    <t>Rozvojový program na podporu škol, které realizují inkluzivní vzdělávání a vzdělávání dětí se sociokulturním znevýhodněním</t>
  </si>
  <si>
    <t>Excelence středních škol</t>
  </si>
  <si>
    <t>Soutěže</t>
  </si>
  <si>
    <t>Podpora organizace a ukončování středního vzdělávání maturitní zkouškou na vybraných školách v podzimním zkušebním období</t>
  </si>
  <si>
    <t>Asistenti pedagogů v soukromých a církevních speciálních školách</t>
  </si>
  <si>
    <t>Podpora zavádění diagnostických nástrojů</t>
  </si>
  <si>
    <t>Projekty romské komunity</t>
  </si>
  <si>
    <t>Vybavení škol pomůckami kompenzačního a rehabilitačního charakteru</t>
  </si>
  <si>
    <t>Podpora dalšího vzdělávání učitelů odborných předmětů v prostředí reálné praxe</t>
  </si>
  <si>
    <t>Spolupráce s francouzskými, vlámskými a španělskými školami</t>
  </si>
  <si>
    <t>Podpora implementace Etické výchovy</t>
  </si>
  <si>
    <t>Rozvojový program MŠMT pro děti - cizince ze 3. zemí</t>
  </si>
  <si>
    <t>Rozvojový program Podpora logopedické prevence v předškolním vzdělávání</t>
  </si>
  <si>
    <t>Program sociální prevence a prevence kriminality</t>
  </si>
  <si>
    <t>Bezplatná příprava dětí azylantů, účastníků řízení o azyl a dětí osob se státní příslušností jiného členského státu EU k začlenění do základního vzdělávání</t>
  </si>
  <si>
    <t>Podpora odborného vzdělávání</t>
  </si>
  <si>
    <t>Technická pomoc OP VK- Informovanost a publicita GG OP Moravskoslezského kraje - Projekty spolufinancované z rozpočtu EU</t>
  </si>
  <si>
    <t>Individuální projekty - ostatní OP VK neinvestice - Projekty spolufinancované z rozpočtu EU</t>
  </si>
  <si>
    <t>Individuální projekty - ostatní OP VK investice - Projekty spolufinancované z rozpočtu EU</t>
  </si>
  <si>
    <t>Projekty spolufinancované z rozpočtu EU - realizované příspěvkovými organizacemi</t>
  </si>
  <si>
    <t>Celkem Ministerstvo školství, mládeže a tělovýchovy</t>
  </si>
  <si>
    <t>Ministerstvo zemědělství</t>
  </si>
  <si>
    <t>Meliorace a hrazení bystřin v lesích dle § 35 odst 1 a 3 lesního zákona</t>
  </si>
  <si>
    <t>Meliorace a hrazení bystřin v lesích dle § 35 odst 1 a 3 lesního zákona (investice)</t>
  </si>
  <si>
    <t>Celkem Ministerstvo zemědělství</t>
  </si>
  <si>
    <t>Státní fond životního prostředí a Ministerstvo životního prostředí</t>
  </si>
  <si>
    <t>Operační program Životní prostředí (2007-2013) - spolufinancování - IV</t>
  </si>
  <si>
    <t>Podpora udržitelného využívání zdroje energie - program č. 115 220 - EU - INV</t>
  </si>
  <si>
    <t>Doplatky  - neinvestice</t>
  </si>
  <si>
    <t>Celkem Státní fond životního prostředí a Ministerstvo životního prostředí</t>
  </si>
  <si>
    <t>Úřad vlády ČR</t>
  </si>
  <si>
    <t>Podpora koordinátorů rómských poradců</t>
  </si>
  <si>
    <t>Celkem Úřad vlády České republiky</t>
  </si>
  <si>
    <t>Ministerstvo průmyslu a obchodu</t>
  </si>
  <si>
    <t>Neinvestiční dotace – program č. 122140 – EFEKT – podpora úspor energie</t>
  </si>
  <si>
    <t>Celkem Ministerstvo průmyslu a obchodu</t>
  </si>
  <si>
    <t>Ministerstvo vnitra</t>
  </si>
  <si>
    <t>Neinvestiční transfery krajům podle §27 zákona č. 133/1985 Sb., o požární ochraně</t>
  </si>
  <si>
    <t>Podpora prevence kriminality - program č. 114080 - neinvestice</t>
  </si>
  <si>
    <t>Neinvestiční transfery krajům a hl. m. Praze podle usnesení vlády k povodním</t>
  </si>
  <si>
    <t>Zajištění vzdělávání v e-Governmentu</t>
  </si>
  <si>
    <t xml:space="preserve">Zvýšení kvality řízení v úřadech územní veřejné správy - EU </t>
  </si>
  <si>
    <t xml:space="preserve">Zvýšení kvality řízení v úřadech územní veřejné správy - EU - investice </t>
  </si>
  <si>
    <t>Celkem Ministerstvo vnitra</t>
  </si>
  <si>
    <t>Ministerstvo dopravy</t>
  </si>
  <si>
    <t>Příspěvek na ztrátu dopravce z provozu veřejné osobní drážní dopravy</t>
  </si>
  <si>
    <t>Celkem Ministerstvo dopravy</t>
  </si>
  <si>
    <t>Ministerstvo financí - Všeobecná pokladní správa</t>
  </si>
  <si>
    <t>Účelová dotace na výdaje spojené s volbou prezidenta ČR</t>
  </si>
  <si>
    <t>Účelová dotace na výdaje spojené s volbami do zastupitelstev v obcích</t>
  </si>
  <si>
    <t>Účelová dotace na výdaje spojené s volbami do Parlamentu České republiky</t>
  </si>
  <si>
    <t xml:space="preserve">Náhrady škod způsobených vybranými zvláště chráněnými živočichy </t>
  </si>
  <si>
    <t>Účelová dotace krajům na likvidaci léčiv</t>
  </si>
  <si>
    <t>Účelová dotace krajům - TBC</t>
  </si>
  <si>
    <t xml:space="preserve">Výkupy pozemků pod krajskými komunikacemi </t>
  </si>
  <si>
    <t>Celkem Všeobecná pokladní správa</t>
  </si>
  <si>
    <t>Pozn. 1) Údaje uvedené v tabulce u projektů spolufinancovaných z evropských finančních zdrojů zahrnují výdaje uskutečněné v roce 2013 a minulých letech, nebo po dobu realizace jednotlivých projektů.</t>
  </si>
  <si>
    <t>Příspěvkové organizace v odvětví dopravy celkem</t>
  </si>
  <si>
    <t>Správa silnic Moravskoslezského kraje, příspěvková organizace, Ostrava</t>
  </si>
  <si>
    <t>Výsledek hospodaření 2013</t>
  </si>
  <si>
    <t>Název</t>
  </si>
  <si>
    <t>IČ</t>
  </si>
  <si>
    <t>Výsledek hospodaření za rok 2013 u příspěvkové organizace v odvětví dopravy</t>
  </si>
  <si>
    <t>Příspěvkové organizace v odvětví kultury celkem</t>
  </si>
  <si>
    <t>Muzeum Novojičínska, příspěvková organizace</t>
  </si>
  <si>
    <t>00096296</t>
  </si>
  <si>
    <t>Muzeum v Bruntále, příspěvková organizace</t>
  </si>
  <si>
    <t>00095354</t>
  </si>
  <si>
    <t>Muzeum Beskyd Frýdek-Místek, příspěvková organizace</t>
  </si>
  <si>
    <t>00095630</t>
  </si>
  <si>
    <t>Muzeum Těšínska, příspěvková organizace</t>
  </si>
  <si>
    <t>00305847</t>
  </si>
  <si>
    <t>Těšínské divadlo Český Těšín, příspěvková organizace</t>
  </si>
  <si>
    <t>00100536</t>
  </si>
  <si>
    <t>Galerie výtvarného umění v Ostravě, příspěvková organizace</t>
  </si>
  <si>
    <t>00373231</t>
  </si>
  <si>
    <t>Moravskoslezská vědecká knihovna v Ostravě, příspěvková organizace</t>
  </si>
  <si>
    <t>00100579</t>
  </si>
  <si>
    <t>Výsledek hospodaření za rok 2013 u příspěvkových organizací v odvětví kultury</t>
  </si>
  <si>
    <t>Příspěvkové organizace v odvětví sociálních věcí celkem</t>
  </si>
  <si>
    <t>Domov U jezera, příspěvková organizace, Opava</t>
  </si>
  <si>
    <t>73214566</t>
  </si>
  <si>
    <t>Domov Letokruhy, příspěvková organizace, Budišov nad Budišovkou</t>
  </si>
  <si>
    <t>71197010</t>
  </si>
  <si>
    <t>Domov Vítkov, příspěvková organizace</t>
  </si>
  <si>
    <t>71196951</t>
  </si>
  <si>
    <t>Domov Na zámku, příspěvková organizace, Kyjovice</t>
  </si>
  <si>
    <t>71197001</t>
  </si>
  <si>
    <t>Marianum, příspěvková organizace, Opava</t>
  </si>
  <si>
    <t>71197061</t>
  </si>
  <si>
    <t>Sírius, příspěvková organizace, Opava</t>
  </si>
  <si>
    <t>71197036</t>
  </si>
  <si>
    <t>Fontána, příspěvková organizace, Hlučín</t>
  </si>
  <si>
    <t>71197044</t>
  </si>
  <si>
    <t>Zámek Dolní Životice, příspěvková organizace</t>
  </si>
  <si>
    <t>71197052</t>
  </si>
  <si>
    <t>Domov Bílá Opava, příspěvková organizace, Opava</t>
  </si>
  <si>
    <t>00016772</t>
  </si>
  <si>
    <t>Domov Paprsek, příspěvková organizace, Nový Jičín</t>
  </si>
  <si>
    <t>48804908</t>
  </si>
  <si>
    <t>Domov Duha, příspěvková organizace, Nový Jičín</t>
  </si>
  <si>
    <t>48804886</t>
  </si>
  <si>
    <t>Domov Hortenzie, příspěvková organizace, Frenštát pod Radhoštěm</t>
  </si>
  <si>
    <t>48804843</t>
  </si>
  <si>
    <t>Domov Odry, příspěvková organizace</t>
  </si>
  <si>
    <t>48804894</t>
  </si>
  <si>
    <t>Domov Příbor, příspěvková organizace</t>
  </si>
  <si>
    <t>48804878</t>
  </si>
  <si>
    <t>Zámek Nová Horka, příspěvková organizace, Studénka</t>
  </si>
  <si>
    <t>48804860</t>
  </si>
  <si>
    <t>Centrum psychologické pomoci, příspěvková organizace, Karviná</t>
  </si>
  <si>
    <t>00847267</t>
  </si>
  <si>
    <t>Benjamín, příspěvková organizace, Petřvald</t>
  </si>
  <si>
    <t>00847461</t>
  </si>
  <si>
    <t>Domov Jistoty, příspěvková organizace, Bohumín</t>
  </si>
  <si>
    <t>00847372</t>
  </si>
  <si>
    <t>Domov Březiny, příspěvková organizace, Petřvald</t>
  </si>
  <si>
    <t>00847348</t>
  </si>
  <si>
    <t>Nový domov, příspěvková organizace, Karviná</t>
  </si>
  <si>
    <t>00847330</t>
  </si>
  <si>
    <t>Náš svět, příspěvková organizace, Frýdlant nad Ostravicí</t>
  </si>
  <si>
    <t>00847046</t>
  </si>
  <si>
    <t>Harmonie, příspěvková organizace, Krnov</t>
  </si>
  <si>
    <t>00846384</t>
  </si>
  <si>
    <t>Sagapo, příspěvková organizace, Bruntál</t>
  </si>
  <si>
    <t>00846350</t>
  </si>
  <si>
    <t>Domov Pohoda, příspěvková organizace, Bruntál</t>
  </si>
  <si>
    <t>00846635</t>
  </si>
  <si>
    <t>Výsledek hospodaření za rok 2013 u příspěvkových organizací v odvětví sociálních věcí</t>
  </si>
  <si>
    <t>Příspěvkové organizace v odvětví školství celkem</t>
  </si>
  <si>
    <t>Gymnázium, Vítkov, Komenského 145, příspěvková organizace - zrušena a převedena na město k 31. 7. 2013</t>
  </si>
  <si>
    <t>Střední škola, Rýmařov, příspěvková organizace - sloučena k 1. 7. 2013 s Gymnáziem a Střední odbornou školou, Rýmařov, příspěvkovou organizací</t>
  </si>
  <si>
    <t>00489875</t>
  </si>
  <si>
    <t>Střední škola zemědělská, Český Těšín, příspěvková organizace - sloučena k 1. 7. 2013 se Střední odbornou školou, Český Těšín, příspěvkovou organizací</t>
  </si>
  <si>
    <t>68321082</t>
  </si>
  <si>
    <t>Obchodní akademie a Střední zemědělská škola, Bruntál, příspěvková organizace  - sloučena k 1. 7. 2013 se Střední průmyslovou školou a Obchodní akademií, Bruntál, příspěvkovou organizací</t>
  </si>
  <si>
    <t>00601314</t>
  </si>
  <si>
    <t>Obchodní akademie, Orlová, příspěvková organizace - sloučena k 1. 7. 2013 s Gymnáziem a obchodní akademií, Orlová, příspěvkovou organizací</t>
  </si>
  <si>
    <t>60337494</t>
  </si>
  <si>
    <t>Základní škola, Ostrava-Přívoz, Ibsenova 36, příspěvková organizace - zrušena a převedena na město k 31. 1. 2013</t>
  </si>
  <si>
    <t>64628213</t>
  </si>
  <si>
    <t>Dětský domov a Školní jídelna, Milotice nad Opavou 27, příspěvková organizace</t>
  </si>
  <si>
    <t>Dětský domov a Školní jídelna, Lichnov 253, příspěvková organizace</t>
  </si>
  <si>
    <t>00852732</t>
  </si>
  <si>
    <t>Dětský domov a Školní jídelna, Čeladná 87, příspěvková organizace</t>
  </si>
  <si>
    <t>Dětský domov a Školní jídelna, Frýdek-Místek, příspěvková organizace</t>
  </si>
  <si>
    <t>Dětský domov a Školní jídelna, Opava, Rybí trh 14, příspěvková organizace</t>
  </si>
  <si>
    <t>Dětský domov a Školní jídelna, Melč 4, příspěvková organizace</t>
  </si>
  <si>
    <t>Dětský domov a Školní jídelna, Budišov nad Budišovkou,ČSA 718, příspěvková organizace</t>
  </si>
  <si>
    <t>Dětský domov a Školní jídelna, Příbor, Masarykova 607, příspěvková organizace</t>
  </si>
  <si>
    <t>Dětský domov a Školní jídelna, Nový Jičín, Revoluční 56, příspěvková organizace</t>
  </si>
  <si>
    <t xml:space="preserve">Dětský domov "SRDCE" a Školní jídelna, Karviná-Fryštát,Vydmuchov 10, příspěvková organizace </t>
  </si>
  <si>
    <t>Dětský domov a Školní jídelna, Havířov-Podlesí, Čelakovského 1, příspěvková organizace</t>
  </si>
  <si>
    <t>Dětský domov a Školní jídelna, Ostrava-Hrabová, Reymontova 2a, příspěvková organizace</t>
  </si>
  <si>
    <t xml:space="preserve">Dětský domov a Školní jídelna, Ostrava-Slezská Ostrava, Bukovanského 25, příspěvková organizace </t>
  </si>
  <si>
    <t>Pedagogicko-psychologická poradna, Bruntál, příspěvková organizace</t>
  </si>
  <si>
    <t>Pedagogicko-psychologická poradna, Frýdek-Místek, příspěvková organizace</t>
  </si>
  <si>
    <t>Zařízení školního stravování Matiční dům, Opava, Rybí trh 7-8, příspěvková organizace</t>
  </si>
  <si>
    <t>47813369</t>
  </si>
  <si>
    <t>Pedagogicko-psychologická poradna, Opava, příspěvková organizace</t>
  </si>
  <si>
    <t>00849936</t>
  </si>
  <si>
    <t>Školní statek, Opava, příspěvková organizace</t>
  </si>
  <si>
    <t>00098752</t>
  </si>
  <si>
    <t>Krajské zařízení pro další vzdělávání pedagogických pracovníků a informační centrum, Nový Jičín, příspěvková organizace</t>
  </si>
  <si>
    <t>62330403</t>
  </si>
  <si>
    <t>Pedagogicko-psychologická poradna, Nový Jičín, příspěvková organizace</t>
  </si>
  <si>
    <t>Pedagogicko-psychologická poradna, Karviná, příspěvková organizace</t>
  </si>
  <si>
    <t>Domov mládeže a Školní jídelna-výdejna, Ostrava-Hrabůvka, Krakovská 1095, příspěvková organizace</t>
  </si>
  <si>
    <t>00602001</t>
  </si>
  <si>
    <t>Pedagogicko-psychologická poradna, Ostrava-Zábřeh, příspěvková organizace</t>
  </si>
  <si>
    <t xml:space="preserve"> Krajské středisko volného času JUVENTUS, Karviná, příspěvková organizace</t>
  </si>
  <si>
    <t>00847925</t>
  </si>
  <si>
    <t>Základní umělecká škola, Rýmařov, Čapkova 6, příspěvková organizace</t>
  </si>
  <si>
    <t>00852481</t>
  </si>
  <si>
    <t>Základní umělecká škola, Město Abrechtice, Tyršova 1, příspěvková organizace</t>
  </si>
  <si>
    <t>60780487</t>
  </si>
  <si>
    <t>Základní umělecká škola, Krnov, Hlavní náměstí 9, příspěvková organizace</t>
  </si>
  <si>
    <t>Základní umělecká škola, Bruntál, nám. J. Žižky 6, příspěvková organizace</t>
  </si>
  <si>
    <t>Základní umělecká škola, Třinec, Třanovského 596, příspěvková organizace</t>
  </si>
  <si>
    <t>Základní umělecká škola, Jablunkov, Mariánské náměstí 1, příspěvková organizace</t>
  </si>
  <si>
    <t>Základní umělecká škola Leoše Janáčka, Frýdlant nad Ostravicí, příspěvková organizace</t>
  </si>
  <si>
    <t>Základní umělecká škola, Vítkov, Lidická 639, příspěvková organizace</t>
  </si>
  <si>
    <t>Základní umělecká škola, Opava, Solná 8, příspěvková organizace</t>
  </si>
  <si>
    <t>Základní umělecká škola Václava Kálika, Opava, Nádražní okruh 11, příspěvková organizace</t>
  </si>
  <si>
    <t>Základní umělecká škola, Hradec nad Moravicí, Zámecká 313, příspěvková organizace</t>
  </si>
  <si>
    <t>Základní umělecká škola Pavla Josefa Vejvanovského, Hlučín, příspěvková organizace</t>
  </si>
  <si>
    <t>00849910</t>
  </si>
  <si>
    <t>Základní umělecká škola Vladislava Vančury, Háj ve Slezsku, příspěvková organizace</t>
  </si>
  <si>
    <t>Základní umělecká škola J. A. Komenského, Studénka, příspěvková organizace</t>
  </si>
  <si>
    <t>Základní umělecká škola, Příbor, Lidická 50, příspěvková organizace</t>
  </si>
  <si>
    <t>Základní umělecká škola, Odry, Radniční 12, příspěvková organizace</t>
  </si>
  <si>
    <t>Základní umělecká škola, Nový Jičín, Derkova 1, příspěvková organizace</t>
  </si>
  <si>
    <t>Základní umělecká škola Zdeňka Buriana, Kopřivnice, příspěvková organizace</t>
  </si>
  <si>
    <t>Základní umělecká škola, Klimkovice, Lidická 5, příspěvková organizace</t>
  </si>
  <si>
    <t>Základní umělecká škola, Frenštát pod Radhoštěm, Tyršova 955, příspěvková organizace</t>
  </si>
  <si>
    <t>Základní umělecká škola, Bílovec, Pivovarská 124, příspěvková organizace</t>
  </si>
  <si>
    <t>Základní umělecká škola, Rychvald, Orlovská 495, příspěvková organizace</t>
  </si>
  <si>
    <t>Základní umělecká škola J. R. Míši, Orlová-Poruba, Slezská 1100, příspěvková organizace</t>
  </si>
  <si>
    <t>Základní umělecká škola Bedřicha Smetany, Karviná - Mizerov, příspěvková organizace</t>
  </si>
  <si>
    <t>Základní umělecká škola Leoše Janáčka, Havířov, příspěvková organizace</t>
  </si>
  <si>
    <t>62331647</t>
  </si>
  <si>
    <t>Základní umělecká škola Bohuslava Martinů, Havířov - Město, Na Schodech 1, příspěvková organizace</t>
  </si>
  <si>
    <t>62331663</t>
  </si>
  <si>
    <t>Základní umělecká škola Pavla Kalety, Český Těšín, příspěvková organizace</t>
  </si>
  <si>
    <t>68899106</t>
  </si>
  <si>
    <t>Základní umělecká škola, Bohumín - Nový Bohumín, Žižkova 620, příspěvková organizace</t>
  </si>
  <si>
    <t>62331701</t>
  </si>
  <si>
    <t>Základní umělecká škola Heleny Salichové, Ostrava - Polanka n/O, 1. května 330, příspěvková organizace</t>
  </si>
  <si>
    <t>61989231</t>
  </si>
  <si>
    <t>Základní umělecká škola, Ostrava - Poruba, J. Valčíka 4413, příspěvková organizace</t>
  </si>
  <si>
    <t>64628221</t>
  </si>
  <si>
    <t>Základní umělecká škola dr. Leoše Janáčka, Ostrava - Vítkovice, příspěvková organizace</t>
  </si>
  <si>
    <t>64628116</t>
  </si>
  <si>
    <t>Základní umělecká škola, Ostrava - Zábřeh, Sologubova 9/A, příspěvková organizace</t>
  </si>
  <si>
    <t>63731983</t>
  </si>
  <si>
    <t>Základní umělecká škola Viléma Petrželky, Ostrava - Hrabůvka, Edisonova 90, příspěvková organizace</t>
  </si>
  <si>
    <t>61989223</t>
  </si>
  <si>
    <t>Základní umělecká škola Edvarda Runda, Ostrava - Slezská Ostrava, Keltičkova 4, příspěvková organizace</t>
  </si>
  <si>
    <t>61989193</t>
  </si>
  <si>
    <t>Základní umělecká škola, Ostrava - Petřkovice, Hlučínská 7, příspěvková organizace</t>
  </si>
  <si>
    <t>61989177</t>
  </si>
  <si>
    <t>Základní umělecká škola Eduarda Marhuly, Ostrava - Mariánské Hory, Hudební 6, příspěvková organizace</t>
  </si>
  <si>
    <t>61989185</t>
  </si>
  <si>
    <t>Základní umělecká škola, Ostrava - Moravská Ostrava, Sokolská třída 15, příspěvková organizace</t>
  </si>
  <si>
    <t>61989207</t>
  </si>
  <si>
    <t>Základní škola, Ostrava-Slezská Ostrava, Na Vizině 28, příspěvková organizace</t>
  </si>
  <si>
    <t>71172050</t>
  </si>
  <si>
    <t>Základní škola, Rýmařov, Školní náměstí 1, příspěvková organizace</t>
  </si>
  <si>
    <t>Základní škola, Město Albrechtice, Hašlerova 2, příspěvková organizace</t>
  </si>
  <si>
    <t>Základní škola, Bruntál, Rýmařovská 15, příspěvková organizace</t>
  </si>
  <si>
    <t>60802669</t>
  </si>
  <si>
    <t>Základní škola, Dětský domov, Školní družina a Školní jídelna, Vrbno p. Pradědem, nám. Sv. Michala 17, příspěvková organizace</t>
  </si>
  <si>
    <t>00852619</t>
  </si>
  <si>
    <t>Střední škola, Základní škola a Mateřská škola, Třinec, Jablunkovská 241, příspěvková organizace</t>
  </si>
  <si>
    <t>Základní škola a Mateřská škola, Frýdlant nad Ostravicí, Náměstí 7, příspěvková organizace</t>
  </si>
  <si>
    <t>Střední škola, Základní škola a Mateřská škola, Frýdek-Místek, příspěvková organizace</t>
  </si>
  <si>
    <t>69610134</t>
  </si>
  <si>
    <t>Základní škola, Vítkov, nám. J. Zajíce č. 1, příspěvková organizace</t>
  </si>
  <si>
    <t>Základní škola, Střední škola, Dětský domov, Školní jídelna a Internát, Velké Heraltice, Opavská 1, příspěvková organizace</t>
  </si>
  <si>
    <t>Dětský domov a Školní jídelna, Radkov-Dubová 141, příspěvková organizace</t>
  </si>
  <si>
    <t>Základní škola a Praktická škola, Opava, Slezského odboje 5, příspěvková organizace</t>
  </si>
  <si>
    <t>Základní škola, Opava, Dvořákovy sady 4, příspěvková organizace</t>
  </si>
  <si>
    <t>Základní škola, Hlučín, Gen. Svobody 8, příspěvková organizace</t>
  </si>
  <si>
    <t>Základní škola při zdravotnickém zařízení a Mateřská škola při zdravotnickém zařízení, Opava, Olomoucká 88, příspěvková organizace</t>
  </si>
  <si>
    <t>Základní škola, Opava, Havlíčkova 1, příspěvková organizace</t>
  </si>
  <si>
    <t>Základní škola, Kopřivnice, Štramberská 189, příspěvková organizace</t>
  </si>
  <si>
    <t>Dětský domov Loreta a Školní jídelna, Fulnek, příspěvková organizace</t>
  </si>
  <si>
    <t>Základní škola, Frenštát pod Radhoštěm, Tyršova 1053, příspěvková organizace</t>
  </si>
  <si>
    <t>Základní škola,  Bílovec, Wolkerova 911, příspěvková organizace</t>
  </si>
  <si>
    <t>Základní škola a Mateřská škola Motýlek, Kopřivnice, Smetanova 1122, příspěvková organizace</t>
  </si>
  <si>
    <t>Základní škola při zdravotnickém zařízení a Mateřská škola při zdravotnickém zařízení, Klimkovice, příspěvková organizace</t>
  </si>
  <si>
    <t>Základní škola a Mateřská škola, Nový Jičín, Dlouhá 54, příspěvková organizace</t>
  </si>
  <si>
    <t>Střední škola, Základní škola a Mateřská škola, Karviná, příspěvková organizace</t>
  </si>
  <si>
    <t>Základní škola, Ostrava-Poruba, Čkalovova 942, příspěvková organizace</t>
  </si>
  <si>
    <t>Základní škola, Ostrava-Mariánské Hory, Karasova 6, příspěvková organizace</t>
  </si>
  <si>
    <t>64628205</t>
  </si>
  <si>
    <t>Základní škola, Ostrava-Hrabůvka, U Haldy 66, příspěvková organizace</t>
  </si>
  <si>
    <t>Základní škola, Ostrava-Zábřeh, Kpt. Vajdy 1a, příspěvková organizace</t>
  </si>
  <si>
    <t>Základní škola a Mateřská škola, Ostrava-Poruba, Ukrajinská 19, příspěvková organizace</t>
  </si>
  <si>
    <t>Mateřská škola Eliška, Opava, E. Krásnohorské 8, příspěvková organizace</t>
  </si>
  <si>
    <t>Základní škola speciální a Mateřská škola speciální, Nový Jičín, Komenského 64, příspěvková organizace</t>
  </si>
  <si>
    <t>Mateřská škola Klíček, Karviná-Hranice, Einsteinova 2849, příspěvková organizace</t>
  </si>
  <si>
    <t>Mateřská škola pro zrakově postižené, Havířov-Město, Mozartova 2, příspěvková organizace</t>
  </si>
  <si>
    <t>Střední škola prof. Zdeňka Matějčka, Ostrava-Poruba, 17. listopadu 1123, příspěvková organizace</t>
  </si>
  <si>
    <t>Dětský domov a Školní jídelna, Ostrava-Slezská Ostrava, Na Vizině 28, příspěvková organizace</t>
  </si>
  <si>
    <t>Základní škola, Ostrava-Slezská Ostrava, Těšínská 98, příspěvková organizace</t>
  </si>
  <si>
    <t>00601977</t>
  </si>
  <si>
    <t>Základní škola pro sluchově postižené a Mateřská škola pro sluchově postižené, Ostrava-Poruba, příspěvková organizace</t>
  </si>
  <si>
    <t>00601985</t>
  </si>
  <si>
    <t>Mateřská škola logopedická, Ostrava-Poruba, Na Robinsonce 1646, příspěvková organizace</t>
  </si>
  <si>
    <t>Mateřská škola logopedická, Ostrava-Poruba, U Školky 1621, příspěvková organizace</t>
  </si>
  <si>
    <t>Střední odborná škola a Střední odborné učiliště podnikání a služeb, Jablunkov, Školní 416, příspěvková organizace,</t>
  </si>
  <si>
    <t>00100340</t>
  </si>
  <si>
    <t>Střední škola zemědělství a služeb, Město Albrechtice, příspěvková organizace</t>
  </si>
  <si>
    <t>00100307</t>
  </si>
  <si>
    <t>Střední odborná škola, Bruntál, příspěvková organizace</t>
  </si>
  <si>
    <t xml:space="preserve">Střední škola průmyslová, Krnov, příspěvková organizace        </t>
  </si>
  <si>
    <t>00846279</t>
  </si>
  <si>
    <t>Střední škola automobilní, mechanizace a podnikání, Krnov, příspěvková organizace</t>
  </si>
  <si>
    <t>Střední škola gastronomie, oděvnictví a služeb, Frýdek-Místek, příspěvková organizace</t>
  </si>
  <si>
    <t>00577243</t>
  </si>
  <si>
    <t>Střední škola elektrostavební a dřevozpracující, Frýdek-Místek, příspěvková organizace</t>
  </si>
  <si>
    <t>13644301</t>
  </si>
  <si>
    <t>Střední odborná škola, Frýdek-Místek, příspěvková organizace</t>
  </si>
  <si>
    <t>00844691</t>
  </si>
  <si>
    <t>Odborné učiliště a Praktická škola, Hlučín, příspěvková organizace</t>
  </si>
  <si>
    <t>00601837</t>
  </si>
  <si>
    <t>Střední škola, Vítkov-Podhradí, příspěvková organizace</t>
  </si>
  <si>
    <t>Střední škola technická, Opava, Kolofíkovo nábřeží 51, příspěvková organizace</t>
  </si>
  <si>
    <t>00845299</t>
  </si>
  <si>
    <t>Střední odborné učiliště stavební, Opava, příspěvková organizace</t>
  </si>
  <si>
    <t>Odborné učiliště a Praktická škola, Nový Jičín, příspěvková organizace</t>
  </si>
  <si>
    <t>00601594</t>
  </si>
  <si>
    <t>Střední škola, Odry, příspěvková organizace</t>
  </si>
  <si>
    <t>00577910</t>
  </si>
  <si>
    <t>Střední škola technická a zemědělská, Nový Jičín, příspěvková organizace</t>
  </si>
  <si>
    <t>00848077</t>
  </si>
  <si>
    <t>Střední škola hotelnictví a gastronomie, Frenštát pod Radhoštěm, příspěvková organizace</t>
  </si>
  <si>
    <t>00576441</t>
  </si>
  <si>
    <t>Střední škola a Základní škola, Havířov-Šumbark, příspěvková organizace</t>
  </si>
  <si>
    <t>13644297</t>
  </si>
  <si>
    <t>Střední škola techniky a služeb, Karviná, příspěvková organizace</t>
  </si>
  <si>
    <t>Střední odborná škola, Český Těšín, příspěvková organizace</t>
  </si>
  <si>
    <t>00577235</t>
  </si>
  <si>
    <t>Střední škola, Havířov-Šumbark, Sýkorova 1/613, příspěvková organizace</t>
  </si>
  <si>
    <t>Střední škola, Havířov-Prostřední Suchá, příspěvková organizace</t>
  </si>
  <si>
    <t>Střední škola technických oborů, Havířov-Šumbark, Lidická 1a/600, příspěvková organizace</t>
  </si>
  <si>
    <t>Střední škola, Bohumín, příspěvková organizace</t>
  </si>
  <si>
    <t>Střední škola služeb a podnikání, Ostrava-Poruba, příspěvková organizace</t>
  </si>
  <si>
    <t>00575933</t>
  </si>
  <si>
    <t>Střední škola elektrotechnická, Ostrava, Na Jízdárně 30, příspěvková organizace</t>
  </si>
  <si>
    <t>Střední škola technická a dopravní, Ostrava-Vítkovice, příspěvková organizace</t>
  </si>
  <si>
    <t>Střední škola společného stravování, Ostrava-Hrabůvka, příspěvková organizace</t>
  </si>
  <si>
    <t>00577260</t>
  </si>
  <si>
    <t>Střední škola stavební a dřevozpracující, Ostrava, příspěvková organizace</t>
  </si>
  <si>
    <t>00845213</t>
  </si>
  <si>
    <t>Střední škola teleinformatiky, Ostrava, příspěvková organizace</t>
  </si>
  <si>
    <t>00845329</t>
  </si>
  <si>
    <t>Střední škola hotelnictví a služeb a Vyšší odborná škola, Opava, příspěvková organizace</t>
  </si>
  <si>
    <t>72547651</t>
  </si>
  <si>
    <t>Střední odborná škola waldorfská, Ostrava, příspěvková organizace</t>
  </si>
  <si>
    <t>70947911</t>
  </si>
  <si>
    <t>Střední průmyslová škola, Bruntál, příspěvková organizace</t>
  </si>
  <si>
    <t>00601322</t>
  </si>
  <si>
    <t>Střední pedagogická škola a Střední zdravotnická škola, Krnov, příspěvková organizace</t>
  </si>
  <si>
    <t>00601292</t>
  </si>
  <si>
    <t>Střední odborná škola dopravy a cestovního ruchu, Krnov, příspěvková organizace</t>
  </si>
  <si>
    <t>Střední zdravotnická škola, Frýdek-Místek, příspěvková organizace</t>
  </si>
  <si>
    <t>00561151</t>
  </si>
  <si>
    <t>Střední průmyslová škola, Obchodní akademie a Jazyková škola s právem státní jazykové zkoušky, Frýdek-Místek, příspěvková organizace</t>
  </si>
  <si>
    <t>00601381</t>
  </si>
  <si>
    <t>Masarykova střední škola zemědělská a Vyšší odborná škola, Opava, příspěvková organizace</t>
  </si>
  <si>
    <t>Střední škola průmyslová a umělecká, Opava, příspěvková organizace</t>
  </si>
  <si>
    <t>Střední průmyslová škola stavební, Opava, příspěvková organizace</t>
  </si>
  <si>
    <t>Obchodní akademie a Střední odborná škola logistická, Opava, příspěvková organizace</t>
  </si>
  <si>
    <t>Střední zdravotnická škola, Opava, Dvořákovy sady 2, příspěvková organizace</t>
  </si>
  <si>
    <t>00601152</t>
  </si>
  <si>
    <t>Mendelova střední škola, Nový Jičín, příspěvková organizace</t>
  </si>
  <si>
    <t>00845027</t>
  </si>
  <si>
    <t>Vyšší odborná škola, Střední odborná škola a Střední odborné učiliště, Kopřivnice, příspěvková organizace</t>
  </si>
  <si>
    <t>00601624</t>
  </si>
  <si>
    <t>Střední zdravotnická škola, Karviná, příspěvková organizace</t>
  </si>
  <si>
    <t>00844985</t>
  </si>
  <si>
    <t>Obchodní akademie, Český Těšín, Sokola Tůmy 12, příspěvková organizace</t>
  </si>
  <si>
    <t>Střední průmyslová škola, Karviná, příspěvková organizace</t>
  </si>
  <si>
    <t>Střední průmyslová škola stavební, Havířov, příspěvková organizace</t>
  </si>
  <si>
    <t>Střední průmyslová škola elektrotechnická, Havířov, příspěvková organizace</t>
  </si>
  <si>
    <t>Střední zdravotnická škola a Vyšší odborná škola zdravotnická, Ostrava, příspěvková organizace</t>
  </si>
  <si>
    <t>00600920</t>
  </si>
  <si>
    <t>Střední umělecká škola, Ostrava, příspěvková organizace</t>
  </si>
  <si>
    <t>00602051</t>
  </si>
  <si>
    <t>Janáčkova konzervatoř a Gymnázium v Ostravě, příspěvková organizace</t>
  </si>
  <si>
    <t>00602078</t>
  </si>
  <si>
    <t xml:space="preserve">Střední zahradnická škola, Ostrava, příspěvková organizace </t>
  </si>
  <si>
    <t>00602027</t>
  </si>
  <si>
    <t>Obchodní akademie, Ostrava-Poruba, příspěvková organizace</t>
  </si>
  <si>
    <t>00602094</t>
  </si>
  <si>
    <t>Obchodní akademie a Vyšší odborná škola sociální, Ostrava-Mariánské Hory, příspěvková organizace</t>
  </si>
  <si>
    <t>00602086</t>
  </si>
  <si>
    <t>Střední průmyslová škola,  Ostrava-Vítkovice, příspěvková organizace</t>
  </si>
  <si>
    <t>00602141</t>
  </si>
  <si>
    <t>Střední průmyslová škola stavební, Ostrava, příspěvková organizace</t>
  </si>
  <si>
    <t>00602116</t>
  </si>
  <si>
    <t>Střední průmyslová škola chemická akademika Heyrovského a Gymnázium, Ostrava, příspěvková organizace</t>
  </si>
  <si>
    <t>00602124</t>
  </si>
  <si>
    <t>Střední průmyslová škola elektrotechniky a informatiky, Ostrava, příspěvková organizace</t>
  </si>
  <si>
    <t>00602132</t>
  </si>
  <si>
    <t>Gymnázium, Rýmařov, příspěvková organizace</t>
  </si>
  <si>
    <t>00601331</t>
  </si>
  <si>
    <t>Gymnázium, Krnov, příspěvková organizace</t>
  </si>
  <si>
    <t>00601349</t>
  </si>
  <si>
    <t>Všeobecné a sportovní gymnázium, Bruntál, příspěvková organizace</t>
  </si>
  <si>
    <t>00601357</t>
  </si>
  <si>
    <t>Gymnázium, Třinec, příspěvková organizace</t>
  </si>
  <si>
    <t>00601390</t>
  </si>
  <si>
    <t>Gymnázium, Frýdlant nad Ostravicí, nám. T. G. Masaryka 1260, příspěvková organizace,</t>
  </si>
  <si>
    <t>00601403</t>
  </si>
  <si>
    <t>Gymnázium a Střední odborná škola, Frýdek-Místek, Cihelní 410, příspěvková organizace</t>
  </si>
  <si>
    <t>00846881</t>
  </si>
  <si>
    <t>Gymnázium Petra Bezruče, Frýdek-Místek, příspěvková organizace</t>
  </si>
  <si>
    <t>00601411</t>
  </si>
  <si>
    <t>Slezské gymnázium, Opava, příspěvková organizace</t>
  </si>
  <si>
    <t>47813075</t>
  </si>
  <si>
    <t>Mendelovo gymnázium, Opava, příspěvková organizace</t>
  </si>
  <si>
    <t>Gymnázium Josefa Kainara, Hlučín,  příspěvková organizace</t>
  </si>
  <si>
    <t>47813091</t>
  </si>
  <si>
    <t>Masarykovo gymnázium, Příbor, příspěvková organizace</t>
  </si>
  <si>
    <t>00601641</t>
  </si>
  <si>
    <t>Gymnázium a Střední odborná škola, Nový Jičín, příspěvková organizace</t>
  </si>
  <si>
    <t>00601675</t>
  </si>
  <si>
    <t>Gymnázium a Střední průmyslová škola elektrotechniky a informatiky, Frenštát pod Radhoštěm, příspěvková organizace</t>
  </si>
  <si>
    <t>00601659</t>
  </si>
  <si>
    <t>Gymnázium Mikuláše Koperníka, Bílovec, příspěvková organizace</t>
  </si>
  <si>
    <t>00601667</t>
  </si>
  <si>
    <t>Gymnázium a Střední odborná škola, Orlová-Lutyně, příspěvková organizace</t>
  </si>
  <si>
    <t>Gymnázium, Karviná, příspěvková organizace</t>
  </si>
  <si>
    <t>Gymnázium, Havířov-Podlesí, příspěvková organizace</t>
  </si>
  <si>
    <t>Gymnázium, Havířov-Město, Komenského 2, příspěvková organizace</t>
  </si>
  <si>
    <t>Gymnázium s polským jazykem vyučovacím - Gimnazjum z Polskim Językiem Nauczania, Český Těšín, příspěvková organizace</t>
  </si>
  <si>
    <t>Gymnázium, Český Těšín, příspěvková organizace</t>
  </si>
  <si>
    <t>Gymnázium Františka Živného, Bohumín, Jana Palacha 794, příspěvková organizace</t>
  </si>
  <si>
    <t>Sportovní gymnázium Dany a Emila Zátopkových, Ostrava, příspěvková organizace</t>
  </si>
  <si>
    <t>00602060</t>
  </si>
  <si>
    <t>Jazykové gymnázium Pavla Tigrida, Ostrava-Poruba, příspěvková organizace</t>
  </si>
  <si>
    <t>61989011</t>
  </si>
  <si>
    <t>Gymnázium, Ostrava-Zábřeh, Volgogradská 6a, příspěvková organizace</t>
  </si>
  <si>
    <t>00842737</t>
  </si>
  <si>
    <t>Wichterlovo gymnázium, Ostrava-Poruba, příspěvková organizace</t>
  </si>
  <si>
    <t>00842702</t>
  </si>
  <si>
    <t>Gymnázium  Olgy Havlové, Ostrava-Poruba, příspěvková organizace</t>
  </si>
  <si>
    <t>00602159</t>
  </si>
  <si>
    <t xml:space="preserve">Gymnázium, Ostrava-Hrabůvka, příspěvková organizace        </t>
  </si>
  <si>
    <t>00842745</t>
  </si>
  <si>
    <t>Gymnázium Hladnov a Jazyková škola s právem státní jazykové zkoušky, Ostrava, příspěvková organizace</t>
  </si>
  <si>
    <t>00842753</t>
  </si>
  <si>
    <t>Matiční gymnázium, Ostrava, příspěvková organizace</t>
  </si>
  <si>
    <t>00842761</t>
  </si>
  <si>
    <t>Výsledek hospodaření za rok 2013 u příspěvkových organizací v odvětví školství</t>
  </si>
  <si>
    <t>Příspěvkové organizace v odvětví zdravotnictví celkem</t>
  </si>
  <si>
    <t>Zdravotnická záchranná služba Moravskoslezského kraje, příspěvková organizace, Ostrava</t>
  </si>
  <si>
    <t>Dětské centrum Čtyřlístek, příspěvková organizace, Opava</t>
  </si>
  <si>
    <t>68177992</t>
  </si>
  <si>
    <t>Slezská nemocnice v Opavě, příspěvková organizace</t>
  </si>
  <si>
    <t>47813750</t>
  </si>
  <si>
    <t>Nemocnice s poliklinikou Havířov, příspěvková organizace</t>
  </si>
  <si>
    <t>00844896</t>
  </si>
  <si>
    <t>Nemocnice s poliklinikou Karviná-Ráj, příspěvková organizace</t>
  </si>
  <si>
    <t>00844853</t>
  </si>
  <si>
    <t>Odborný léčebný ústav Metylovice - Moravskoslezské sanatorium, příspěvková organizace</t>
  </si>
  <si>
    <t>00534200</t>
  </si>
  <si>
    <t>Nemocnice Třinec, příspěvková organizace</t>
  </si>
  <si>
    <t>00534242</t>
  </si>
  <si>
    <t>Nemocnice ve Frýdku-Místku, příspěvková organizace</t>
  </si>
  <si>
    <t>00534188</t>
  </si>
  <si>
    <t>Dětský domov Janovice u Rýmařova, příspěvková organizace</t>
  </si>
  <si>
    <t>63024594</t>
  </si>
  <si>
    <t>Sdružené zdravotnické zařízení Krnov, příspěvková organizace</t>
  </si>
  <si>
    <t>00844641</t>
  </si>
  <si>
    <t>Výsledek hospodaření za rok 2013 u příspěvkových organizací v odvětví zdravotnictví</t>
  </si>
  <si>
    <t>SUMÁŘ ÚČETNÍCH VÝKAZŮ ZA ROK 2013</t>
  </si>
  <si>
    <t>ROZVAHA MORAVSKOSLEZSKÉHO KRAJE včetně příspěvkových organizací (v tis. Kč)</t>
  </si>
  <si>
    <t>Položka výkazu</t>
  </si>
  <si>
    <t>Název položky</t>
  </si>
  <si>
    <t>Syntetický účet</t>
  </si>
  <si>
    <t>OBDOBÍ</t>
  </si>
  <si>
    <t>BĚŽNÉ</t>
  </si>
  <si>
    <t>MINULÉ</t>
  </si>
  <si>
    <t>BRUTTO</t>
  </si>
  <si>
    <t>KOREKCE</t>
  </si>
  <si>
    <t>NETTO</t>
  </si>
  <si>
    <t>Aktiva celkem</t>
  </si>
  <si>
    <t>A.</t>
  </si>
  <si>
    <t>Stálá aktiva</t>
  </si>
  <si>
    <t>A.I.</t>
  </si>
  <si>
    <t>Dlouhodobý nehmotný majetek</t>
  </si>
  <si>
    <t>A.I.1.</t>
  </si>
  <si>
    <t>Nehmotné výsledky výzkumu a vývoje</t>
  </si>
  <si>
    <t>012</t>
  </si>
  <si>
    <t>A.I.2.</t>
  </si>
  <si>
    <t>Software</t>
  </si>
  <si>
    <t>013</t>
  </si>
  <si>
    <t>A.I.3.</t>
  </si>
  <si>
    <t>014</t>
  </si>
  <si>
    <t>A.I.4.</t>
  </si>
  <si>
    <t>Povolenky na emise a preferenční limity</t>
  </si>
  <si>
    <t>015</t>
  </si>
  <si>
    <t>A.I.5.</t>
  </si>
  <si>
    <t>Drobný dlouhodobý nehmotný majetek</t>
  </si>
  <si>
    <t>018</t>
  </si>
  <si>
    <t>A.I.6.</t>
  </si>
  <si>
    <t>Ostatní dlouhodobý nehmotný majetek</t>
  </si>
  <si>
    <t>019</t>
  </si>
  <si>
    <t>A.I.7.</t>
  </si>
  <si>
    <t>Nedokončený dlouhodobý nehmotný majetek</t>
  </si>
  <si>
    <t>041</t>
  </si>
  <si>
    <t>A.I.8.</t>
  </si>
  <si>
    <t>Uspořádací účet technického zhodnocení dlouhodobého nehmotné</t>
  </si>
  <si>
    <t>044</t>
  </si>
  <si>
    <t>A.I.9.</t>
  </si>
  <si>
    <t>Poskytnuté zálohy na dlouhodobý nehmotný majetek</t>
  </si>
  <si>
    <t>051</t>
  </si>
  <si>
    <t>A.II.</t>
  </si>
  <si>
    <t>Dlouhodobý hmotný majetek</t>
  </si>
  <si>
    <t>A.II.1.</t>
  </si>
  <si>
    <t>031</t>
  </si>
  <si>
    <t>A.II.2.</t>
  </si>
  <si>
    <t>Kulturní předměty</t>
  </si>
  <si>
    <t>032</t>
  </si>
  <si>
    <t>A.II.3.</t>
  </si>
  <si>
    <t>Stavby</t>
  </si>
  <si>
    <t>021</t>
  </si>
  <si>
    <t>A.II.4.</t>
  </si>
  <si>
    <t>Samostatné movité věci a soubory movitých věcí</t>
  </si>
  <si>
    <t>022</t>
  </si>
  <si>
    <t>A.II.5.</t>
  </si>
  <si>
    <t>Pěstitelské celky trvalých porostů</t>
  </si>
  <si>
    <t>025</t>
  </si>
  <si>
    <t>A.II.6.</t>
  </si>
  <si>
    <t>Drobný dlouhodobý hmotný majetek</t>
  </si>
  <si>
    <t>028</t>
  </si>
  <si>
    <t>A.II.7.</t>
  </si>
  <si>
    <t>Ostatní dlouhodobý hmotný majetek</t>
  </si>
  <si>
    <t>029</t>
  </si>
  <si>
    <t>A.II.8.</t>
  </si>
  <si>
    <t>Nedokončený dlouhodobý hmotný majetek</t>
  </si>
  <si>
    <t>042</t>
  </si>
  <si>
    <t>A.II.9.</t>
  </si>
  <si>
    <t>Uspořádací účet technického zhodnocení dlouhodobého hmotného</t>
  </si>
  <si>
    <t>045</t>
  </si>
  <si>
    <t>A.II.10.</t>
  </si>
  <si>
    <t>Poskytnuté zálohy na dlouhodobý hmotný majetek</t>
  </si>
  <si>
    <t>052</t>
  </si>
  <si>
    <t>A.III.</t>
  </si>
  <si>
    <t>Dlouhodobý finanční majetek</t>
  </si>
  <si>
    <t>A.III.1.</t>
  </si>
  <si>
    <t>Majetkové účasti v osobách s rozhodujícím vlivem</t>
  </si>
  <si>
    <t>061</t>
  </si>
  <si>
    <t>A.III.2.</t>
  </si>
  <si>
    <t>Majetkové účasti v osobách s podstatným vlivem</t>
  </si>
  <si>
    <t>062</t>
  </si>
  <si>
    <t>A.III.3.</t>
  </si>
  <si>
    <t>Dluhové cenné papíry držené do splatnosti</t>
  </si>
  <si>
    <t>063</t>
  </si>
  <si>
    <t>A.III.4.</t>
  </si>
  <si>
    <t>Dlouhodobé půjčky</t>
  </si>
  <si>
    <t>067</t>
  </si>
  <si>
    <t>A.III.5.</t>
  </si>
  <si>
    <t>Termínované vklady dlouhodobé</t>
  </si>
  <si>
    <t>068</t>
  </si>
  <si>
    <t>A.III.6.</t>
  </si>
  <si>
    <t>Ostatní dlouhodobý finanční majetek</t>
  </si>
  <si>
    <t>069</t>
  </si>
  <si>
    <t>A.III.7.</t>
  </si>
  <si>
    <t>Pořizovaný dlouhodobý finanční majetek</t>
  </si>
  <si>
    <t>043</t>
  </si>
  <si>
    <t>A.III.8.</t>
  </si>
  <si>
    <t>Poskytnuté zálohy na dlouhodobý finanční majetek</t>
  </si>
  <si>
    <t>053</t>
  </si>
  <si>
    <t>A.IV.</t>
  </si>
  <si>
    <t>Dlouhodobé pohledávky</t>
  </si>
  <si>
    <t>A.IV.1.</t>
  </si>
  <si>
    <t>Poskytnuté návratné finanční výpomoci dlouhodobé</t>
  </si>
  <si>
    <t>462</t>
  </si>
  <si>
    <t>A.IV.2.</t>
  </si>
  <si>
    <t>Dlouhodobé pohledávky z postoupených úvěrů</t>
  </si>
  <si>
    <t>464</t>
  </si>
  <si>
    <t>A.IV.3.</t>
  </si>
  <si>
    <t>Dlouhodobé poskytnuté zálohy</t>
  </si>
  <si>
    <t>465</t>
  </si>
  <si>
    <t>A.IV.4.</t>
  </si>
  <si>
    <t>Dlouhodobé pohledávky z ručení</t>
  </si>
  <si>
    <t>466</t>
  </si>
  <si>
    <t>A.IV.5.</t>
  </si>
  <si>
    <t>Dlouhodobé pohledávky z nástrojů spolufinancovaných ze zahra</t>
  </si>
  <si>
    <t>468</t>
  </si>
  <si>
    <t>A.IV.6.</t>
  </si>
  <si>
    <t>Ostatní dlouhodobé pohledávky</t>
  </si>
  <si>
    <t>469</t>
  </si>
  <si>
    <t>A.IV.7.</t>
  </si>
  <si>
    <t>Dlouhodobé poskytnuté zálohy na transfery</t>
  </si>
  <si>
    <t>471</t>
  </si>
  <si>
    <t>B.</t>
  </si>
  <si>
    <t>Oběžná aktiva</t>
  </si>
  <si>
    <t>B.I.</t>
  </si>
  <si>
    <t>Zásoby</t>
  </si>
  <si>
    <t>B.I.1.</t>
  </si>
  <si>
    <t>Pořízení materiálu</t>
  </si>
  <si>
    <t>111</t>
  </si>
  <si>
    <t>B.I.2.</t>
  </si>
  <si>
    <t>Materiál na skladě</t>
  </si>
  <si>
    <t>112</t>
  </si>
  <si>
    <t>B.I.3.</t>
  </si>
  <si>
    <t>Materiál na cestě</t>
  </si>
  <si>
    <t>119</t>
  </si>
  <si>
    <t>B.I.4.</t>
  </si>
  <si>
    <t>Nedokončená výroba</t>
  </si>
  <si>
    <t>121</t>
  </si>
  <si>
    <t>B.I.5.</t>
  </si>
  <si>
    <t>Polotovary vlastní výroby</t>
  </si>
  <si>
    <t>122</t>
  </si>
  <si>
    <t>B.I.6.</t>
  </si>
  <si>
    <t>Výrobky</t>
  </si>
  <si>
    <t>123</t>
  </si>
  <si>
    <t>B.I.7.</t>
  </si>
  <si>
    <t>Pořízení zboží</t>
  </si>
  <si>
    <t>131</t>
  </si>
  <si>
    <t>B.I.8.</t>
  </si>
  <si>
    <t>Zboží na skladě</t>
  </si>
  <si>
    <t>132</t>
  </si>
  <si>
    <t>B.I.9.</t>
  </si>
  <si>
    <t>Zboží na cestě</t>
  </si>
  <si>
    <t>138</t>
  </si>
  <si>
    <t>B.I.10.</t>
  </si>
  <si>
    <t>Ostatní zásoby</t>
  </si>
  <si>
    <t>139</t>
  </si>
  <si>
    <t>B.II.</t>
  </si>
  <si>
    <t>Krátkodobé pohledávky</t>
  </si>
  <si>
    <t>B.II.1.</t>
  </si>
  <si>
    <t>Odběratelé</t>
  </si>
  <si>
    <t>311</t>
  </si>
  <si>
    <t>B.II.2.</t>
  </si>
  <si>
    <t>Směnky k inkasu</t>
  </si>
  <si>
    <t>312</t>
  </si>
  <si>
    <t>B.II.3.</t>
  </si>
  <si>
    <t>Pohledávky za eskontované cenné papíry</t>
  </si>
  <si>
    <t>313</t>
  </si>
  <si>
    <t>B.II.4.</t>
  </si>
  <si>
    <t>Krátkodobé poskytnuté zálohy</t>
  </si>
  <si>
    <t>314</t>
  </si>
  <si>
    <t>B.II.5.</t>
  </si>
  <si>
    <t>Jiné pohledávky z hlavní činnosti</t>
  </si>
  <si>
    <t>315</t>
  </si>
  <si>
    <t>B.II.6.</t>
  </si>
  <si>
    <t>Poskytnuté návratné finanční výpomoci krátkodobé</t>
  </si>
  <si>
    <t>316</t>
  </si>
  <si>
    <t>B.II.7.</t>
  </si>
  <si>
    <t>Krátkodobé pohledávky z postoupených úvěrů</t>
  </si>
  <si>
    <t>317</t>
  </si>
  <si>
    <t>B.II.8.</t>
  </si>
  <si>
    <t>Pohledávky z titulu daní a obdobných dávek</t>
  </si>
  <si>
    <t>318</t>
  </si>
  <si>
    <t>B.II.9.</t>
  </si>
  <si>
    <t>Pohledávky ze sdílených daní</t>
  </si>
  <si>
    <t>319</t>
  </si>
  <si>
    <t>B.II.10.</t>
  </si>
  <si>
    <t>Pohledávky za zaměstnanci</t>
  </si>
  <si>
    <t>335</t>
  </si>
  <si>
    <t>B.II.11.</t>
  </si>
  <si>
    <t>Zúčtování s institucemi sociálního zabezpečení a zdravotního</t>
  </si>
  <si>
    <t>336</t>
  </si>
  <si>
    <t>B.II.12.</t>
  </si>
  <si>
    <t>Daň z příjmů</t>
  </si>
  <si>
    <t>341</t>
  </si>
  <si>
    <t>B.II.13.</t>
  </si>
  <si>
    <t>Jiné přímé daně</t>
  </si>
  <si>
    <t>342</t>
  </si>
  <si>
    <t>B.II.14.</t>
  </si>
  <si>
    <t>343</t>
  </si>
  <si>
    <t>B.II.15.</t>
  </si>
  <si>
    <t>Jiné daně a poplatky</t>
  </si>
  <si>
    <t>344</t>
  </si>
  <si>
    <t>B.II.16.</t>
  </si>
  <si>
    <t>Pohledávky za vybranými ústředními vládními institucemi</t>
  </si>
  <si>
    <t>346</t>
  </si>
  <si>
    <t>B.II.17.</t>
  </si>
  <si>
    <t>Pohledávky za vybranými místními vládními institucemi</t>
  </si>
  <si>
    <t>348</t>
  </si>
  <si>
    <t>B.II.18.</t>
  </si>
  <si>
    <t>Pohledávky za účastníky sdružení</t>
  </si>
  <si>
    <t>351</t>
  </si>
  <si>
    <t>B.II.19.</t>
  </si>
  <si>
    <t>Krátkodobé pohledávky z ručení</t>
  </si>
  <si>
    <t>361</t>
  </si>
  <si>
    <t>B.II.20.</t>
  </si>
  <si>
    <t>Pevné termínové operace a opce</t>
  </si>
  <si>
    <t>363</t>
  </si>
  <si>
    <t>B.II.21.</t>
  </si>
  <si>
    <t>Pohledávky z finančního zajištění</t>
  </si>
  <si>
    <t>365</t>
  </si>
  <si>
    <t>B.II.22.</t>
  </si>
  <si>
    <t>Pohledávky z vydaných dluhopisů</t>
  </si>
  <si>
    <t>367</t>
  </si>
  <si>
    <t>B.II.23.</t>
  </si>
  <si>
    <t>Krátkodobé pohledávky z nástrojů spolufinancovaných ze zahra</t>
  </si>
  <si>
    <t>371</t>
  </si>
  <si>
    <t>B.II.24.</t>
  </si>
  <si>
    <t>Krátkodobé poskytnuté zálohy na transfery</t>
  </si>
  <si>
    <t>373</t>
  </si>
  <si>
    <t>B.II.25.</t>
  </si>
  <si>
    <t>Náklady příštích období</t>
  </si>
  <si>
    <t>381</t>
  </si>
  <si>
    <t>B.II.26.</t>
  </si>
  <si>
    <t>Příjmy příštích období</t>
  </si>
  <si>
    <t>385</t>
  </si>
  <si>
    <t>B.II.27.</t>
  </si>
  <si>
    <t>Dohadné účty aktivní</t>
  </si>
  <si>
    <t>388</t>
  </si>
  <si>
    <t>B.II.28.</t>
  </si>
  <si>
    <t>Ostatní krátkodobé pohledávky</t>
  </si>
  <si>
    <t>377</t>
  </si>
  <si>
    <t>B.III.</t>
  </si>
  <si>
    <t>Krátkodobý finanční majetek</t>
  </si>
  <si>
    <t>B.III.1.</t>
  </si>
  <si>
    <t>Majetkové cenné papíry k obchodování</t>
  </si>
  <si>
    <t>251</t>
  </si>
  <si>
    <t>B.III.2.</t>
  </si>
  <si>
    <t>Dluhové cenné papíry k obchodování</t>
  </si>
  <si>
    <t>253</t>
  </si>
  <si>
    <t>B.III.3.</t>
  </si>
  <si>
    <t>Jiné cenné papíry</t>
  </si>
  <si>
    <t>256</t>
  </si>
  <si>
    <t>B.III.4.</t>
  </si>
  <si>
    <t>Termínované vklady krátkodobé</t>
  </si>
  <si>
    <t>244</t>
  </si>
  <si>
    <t>B.III.5.</t>
  </si>
  <si>
    <t>Jiné běžné účty</t>
  </si>
  <si>
    <t>245</t>
  </si>
  <si>
    <t>B.III.9.</t>
  </si>
  <si>
    <t>Běžný účet</t>
  </si>
  <si>
    <t>241</t>
  </si>
  <si>
    <t>B.III.10.</t>
  </si>
  <si>
    <t>Běžný účet FKSP</t>
  </si>
  <si>
    <t>243</t>
  </si>
  <si>
    <t>B.III.11.</t>
  </si>
  <si>
    <t>Základní běžný účet územních samosprávných celků</t>
  </si>
  <si>
    <t>231</t>
  </si>
  <si>
    <t>B.III.12.</t>
  </si>
  <si>
    <t>Běžné účty fondů územních samosprávných celků</t>
  </si>
  <si>
    <t>236</t>
  </si>
  <si>
    <t>B.III.15.</t>
  </si>
  <si>
    <t>Ceniny</t>
  </si>
  <si>
    <t>263</t>
  </si>
  <si>
    <t>B.III.16.</t>
  </si>
  <si>
    <t>Peníze na cestě</t>
  </si>
  <si>
    <t>262</t>
  </si>
  <si>
    <t>B.III.17.</t>
  </si>
  <si>
    <t>Pokladna</t>
  </si>
  <si>
    <t>261</t>
  </si>
  <si>
    <t>Pasiva celkem</t>
  </si>
  <si>
    <t>C.</t>
  </si>
  <si>
    <t>Vlastní kapitál</t>
  </si>
  <si>
    <t>C.I.</t>
  </si>
  <si>
    <t>Jmění účetní jednotky a upravující položky</t>
  </si>
  <si>
    <t>C.I.1.</t>
  </si>
  <si>
    <t>Jmění účetní jednotky</t>
  </si>
  <si>
    <t>401</t>
  </si>
  <si>
    <t>C.I.3.</t>
  </si>
  <si>
    <t>Transfery na pořízení dlouhodobého majetku</t>
  </si>
  <si>
    <t>403</t>
  </si>
  <si>
    <t>C.I.4.</t>
  </si>
  <si>
    <t>Kurzové rozdíly</t>
  </si>
  <si>
    <t>405</t>
  </si>
  <si>
    <t>C.I.5.</t>
  </si>
  <si>
    <t>Oceňovací rozdíly při prvotním použití metody</t>
  </si>
  <si>
    <t>406</t>
  </si>
  <si>
    <t>C.I.6.</t>
  </si>
  <si>
    <t>Jiné oceňovací rozdíly</t>
  </si>
  <si>
    <t>407</t>
  </si>
  <si>
    <t>C.I.7.</t>
  </si>
  <si>
    <t>Opravy minulých období</t>
  </si>
  <si>
    <t>408</t>
  </si>
  <si>
    <t>C.II.</t>
  </si>
  <si>
    <t>Fondy účetní jednotky</t>
  </si>
  <si>
    <t>C.II.1.</t>
  </si>
  <si>
    <t>Fond odměn</t>
  </si>
  <si>
    <t>411</t>
  </si>
  <si>
    <t>C.II.2.</t>
  </si>
  <si>
    <t>Fond kulturních a sociálních potřeb</t>
  </si>
  <si>
    <t>412</t>
  </si>
  <si>
    <t>C.II.3.</t>
  </si>
  <si>
    <t>Rezervní fond tvořený ze zlepšeného výsledku hospodaření</t>
  </si>
  <si>
    <t>413</t>
  </si>
  <si>
    <t>C.II.4.</t>
  </si>
  <si>
    <t>Rezervní fond z ostatních titulů</t>
  </si>
  <si>
    <t>414</t>
  </si>
  <si>
    <t>C.II.5.</t>
  </si>
  <si>
    <t>Fond reprodukce majetku, investiční fond</t>
  </si>
  <si>
    <t>416</t>
  </si>
  <si>
    <t>C.II.6.</t>
  </si>
  <si>
    <t>Ostatní fondy</t>
  </si>
  <si>
    <t>419</t>
  </si>
  <si>
    <t>C.III.</t>
  </si>
  <si>
    <t>Výsledek hospodaření</t>
  </si>
  <si>
    <t>C.III.1.</t>
  </si>
  <si>
    <t>Výsledek hospodaření běžného účetního období</t>
  </si>
  <si>
    <t>493</t>
  </si>
  <si>
    <t>C.III.2.</t>
  </si>
  <si>
    <t>Výsledek hospodaření ve schvalovacím řízení</t>
  </si>
  <si>
    <t>431</t>
  </si>
  <si>
    <t>C.III.3.</t>
  </si>
  <si>
    <t>Výsledek hospodaření minulých účetních období</t>
  </si>
  <si>
    <t>432</t>
  </si>
  <si>
    <t>D.</t>
  </si>
  <si>
    <t>Cizí zdroje</t>
  </si>
  <si>
    <t>D.I.</t>
  </si>
  <si>
    <t>Rezervy</t>
  </si>
  <si>
    <t>D.I.1.</t>
  </si>
  <si>
    <t>441</t>
  </si>
  <si>
    <t>D.II.</t>
  </si>
  <si>
    <t>Dlouhodobé závazky</t>
  </si>
  <si>
    <t>D.II.1.</t>
  </si>
  <si>
    <t>Dlouhodobé úvěry</t>
  </si>
  <si>
    <t>451</t>
  </si>
  <si>
    <t>D.II.2.</t>
  </si>
  <si>
    <t>Přijaté návratné finanční výpomoci dlouhodobé</t>
  </si>
  <si>
    <t>452</t>
  </si>
  <si>
    <t>D.II.3.</t>
  </si>
  <si>
    <t>Dlouhodobé závazky z vydaných dluhopisů</t>
  </si>
  <si>
    <t>453</t>
  </si>
  <si>
    <t>D.II.4.</t>
  </si>
  <si>
    <t>Dlouhodobé přijaté zálohy</t>
  </si>
  <si>
    <t>455</t>
  </si>
  <si>
    <t>D.II.5.</t>
  </si>
  <si>
    <t>Dlouhodobé závazky z ručení</t>
  </si>
  <si>
    <t>456</t>
  </si>
  <si>
    <t>D.II.6.</t>
  </si>
  <si>
    <t>Dlouhodobé směnky k úhradě</t>
  </si>
  <si>
    <t>457</t>
  </si>
  <si>
    <t>D.II.7.</t>
  </si>
  <si>
    <t>Dlouhodobé závazky z nástrojů spolufinancovaných ze zahranič</t>
  </si>
  <si>
    <t>458</t>
  </si>
  <si>
    <t>D.II.8.</t>
  </si>
  <si>
    <t>Ostatní dlouhodobé závazky</t>
  </si>
  <si>
    <t>459</t>
  </si>
  <si>
    <t>D.II.9.</t>
  </si>
  <si>
    <t>Dlouhodobé přijaté zálohy na transfery</t>
  </si>
  <si>
    <t>472</t>
  </si>
  <si>
    <t>D.III.</t>
  </si>
  <si>
    <t>Krátkodobé závazky</t>
  </si>
  <si>
    <t>D.III.1.</t>
  </si>
  <si>
    <t>Krátkodobé úvěry</t>
  </si>
  <si>
    <t>281</t>
  </si>
  <si>
    <t>D.III.2.</t>
  </si>
  <si>
    <t>Eskontované krátkodobé dluhopisy (směnky)</t>
  </si>
  <si>
    <t>282</t>
  </si>
  <si>
    <t>D.III.3.</t>
  </si>
  <si>
    <t>Krátkodobé závazky z vydaných dluhopisů</t>
  </si>
  <si>
    <t>283</t>
  </si>
  <si>
    <t>D.III.4.</t>
  </si>
  <si>
    <t>Jiné krátkodobé půjčky</t>
  </si>
  <si>
    <t>289</t>
  </si>
  <si>
    <t>D.III.5.</t>
  </si>
  <si>
    <t>Dodavatelé</t>
  </si>
  <si>
    <t>321</t>
  </si>
  <si>
    <t>D.III.6.</t>
  </si>
  <si>
    <t>Směnky k úhradě</t>
  </si>
  <si>
    <t>322</t>
  </si>
  <si>
    <t>D.III.7.</t>
  </si>
  <si>
    <t>Krátkodobé přijaté zálohy</t>
  </si>
  <si>
    <t>324</t>
  </si>
  <si>
    <t>D.III.8.</t>
  </si>
  <si>
    <t>Závazky z dělené správy a kaucí</t>
  </si>
  <si>
    <t>325</t>
  </si>
  <si>
    <t>D.III.9.</t>
  </si>
  <si>
    <t>Přijaté návratné finanční výpomoci krátkodobé</t>
  </si>
  <si>
    <t>326</t>
  </si>
  <si>
    <t>D.III.10.</t>
  </si>
  <si>
    <t>Přijaté zálohy daní</t>
  </si>
  <si>
    <t>327</t>
  </si>
  <si>
    <t>D.III.13.</t>
  </si>
  <si>
    <t>Zaměstnanci</t>
  </si>
  <si>
    <t>331</t>
  </si>
  <si>
    <t>D.III.14.</t>
  </si>
  <si>
    <t>Jiné závazky vůči zaměstnancům</t>
  </si>
  <si>
    <t>333</t>
  </si>
  <si>
    <t>D.III.15.</t>
  </si>
  <si>
    <t>D.III.16.</t>
  </si>
  <si>
    <t>D.III.17.</t>
  </si>
  <si>
    <t>D.III.18.</t>
  </si>
  <si>
    <t>D.III.19.</t>
  </si>
  <si>
    <t>D.III.20.</t>
  </si>
  <si>
    <t>Závazky k osobám mimo vybrané vládní instituce</t>
  </si>
  <si>
    <t>345</t>
  </si>
  <si>
    <t>D.III.21.</t>
  </si>
  <si>
    <t>Závazky k vybraným ústředním vládním institucím</t>
  </si>
  <si>
    <t>347</t>
  </si>
  <si>
    <t>D.III.22.</t>
  </si>
  <si>
    <t>Závazky k vybraným místním vládním institucím</t>
  </si>
  <si>
    <t>349</t>
  </si>
  <si>
    <t>D.III.23.</t>
  </si>
  <si>
    <t>Závazky k účastníkům sdružení</t>
  </si>
  <si>
    <t>352</t>
  </si>
  <si>
    <t>D.III.24.</t>
  </si>
  <si>
    <t>Krátkodobé závazky z ručení</t>
  </si>
  <si>
    <t>362</t>
  </si>
  <si>
    <t>D.III.25.</t>
  </si>
  <si>
    <t>D.III.27.</t>
  </si>
  <si>
    <t>Závazky z finančního zajištění</t>
  </si>
  <si>
    <t>366</t>
  </si>
  <si>
    <t>D.III.28.</t>
  </si>
  <si>
    <t>Závazky z upsaných nesplacených cenných papírů a podílů</t>
  </si>
  <si>
    <t>368</t>
  </si>
  <si>
    <t>D.III.29.</t>
  </si>
  <si>
    <t>Krátkodobé závazky z nástrojů spolufinancovaných ze zahranič</t>
  </si>
  <si>
    <t>372</t>
  </si>
  <si>
    <t>D.III.30.</t>
  </si>
  <si>
    <t>Krátkodobé přijaté zálohy na transfery</t>
  </si>
  <si>
    <t>374</t>
  </si>
  <si>
    <t>D.III.31.</t>
  </si>
  <si>
    <t>Výdaje příštích období</t>
  </si>
  <si>
    <t>383</t>
  </si>
  <si>
    <t>D.III.32.</t>
  </si>
  <si>
    <t>Výnosy příštích období</t>
  </si>
  <si>
    <t>384</t>
  </si>
  <si>
    <t>D.III.33.</t>
  </si>
  <si>
    <t>Dohadné účty pasivní</t>
  </si>
  <si>
    <t>389</t>
  </si>
  <si>
    <t>D.III.34.</t>
  </si>
  <si>
    <t>Ostatní krátkodobé závazky</t>
  </si>
  <si>
    <t>378</t>
  </si>
  <si>
    <t>ÚČETNÍ VÝKAZY ZA ROK 2013</t>
  </si>
  <si>
    <t>ROZVAHA MORAVSKOSLEZSKÉHO KRAJE bez příspěvkových organizací (v tis. Kč)</t>
  </si>
  <si>
    <t>ROZVAHA PŘÍSPĚVKOVÝCH ORGANIZACÍ KRAJE (v tis. Kč)</t>
  </si>
  <si>
    <t>VÝKAZ ZISKU A ZTRÁTY PŘÍSPĚVKOVÝCH ORGANIZACÍ KRAJE (v tis. Kč)</t>
  </si>
  <si>
    <t>Číslo položky</t>
  </si>
  <si>
    <t>BĚŽNÉ OBDOBÍ</t>
  </si>
  <si>
    <t>MINULÉ OBDOBÍ</t>
  </si>
  <si>
    <t>Hlavní činnost</t>
  </si>
  <si>
    <t>Hospodářská činnost</t>
  </si>
  <si>
    <t>NÁKLADY CELKEM</t>
  </si>
  <si>
    <t>Náklady z činnosti</t>
  </si>
  <si>
    <t>Spotřeba materiálu</t>
  </si>
  <si>
    <t>501</t>
  </si>
  <si>
    <t>Spotřeba energie</t>
  </si>
  <si>
    <t>502</t>
  </si>
  <si>
    <t>Spotřeba jiných neskladovatelných dodávek</t>
  </si>
  <si>
    <t>503</t>
  </si>
  <si>
    <t>Prodané zboží</t>
  </si>
  <si>
    <t>504</t>
  </si>
  <si>
    <t>Aktivace dlouhodobého majetku</t>
  </si>
  <si>
    <t>506</t>
  </si>
  <si>
    <t>Aktivace oběžného majetku</t>
  </si>
  <si>
    <t>507</t>
  </si>
  <si>
    <t>Změna stavu zásob vlastní výroby</t>
  </si>
  <si>
    <t>508</t>
  </si>
  <si>
    <t>511</t>
  </si>
  <si>
    <t>Cestovné</t>
  </si>
  <si>
    <t>512</t>
  </si>
  <si>
    <t>A.I.10.</t>
  </si>
  <si>
    <t>Náklady na reprezentaci</t>
  </si>
  <si>
    <t>513</t>
  </si>
  <si>
    <t>A.I.11.</t>
  </si>
  <si>
    <t>Aktivace vnitroorganizačních služeb</t>
  </si>
  <si>
    <t>516</t>
  </si>
  <si>
    <t>A.I.12.</t>
  </si>
  <si>
    <t>Ostatní služby</t>
  </si>
  <si>
    <t>518</t>
  </si>
  <si>
    <t>A.I.13.</t>
  </si>
  <si>
    <t>Mzdové náklady</t>
  </si>
  <si>
    <t>521</t>
  </si>
  <si>
    <t>A.I.14.</t>
  </si>
  <si>
    <t>Zákonné sociální pojištění</t>
  </si>
  <si>
    <t>524</t>
  </si>
  <si>
    <t>A.I.15.</t>
  </si>
  <si>
    <t>Jiné sociální pojištění</t>
  </si>
  <si>
    <t>525</t>
  </si>
  <si>
    <t>A.I.16.</t>
  </si>
  <si>
    <t>Zákonné sociální náklady</t>
  </si>
  <si>
    <t>527</t>
  </si>
  <si>
    <t>A.I.17.</t>
  </si>
  <si>
    <t>Jiné sociální náklady</t>
  </si>
  <si>
    <t>528</t>
  </si>
  <si>
    <t>A.I.18.</t>
  </si>
  <si>
    <t>Daň silniční</t>
  </si>
  <si>
    <t>531</t>
  </si>
  <si>
    <t>A.I.19.</t>
  </si>
  <si>
    <t>Daň z nemovitostí</t>
  </si>
  <si>
    <t>532</t>
  </si>
  <si>
    <t>A.I.20.</t>
  </si>
  <si>
    <t>538</t>
  </si>
  <si>
    <t>A.I.22.</t>
  </si>
  <si>
    <t>Smluvní pokuty a úroky z prodlení</t>
  </si>
  <si>
    <t>541</t>
  </si>
  <si>
    <t>A.I.23.</t>
  </si>
  <si>
    <t>Jiné pokuty a penále</t>
  </si>
  <si>
    <t>542</t>
  </si>
  <si>
    <t>A.I.24.</t>
  </si>
  <si>
    <t>Dary</t>
  </si>
  <si>
    <t>543</t>
  </si>
  <si>
    <t>A.I.25.</t>
  </si>
  <si>
    <t>Prodaný materiál</t>
  </si>
  <si>
    <t>544</t>
  </si>
  <si>
    <t>A.I.26.</t>
  </si>
  <si>
    <t>Manka a škody</t>
  </si>
  <si>
    <t>547</t>
  </si>
  <si>
    <t>A.I.27.</t>
  </si>
  <si>
    <t>Tvorba fondů</t>
  </si>
  <si>
    <t>548</t>
  </si>
  <si>
    <t>A.I.28.</t>
  </si>
  <si>
    <t>Odpisy dlouhodobého majetku</t>
  </si>
  <si>
    <t>551</t>
  </si>
  <si>
    <t>A.I.29.</t>
  </si>
  <si>
    <t>Prodaný dlouhodobý nehmotný majetek</t>
  </si>
  <si>
    <t>552</t>
  </si>
  <si>
    <t>A.I.30.</t>
  </si>
  <si>
    <t>Prodaný dlouhodobý hmotný majetek</t>
  </si>
  <si>
    <t>553</t>
  </si>
  <si>
    <t>A.I.31.</t>
  </si>
  <si>
    <t>Prodané pozemky</t>
  </si>
  <si>
    <t>554</t>
  </si>
  <si>
    <t>A.I.32.</t>
  </si>
  <si>
    <t>Tvorba a zúčtování rezerv</t>
  </si>
  <si>
    <t>555</t>
  </si>
  <si>
    <t>A.I.33.</t>
  </si>
  <si>
    <t>Tvorba a zúčtování opravných položek</t>
  </si>
  <si>
    <t>556</t>
  </si>
  <si>
    <t>A.I.34.</t>
  </si>
  <si>
    <t>Náklady z vyřazených pohledávek</t>
  </si>
  <si>
    <t>557</t>
  </si>
  <si>
    <t>A.I.35.</t>
  </si>
  <si>
    <t>Náklady z drobného dlouhodobého majetku</t>
  </si>
  <si>
    <t>558</t>
  </si>
  <si>
    <t>A.I.36.</t>
  </si>
  <si>
    <t>Ostatní náklady z činnosti</t>
  </si>
  <si>
    <t>549</t>
  </si>
  <si>
    <t>Finanční náklady</t>
  </si>
  <si>
    <t>Prodané cenné papíry a podíly</t>
  </si>
  <si>
    <t>561</t>
  </si>
  <si>
    <t>Úroky</t>
  </si>
  <si>
    <t>562</t>
  </si>
  <si>
    <t>Kurzové ztráty</t>
  </si>
  <si>
    <t>563</t>
  </si>
  <si>
    <t>Náklady z přecenění reálnou hodnotou</t>
  </si>
  <si>
    <t>564</t>
  </si>
  <si>
    <t>Ostatní finanční náklady</t>
  </si>
  <si>
    <t>569</t>
  </si>
  <si>
    <t>Náklady na transfery</t>
  </si>
  <si>
    <t>Náklady vybraných ústředních vládních institucí na transfery</t>
  </si>
  <si>
    <t>571</t>
  </si>
  <si>
    <t>Náklady vybraných místních vládních institucí na transfery</t>
  </si>
  <si>
    <t>572</t>
  </si>
  <si>
    <t>A.V.</t>
  </si>
  <si>
    <t>A.V.1.</t>
  </si>
  <si>
    <t>591</t>
  </si>
  <si>
    <t>A.V.2.</t>
  </si>
  <si>
    <t>Dodatečné odvody daně z příjmů</t>
  </si>
  <si>
    <t>595</t>
  </si>
  <si>
    <t>VÝNOSY CELKEM</t>
  </si>
  <si>
    <t>Výnosy z činnosti</t>
  </si>
  <si>
    <t>Výnosy z prodeje vlastních výrobků</t>
  </si>
  <si>
    <t>601</t>
  </si>
  <si>
    <t>Výnosy z prodeje služeb</t>
  </si>
  <si>
    <t>602</t>
  </si>
  <si>
    <t>Výnosy z pronájmu</t>
  </si>
  <si>
    <t>603</t>
  </si>
  <si>
    <t>Výnosy z prodaného zboží</t>
  </si>
  <si>
    <t>604</t>
  </si>
  <si>
    <t>Jiné výnosy z vlastních výkonů</t>
  </si>
  <si>
    <t>609</t>
  </si>
  <si>
    <t>641</t>
  </si>
  <si>
    <t>642</t>
  </si>
  <si>
    <t>B.I.11.</t>
  </si>
  <si>
    <t>Výnosy z vyřazených pohledávek</t>
  </si>
  <si>
    <t>643</t>
  </si>
  <si>
    <t>B.I.12.</t>
  </si>
  <si>
    <t>Výnosy z prodeje materiálu</t>
  </si>
  <si>
    <t>644</t>
  </si>
  <si>
    <t>B.I.13.</t>
  </si>
  <si>
    <t>Výnosy z prodeje dlouhodobého nehmotného majetku</t>
  </si>
  <si>
    <t>645</t>
  </si>
  <si>
    <t>B.I.14.</t>
  </si>
  <si>
    <t>Výnosy z prodeje dlouhodobého hmotného majetku kromě pozemků</t>
  </si>
  <si>
    <t>646</t>
  </si>
  <si>
    <t>B.I.15.</t>
  </si>
  <si>
    <t>Výnosy z prodeje pozemků</t>
  </si>
  <si>
    <t>647</t>
  </si>
  <si>
    <t>B.I.16.</t>
  </si>
  <si>
    <t>Čerpání fondů</t>
  </si>
  <si>
    <t>648</t>
  </si>
  <si>
    <t>B.I.17.</t>
  </si>
  <si>
    <t>Ostatní výnosy z činnosti</t>
  </si>
  <si>
    <t>649</t>
  </si>
  <si>
    <t>Finanční výnosy</t>
  </si>
  <si>
    <t>Výnosy z prodeje cenných papírů a podílů</t>
  </si>
  <si>
    <t>661</t>
  </si>
  <si>
    <t>662</t>
  </si>
  <si>
    <t>Kurzové zisky</t>
  </si>
  <si>
    <t>663</t>
  </si>
  <si>
    <t>Výnosy z přecenění reálnou hodnotou</t>
  </si>
  <si>
    <t>664</t>
  </si>
  <si>
    <t>Ostatní finanční výnosy</t>
  </si>
  <si>
    <t>669</t>
  </si>
  <si>
    <t>B.IV.</t>
  </si>
  <si>
    <t>Výnosy z transferů</t>
  </si>
  <si>
    <t>B.IV.1.</t>
  </si>
  <si>
    <t>Výnosy vybraných ústředních vládních institucí z transferů</t>
  </si>
  <si>
    <t>671</t>
  </si>
  <si>
    <t>B.IV.2.</t>
  </si>
  <si>
    <t>Výnosy vybraných místních vládních institucí z transferů</t>
  </si>
  <si>
    <t>672</t>
  </si>
  <si>
    <t>VÝSLEDEK HOSPODAŘENÍ</t>
  </si>
  <si>
    <t>C.1.</t>
  </si>
  <si>
    <t>Výsledek hospodaření před zdaněním</t>
  </si>
  <si>
    <t>C.2.</t>
  </si>
  <si>
    <t>ROZVAHA PŘÍSPĚVKOVÉ ORGANIZACE V ODVĚTVÍ DOPRAVY (v tis. Kč)</t>
  </si>
  <si>
    <t>VÝKAZ ZISKU A ZTRÁTY PŘÍSPĚVKOVÉ ORGANIZACE V ODVĚTVÍ DOPRAVY (v tis. Kč)</t>
  </si>
  <si>
    <t>ROZVAHA PŘÍSPĚVKOVÝCH ORGANIZACÍ V ODVĚTVÍ KULTURY (v tis. Kč)</t>
  </si>
  <si>
    <t>VÝKAZ ZISKU A ZTRÁTY PŘÍSPĚVKOVÝCH ORGANIZACÍ V ODVĚTVÍ KULTURY (v tis. Kč)</t>
  </si>
  <si>
    <t>ROZVAHA PŘÍSPĚVKOVÝCH ORGANIZACÍ V ODVĚTVÍ SOCIÁLNÍCH VĚCÍ (v tis. Kč)</t>
  </si>
  <si>
    <t>VÝKAZ ZISKU A ZTRÁTY PŘÍSPĚVKOVÝCH ORGANIZACÍ V ODVĚTVÍ SOCIÁLNÍCH VĚCÍ (v tis. Kč)</t>
  </si>
  <si>
    <t>ROZVAHA PŘÍSPĚVKOVÝCH ORGANIZACÍ V ODVĚTVÍ ŠKOLSTVÍ (v tis. Kč)</t>
  </si>
  <si>
    <t>VÝKAZ ZISKU A ZTRÁTY PŘÍSPĚVKOVÝCH ORGANIZACÍ V ODVĚTVÍ ŠKOLSTVÍ (v tis. Kč)</t>
  </si>
  <si>
    <t>ROZVAHA PŘÍSPĚVKOVÝCH ORGANIZACÍ V ODVĚTVÍ ZDRAVOTNICTVÍ (v tis. Kč)</t>
  </si>
  <si>
    <t>VÝKAZ ZISKU A ZTRÁTY PŘÍSPĚVKOVÝCH ORGANIZACÍ V ODVĚTVÍ ZDRAVOTNICTVÍ (v tis. Kč)</t>
  </si>
  <si>
    <r>
      <t>2)</t>
    </r>
    <r>
      <rPr>
        <sz val="8"/>
        <rFont val="Tahoma"/>
        <family val="2"/>
        <charset val="238"/>
      </rPr>
      <t xml:space="preserve"> Ve sloupci Čerpáno jsou uvedeny poskytnuté dotace v roce 2013 snížené o případné vyúčtované vratky v závěru roku 2013 nebo počátkem roku 2014.</t>
    </r>
  </si>
  <si>
    <r>
      <t>1)</t>
    </r>
    <r>
      <rPr>
        <sz val="8"/>
        <rFont val="Tahoma"/>
        <family val="2"/>
        <charset val="238"/>
      </rPr>
      <t xml:space="preserve"> Schválený rozpočet dotace je snížen o částku vrácených prostředků do rozpočtu kraje, která byla následně použita v rozpočtu výdajů (opětovně v daném roce).</t>
    </r>
  </si>
  <si>
    <t>Celkový součet - příspěvkové organizace
v odvětví zdravotnictví</t>
  </si>
  <si>
    <t>Zřízení nového výjezdového stanoviště  - Vrbno pod Pradědem</t>
  </si>
  <si>
    <t>Výdaje související s provozem Integrovaného bezpečnostního centra Moravskoslezského kraje</t>
  </si>
  <si>
    <t>Rekonstrukce objektu pro výjezdovou skupinu</t>
  </si>
  <si>
    <t>Příspěvek na provoz příspěvkovým organizacím v odvětví zdravotnictví - krytí odpisů</t>
  </si>
  <si>
    <t xml:space="preserve">Příspěvek na provoz příspěvkovým organizacím v odvětví zdravotnictví  </t>
  </si>
  <si>
    <t xml:space="preserve">Ostatní účelový příspěvek na provoz příspěvkovým organizacím  v odvětví zdravotnictví  </t>
  </si>
  <si>
    <t>Individuální projekty realizované v rámci Operačního programu Lidské zdroje a zaměstnanost</t>
  </si>
  <si>
    <t>Zdravotnická záchranná služba Moravskoslezského kraje, příspěvková organizace</t>
  </si>
  <si>
    <t>Rekonstrukce operačního sálu očního oddělení</t>
  </si>
  <si>
    <t>Optimalizace laboratorního informačního systému nemocnic zřizovaných Moravskoslezským krajem</t>
  </si>
  <si>
    <t>Optimalizace činností a lůžkového fondu zdravotnických zařízení</t>
  </si>
  <si>
    <t xml:space="preserve">Onkologický registr  </t>
  </si>
  <si>
    <t xml:space="preserve">Náklady spojené s vyplácením stipendií pro studenty lékařských fakult  </t>
  </si>
  <si>
    <t>Elektronická preskripce ve zdravotnických zařízeních</t>
  </si>
  <si>
    <t>Ekologizace zdravotnických zařízení zřizovaných Moravskoslezským krajem</t>
  </si>
  <si>
    <t>Vybavení Iktového centra</t>
  </si>
  <si>
    <t>Rekonstrukce stravovacího provozu</t>
  </si>
  <si>
    <t>Pojízdný skiaskopický RTG přístroj s C-ramenem</t>
  </si>
  <si>
    <t>Odstranění havárie kanalizace</t>
  </si>
  <si>
    <t>Dětský stacionář</t>
  </si>
  <si>
    <t>Rekonstrukce ústředního vytápění v blocích A, B, C, D a E</t>
  </si>
  <si>
    <t>Protialkoholní záchytná stanice - příspěvkové organizace MSK</t>
  </si>
  <si>
    <t>Odstranění havarijního stavu rozvodů vody</t>
  </si>
  <si>
    <t>Zateplení a výměna výplní otvorů v pavilonu P</t>
  </si>
  <si>
    <t>Rekonstrukce ARO</t>
  </si>
  <si>
    <t>Úpravy rozvodů mediplynů Karviná</t>
  </si>
  <si>
    <t>Rekonstrukce výtahů - pracoviště Orlová</t>
  </si>
  <si>
    <t>Rekonstrukce rozvodny vysokého napětí Karviná</t>
  </si>
  <si>
    <t>Rekonstrukce a modernizace pracoviště interního oddělení - HDS</t>
  </si>
  <si>
    <t>Přesun LDN do monobloku nemocnice v Orlové</t>
  </si>
  <si>
    <t>Oprava kabelových rozvodů - výměna roštů</t>
  </si>
  <si>
    <t>Žaluzie</t>
  </si>
  <si>
    <t>Výměna podlahových krytin</t>
  </si>
  <si>
    <t>Úprava umístění vzduchotechnických jednotek na střeše monobloku</t>
  </si>
  <si>
    <t>Rekonstrukce výtahů</t>
  </si>
  <si>
    <t>Mezinárodní sochařské sympózium</t>
  </si>
  <si>
    <t xml:space="preserve">Ostatní účelový příspěvek na provoz příspěvkovým organizacím  v odvětví sociálních věcí  </t>
  </si>
  <si>
    <t>Dětské centrum Čtyřlístek, příspěvková organizace</t>
  </si>
  <si>
    <t>Příspěvkové organizace v odvětví zdravotnictví</t>
  </si>
  <si>
    <t>Celkový součet - příspěvkové organizace
v odvětví školství</t>
  </si>
  <si>
    <t>Příspěvek na provoz příspěvkovým organizacím v odvětví školství - krytí odpisů</t>
  </si>
  <si>
    <t xml:space="preserve">Příspěvek na provoz příspěvkovým organizacím v odvětví školství  </t>
  </si>
  <si>
    <t>Ocenění práce pedagogických pracovníků a ostatní výdaje - příspěvkové organizace MSK</t>
  </si>
  <si>
    <t>Podpora talentů - příspěvkové organizace MSK</t>
  </si>
  <si>
    <t>Významné akce kraje - využití volného času dětí a mládeže - příspěvkové organizace MSK</t>
  </si>
  <si>
    <t xml:space="preserve">Ostatní účelový příspěvek na provoz příspěvkovým organizacím  v odvětví školství  </t>
  </si>
  <si>
    <t>Základní umělecká škola, Město Albrechtice, Tyršova 1, příspěvková organizace</t>
  </si>
  <si>
    <t>Výměna elektroinstalace v 2. nadzemním podlaží a instalace snížených podhledů</t>
  </si>
  <si>
    <t>Oprava vodoinstalace v budově na ul. Žižkova</t>
  </si>
  <si>
    <t>Energetické úspory ve školách a školských zařízeních zřizovaných Moravskoslezským krajem - III. etapa</t>
  </si>
  <si>
    <t>Oprava plochých střech budovy ZUŠ</t>
  </si>
  <si>
    <t>Výměna části oken</t>
  </si>
  <si>
    <t>Podpora soutěží a přehlídek - příspěvkové organizace MSK</t>
  </si>
  <si>
    <t>Základní umělecká škola J. R. Míši, Orlová, příspěvková organizace</t>
  </si>
  <si>
    <t>Rekonstrukce elektroinstalace budovy na ulici Sadová</t>
  </si>
  <si>
    <t>Vybudování kotelny</t>
  </si>
  <si>
    <t xml:space="preserve">Podpora zajištění přístupu k ICT a podpora inovativních metod ve výuce s využitím ICT  </t>
  </si>
  <si>
    <t>Individuální projekty realizované v rámci Operačního programu Vzdělávání pro konkurenceschopnost</t>
  </si>
  <si>
    <t>Asistenti pedagogů pro děti se sociálním znevýhodněním</t>
  </si>
  <si>
    <t>Rekonstrukce a oprava příjezdové cesty a chodníků sloužících k pohybu vozíčkářů</t>
  </si>
  <si>
    <t>Oprava atik - statické zajištění</t>
  </si>
  <si>
    <t>Sanace suterénního zdiva budovy</t>
  </si>
  <si>
    <t>Základní škola, Ostrava-Přívoz, Ibsenova 36, příspěvková organizace</t>
  </si>
  <si>
    <t>Oprava střechy - pavilon A</t>
  </si>
  <si>
    <t xml:space="preserve">Školní psychologové, školní speciální pedagogové  </t>
  </si>
  <si>
    <t>Oprava střechy tělocvičny</t>
  </si>
  <si>
    <t>Výměna výplní otvorů, nátěr fasády</t>
  </si>
  <si>
    <t>Vybudování plynové kotelny</t>
  </si>
  <si>
    <t>Výměna otvorových výplní na dětském domově - 2. etapa</t>
  </si>
  <si>
    <t>Výměna otvorových výplní – 1. etapa, zastřešení a rekonstrukce hlavního vstupního schodiště</t>
  </si>
  <si>
    <t>Dotační program - Podpora environmentálního vzdělávání, výchovy a osvěty (EVVO)</t>
  </si>
  <si>
    <t>Centra integrované podpory v MSK a podpora vzdělávání žáků se speciálními vzdělávacími potřebami.</t>
  </si>
  <si>
    <t>Výměna výplní otvorů a oprava fasády</t>
  </si>
  <si>
    <t>Oprava havarijního stavu kanalizace</t>
  </si>
  <si>
    <t>Vestavba plynové kotelny</t>
  </si>
  <si>
    <t>Sanace ploché střechy objektu</t>
  </si>
  <si>
    <t>Zateplení podlahy půdy</t>
  </si>
  <si>
    <t>Výměna oken na zadní straně budovy Wichterlova gymnázia</t>
  </si>
  <si>
    <t xml:space="preserve">Řešení dopadů institucionální a oborové optimalizace sítě škol a školských zařízení </t>
  </si>
  <si>
    <t>Vybudování fyzikálně-chemické laboratoře v budově 1. máje</t>
  </si>
  <si>
    <t>Vybudování farmaceutických laboratoří</t>
  </si>
  <si>
    <t>Rekonstrukce střechy spojovacího koridoru</t>
  </si>
  <si>
    <t>Výměna střešních oken</t>
  </si>
  <si>
    <t>Rekonstrukce spojovací chodby objektu Vydmuchov 1835</t>
  </si>
  <si>
    <t>Výměna výplní otvorů, zateplení střechy a obvodového pláště</t>
  </si>
  <si>
    <t>Střední škola, Rýmařov, příspěvková organizace</t>
  </si>
  <si>
    <t>Odstranění havarijního stavu dešťové kanalizace - I. etapa</t>
  </si>
  <si>
    <t>Rekonstrukce elektroinstalace - I. etapa</t>
  </si>
  <si>
    <t>Střední škola zemědělská, Český Těšín, příspěvková organizace</t>
  </si>
  <si>
    <t xml:space="preserve">Globální grant OP VK - Podpora nabídky dalšího vzdělávání v kraji Moravskoslezském </t>
  </si>
  <si>
    <t>Výměna oken a stavební práce v budově na ul. Polská 1542/8</t>
  </si>
  <si>
    <t>Rekonstrukce komunikací sloužících k pohybu vozíčkářů</t>
  </si>
  <si>
    <t>Oprava havárie střechy VOŠ na ul. Praskova</t>
  </si>
  <si>
    <t>Úprava předávací stanice tepla</t>
  </si>
  <si>
    <t>Provedení hydroizolace budovy dílen Hlubinská 28</t>
  </si>
  <si>
    <t>Rekonstrukce výměníkové stanice</t>
  </si>
  <si>
    <t>Rekonstrukce sociálního zařízení na bezbariérové v souvislosti se sloučením</t>
  </si>
  <si>
    <t>Výměna oken a vstupních dveří, příprava prostor pro odloučené pracoviště PPP</t>
  </si>
  <si>
    <t>Úhrada autorského a technického dozoru, akce úprava prostor pro pracoviště pedagogicko-psychologické poradny</t>
  </si>
  <si>
    <t>Rekonstrukce elektroinstalace a osvětlení - III.etapa</t>
  </si>
  <si>
    <t>Výstavba plotu</t>
  </si>
  <si>
    <t>Výměna otvorových výplní - 2.etapa</t>
  </si>
  <si>
    <t>Střední průmyslová škola a Obchodní akademie, Bruntál, příspěvková organizace</t>
  </si>
  <si>
    <t>Úhrada nákladů spojených s úpravami prostor v areálu Krnovská 9</t>
  </si>
  <si>
    <t>Hotel Hvězda - rekonstrukce kuchyně praktické výuky</t>
  </si>
  <si>
    <t>Rekonstrukce výměníkové stanice objektu Nádražní 10</t>
  </si>
  <si>
    <t>Sportovní vybavení</t>
  </si>
  <si>
    <t>Rekonstrukce střechy sportovní haly</t>
  </si>
  <si>
    <t>Zakoupení konvektomatu a elektrické trouby</t>
  </si>
  <si>
    <t>Výměna oken 2. část</t>
  </si>
  <si>
    <t>Sanace suterénního zdiva a oprava fasády</t>
  </si>
  <si>
    <t>Výměna vstupních dveří</t>
  </si>
  <si>
    <t>Obchodní akademie, Orlová, příspěvková organizace</t>
  </si>
  <si>
    <t>Zateplení stropu tělocvičny</t>
  </si>
  <si>
    <t>Rekonstrukce střechy hlavní budovy OA</t>
  </si>
  <si>
    <t>Pořízení mobilní schodišťové plošiny</t>
  </si>
  <si>
    <t xml:space="preserve">Rozvojový program Moravskoslezského kraje - Podpora projektů programu EU Leonardo   </t>
  </si>
  <si>
    <t>Podpora environmentálního vzdělávání, výchovy a osvěty (EVVO) – konference a soutěž ekologická škola - příspěvkové organizace MSK</t>
  </si>
  <si>
    <t>Obchodní akademie a Střední zemědělská škola, Bruntál, příspěvková organizace</t>
  </si>
  <si>
    <t>Podpora sportu - příspěvkové organizace MSK</t>
  </si>
  <si>
    <t>Výměna rozvodů vody - I. část</t>
  </si>
  <si>
    <t>Výměna otvorových výplní vstupních částí  budovy</t>
  </si>
  <si>
    <t>Zateplení budovy mateřské školy U Školky 1621</t>
  </si>
  <si>
    <t>Zateplení fasády budovy MŠ</t>
  </si>
  <si>
    <t>Zakoupení konvektomatu</t>
  </si>
  <si>
    <t>Rekonstrukce střechy budovy č. p. 2849</t>
  </si>
  <si>
    <t>Výměna střešní krytiny a zateplení střechy</t>
  </si>
  <si>
    <t>Kvalita vzdělávání na středních školách - příspěvkové organizace MSK</t>
  </si>
  <si>
    <t>Krajské středisko volného času JUVENTUS, Karviná, příspěvková organizace</t>
  </si>
  <si>
    <t>Rekonstrukce střechy tělocvičen</t>
  </si>
  <si>
    <t xml:space="preserve">Ostatní účelový příspěvek na provoz příspěvkovým organizacím  v odvětví kultury  </t>
  </si>
  <si>
    <t>Stavební práce a vzduchotechnika v budované odborné učebně Gastrocentrum</t>
  </si>
  <si>
    <t>Hotelová škola, Frenštát pod Radhoštěm, příspěvková organizace</t>
  </si>
  <si>
    <t xml:space="preserve">Podpora málopočetných tříd gymnázií  </t>
  </si>
  <si>
    <t>Gymnázium, Vítkov, Komenského 145, příspěvková organizace</t>
  </si>
  <si>
    <t>Výměna elektroinstalace</t>
  </si>
  <si>
    <t>Oprava terasy nad hlavním vstupem</t>
  </si>
  <si>
    <t>Výměna výplní otvorů v tělocvičnách školy</t>
  </si>
  <si>
    <t>Rekonstrukce zdravotechniky</t>
  </si>
  <si>
    <t>Rekonstrukce inženýrských sítí a souvisejících technických zařízení budov</t>
  </si>
  <si>
    <t>Oprava střešní krytiny, okapového systému a fasády</t>
  </si>
  <si>
    <t>Zhotovení zádveří a výměna části oken</t>
  </si>
  <si>
    <t>Rekonstrukce sociálních zařízení</t>
  </si>
  <si>
    <t>Vzduchotechnika - výdejna stravy</t>
  </si>
  <si>
    <t>Spolupráce s francouzskými, vlámskými a španělskými školami</t>
  </si>
  <si>
    <t>Rekonstrukce podhledů a umělého osvětlení v tělocvičně</t>
  </si>
  <si>
    <t>Gymnázium a Střední odborná škola, Rýmařov, příspěvková organizace</t>
  </si>
  <si>
    <t>Výměna oken části objektu školy - II.část</t>
  </si>
  <si>
    <t>Gymnázium a Obchodní akademie, Orlová, příspěvková organizace</t>
  </si>
  <si>
    <t xml:space="preserve">Dětský domov SRDCE a Školní jídelna, Karviná-Fryštát,Vydmuchov 10, příspěvková organizace </t>
  </si>
  <si>
    <t>Nákup osobního automobilu</t>
  </si>
  <si>
    <t>Zakoupení konvektomatu a kuchyňského robotu</t>
  </si>
  <si>
    <t>Nákup 9-ti místného automobilu</t>
  </si>
  <si>
    <t>Výměna oken a balkónových dveří</t>
  </si>
  <si>
    <t>Změna způsobu vytápění</t>
  </si>
  <si>
    <t>Výměna střešní krytiny a hromosvodů</t>
  </si>
  <si>
    <t>Příspěvkové organizace v odvětví školství</t>
  </si>
  <si>
    <t>Celkový součet - příspěvkové organizace
v odvětví sociálních věcí</t>
  </si>
  <si>
    <t>Příspěvek na provoz příspěvkovým organizacím v odvětví sociálních věcí - krytí odpisů</t>
  </si>
  <si>
    <t xml:space="preserve">Příspěvek na provoz příspěvkovým organizacím v odvětví sociálních věcí  </t>
  </si>
  <si>
    <t>Zámek Nová Horka, příspěvková organizace</t>
  </si>
  <si>
    <t>Půdní vestavba v objektu bydlení č.p.786 ve Vítkově</t>
  </si>
  <si>
    <t>Sírius, příspěvková organizace</t>
  </si>
  <si>
    <t>Sagapo, příspěvková organizace</t>
  </si>
  <si>
    <t>Nový domov, příspěvková organizace</t>
  </si>
  <si>
    <t>Náš svět, příspěvková organizace</t>
  </si>
  <si>
    <t>Marianum, příspěvková organizace</t>
  </si>
  <si>
    <t>Harmonie, příspěvková organizace</t>
  </si>
  <si>
    <t>Fontána, příspěvková organizace</t>
  </si>
  <si>
    <t>Výměna plynových kotlů</t>
  </si>
  <si>
    <t>Domov U jezera, příspěvková organizace</t>
  </si>
  <si>
    <t>Pořízení konvektomatu do stravovacího provozu</t>
  </si>
  <si>
    <t>Domov Pohoda, příspěvková organizace</t>
  </si>
  <si>
    <t>Domov Paprsek, příspěvková organizace</t>
  </si>
  <si>
    <t>Domov Na zámku, příspěvková organizace</t>
  </si>
  <si>
    <t>Domov Letokruhy, příspěvková organizace</t>
  </si>
  <si>
    <t>Domov Jistoty, příspěvková organizace</t>
  </si>
  <si>
    <t>Domov Hortenzie, příspěvková organizace</t>
  </si>
  <si>
    <t>Stavební úpravy a modernizace prádelny</t>
  </si>
  <si>
    <t>Domov Duha, příspěvková organizace</t>
  </si>
  <si>
    <t>Domov Březiny, příspěvková organizace</t>
  </si>
  <si>
    <t>Domov Bílá Opava, příspěvková organizace</t>
  </si>
  <si>
    <t>Příprava a posuzování žadatelů o náhradní rodinnou péči</t>
  </si>
  <si>
    <t>Konzultační činnost pro pěstouny</t>
  </si>
  <si>
    <t>Dohody o výkonu pěstounské péče – nové dohody</t>
  </si>
  <si>
    <t>Centrum psychologické pomoci, příspěvková organizace</t>
  </si>
  <si>
    <t>Benjamín, příspěvková organizace</t>
  </si>
  <si>
    <t>Příspěvkové organizace v odvětví sociálních věcí</t>
  </si>
  <si>
    <t>Celkový součet - příspěvkové organizace
v odvětví kultury</t>
  </si>
  <si>
    <t>Těšínské divadlo - Malá scéna</t>
  </si>
  <si>
    <t>Příspěvek na provoz příspěvkovým organizacím v odvětví kultury - krytí odpisů</t>
  </si>
  <si>
    <t xml:space="preserve">Příspěvek na provoz příspěvkovým organizacím v odvětví kultury  </t>
  </si>
  <si>
    <t>Kulturní akce krajského a nadregionálního významu v příspěvkových organizacích MSK</t>
  </si>
  <si>
    <t>Zámek Bruntál - oprava fasád a střech v nádvoří zámku</t>
  </si>
  <si>
    <t>Program rozvoje muzejnictví v Moravskoslezském kraji - příspěvkové organizace MSK</t>
  </si>
  <si>
    <t xml:space="preserve">Podpora akcí v oblasti kultury pro občany se zdravotním postižením   </t>
  </si>
  <si>
    <t>Regionální funkce knihoven - příspěvkové organizace MSK</t>
  </si>
  <si>
    <t>Programová rozšíření knihovního systému Aleph pro potřeby integrace s Centrálním portálem knihoven</t>
  </si>
  <si>
    <t>Nákup a ochrana knihovního fondu a nákup licencí k databázím</t>
  </si>
  <si>
    <t>Sanace vlhkosti Domu umění, Jurečkova 9, Ostrava</t>
  </si>
  <si>
    <t>Ostatní závazné ukazatele v odvětví kultury</t>
  </si>
  <si>
    <t>Příspěvkové organizace v odvětví kultury</t>
  </si>
  <si>
    <t>Celkový součet - příspěvková organizace
v odvětví dopravy</t>
  </si>
  <si>
    <t>Výdaje související s vrácením finančních prostředků z uzavřených smluv o budoucích smlouvách o zřízení věcného břemene - příspěvek na provoz</t>
  </si>
  <si>
    <t>Souvislé opravy silnic II. a III. tříd</t>
  </si>
  <si>
    <t>Rekonstrukce mostů 480-001 a 480-002 včetně ramp, Kopřivnice</t>
  </si>
  <si>
    <t>Příspěvek na provoz příspěvkové organizaci v odvětví dopravy - krytí odpisů</t>
  </si>
  <si>
    <t>Příspěvek na provoz příspěvkové organizaci v odvětví dopravy</t>
  </si>
  <si>
    <t>Příprava staveb a vypořádání pozemků</t>
  </si>
  <si>
    <t>Protihluková opatření na silnicích II. a III. tříd</t>
  </si>
  <si>
    <t>Okružní křižovatka Třanovice</t>
  </si>
  <si>
    <t>Správa silnic Moravskoslezského kraje, příspěvková organizace</t>
  </si>
  <si>
    <t>Příspěvková organizace v odvětví dopravy</t>
  </si>
  <si>
    <t>Účel použití</t>
  </si>
  <si>
    <r>
      <t xml:space="preserve">Čerpáno </t>
    </r>
    <r>
      <rPr>
        <b/>
        <vertAlign val="superscript"/>
        <sz val="8"/>
        <rFont val="Tahoma"/>
        <family val="2"/>
        <charset val="238"/>
      </rPr>
      <t>2)</t>
    </r>
  </si>
  <si>
    <r>
      <t xml:space="preserve">Schváleno </t>
    </r>
    <r>
      <rPr>
        <b/>
        <vertAlign val="superscript"/>
        <sz val="8"/>
        <rFont val="Tahoma"/>
        <family val="2"/>
        <charset val="238"/>
      </rPr>
      <t>1)</t>
    </r>
  </si>
  <si>
    <t>Přehled poskytnutých finančních prostředků příspěvkovým organizacím kraje</t>
  </si>
  <si>
    <t>Celkový součet - zahraničí</t>
  </si>
  <si>
    <t>Slezské vojvodství (Polská republika)</t>
  </si>
  <si>
    <t>Opolské vojvodství (Polská republika)</t>
  </si>
  <si>
    <t>Zahraničí:</t>
  </si>
  <si>
    <t>Celkový součet - jiné veřejné rozpočty</t>
  </si>
  <si>
    <t>Základní škola pro tělesně postižené, Opava, Dostojevského 12</t>
  </si>
  <si>
    <t>Krajská hygienická stanice Moravskoslezského kraje se sídlem v Ostravě</t>
  </si>
  <si>
    <t>Výdaje související s provozem stanice Integrovaného výjezdového centra Nošovice</t>
  </si>
  <si>
    <t>Dotační program - Podpora vědy a výzkumu v Moravskoslezském kraji</t>
  </si>
  <si>
    <t>Jiné veřejné rozpočty:</t>
  </si>
  <si>
    <t>Celkový součet - kraje</t>
  </si>
  <si>
    <t>Ústecký kraj</t>
  </si>
  <si>
    <t>Kraje:</t>
  </si>
  <si>
    <t>Celkový součet - obce a města v jiných krajích</t>
  </si>
  <si>
    <t>Obec Vojkovice (Středočeský kraj)</t>
  </si>
  <si>
    <t>Obec Solenice (Středočeský kraj)</t>
  </si>
  <si>
    <t>Obec Rudník (Královéhradecký kraj)</t>
  </si>
  <si>
    <t>Obec Lužany (Plzeňský kraj)</t>
  </si>
  <si>
    <t>Obec Kvíčovice (Plzeňský kraj)</t>
  </si>
  <si>
    <t>Obec Husinec (Středočeský kraj)</t>
  </si>
  <si>
    <t>Obec Hrádek (Plzeňský kraj)</t>
  </si>
  <si>
    <t>Peněžitý dar na rekonstrukci, opravy, zřízení a provoz rodného domu Jana Kubiše</t>
  </si>
  <si>
    <t>Obec Dolní Vilémovice (kraj Vysočina)</t>
  </si>
  <si>
    <t>Obec Dolany (Středočeský kraj)</t>
  </si>
  <si>
    <t>Obec Běloky (Středočeský kraj)</t>
  </si>
  <si>
    <t>Městys Žinkovy (Plzeňský kraj)</t>
  </si>
  <si>
    <t>Městys Zvíkovec (Plzeňský kraj)</t>
  </si>
  <si>
    <t>Městys Křinec (Středočeský kraj)</t>
  </si>
  <si>
    <t>Město Vodňany (Jihočeský kraj)</t>
  </si>
  <si>
    <t>Město Veselí nad Lužnicí (Jihočeský kraj)</t>
  </si>
  <si>
    <t>Město Svoboda nad Úpou (Královéhradecký kraj)</t>
  </si>
  <si>
    <t>Město Radnice (Plzeňský kraj)</t>
  </si>
  <si>
    <t>Město Protivín (Jihočeský kraj)</t>
  </si>
  <si>
    <t>Město Mladá Vožice (Jihočeský kraj)</t>
  </si>
  <si>
    <t>Město Husinec (Jihočeský kraj)</t>
  </si>
  <si>
    <t>Město Hostinné (Královéhradecký kraj)</t>
  </si>
  <si>
    <t>Město Blovice (Plzeňský kraj)</t>
  </si>
  <si>
    <t>Obce a města v jiných krajích:</t>
  </si>
  <si>
    <t>Celkový součet - dobrovolné svazky obcí</t>
  </si>
  <si>
    <t>Dotační program - Podpora turistických oblastí v Moravskoslezském kraji</t>
  </si>
  <si>
    <t>Dotační program - Podpora obnovy a rozvoje venkova Moravskoslezského kraje</t>
  </si>
  <si>
    <t>Venkovský mikroregion Moravice</t>
  </si>
  <si>
    <t>Svazek obcí mikroregionu Hlučínska-Západ</t>
  </si>
  <si>
    <t>Svazek obcí mikroregionu Hlučínska</t>
  </si>
  <si>
    <t>SVAZEK OBCÍ "Morávka-Pražmo"</t>
  </si>
  <si>
    <t>Sdružení obcí Vrbenska</t>
  </si>
  <si>
    <t>Dotační program - Program na podporu přípravy projektové dokumentace</t>
  </si>
  <si>
    <t>Sdružení obcí Rýmařovska</t>
  </si>
  <si>
    <t>Sdružení obcí povodí Stonávky</t>
  </si>
  <si>
    <t>Sdružení obcí Hlučínska</t>
  </si>
  <si>
    <t>Sdružení obcí Bílovecka</t>
  </si>
  <si>
    <t>Dotační program - Program na zvýšení absorpční kapacity obcí a měst do 10 tis. obyvatel</t>
  </si>
  <si>
    <t>Sdružení měst a obcí povodí Ondřejnice Brušperk</t>
  </si>
  <si>
    <t>Region Slezská brána</t>
  </si>
  <si>
    <t>Region Poodří</t>
  </si>
  <si>
    <t>Mikroregion Opavsko severozápad</t>
  </si>
  <si>
    <t>Mikroregion Odersko</t>
  </si>
  <si>
    <t>Mikroregion Matice slezská Háj ve Slezsku</t>
  </si>
  <si>
    <t>Mikroregion Krnovsko</t>
  </si>
  <si>
    <t>Mikroregion Hvozdnice</t>
  </si>
  <si>
    <t>Mikroregion - Sdružení obcí Osoblažska</t>
  </si>
  <si>
    <t>Dobrovolný svazek obcí Mikroregion Žermanické a Těrlické přehrady</t>
  </si>
  <si>
    <t>Dobrovolné svazky obcí:</t>
  </si>
  <si>
    <t>Celkový součet - obce a města</t>
  </si>
  <si>
    <t>Telekomunikace a datové přenosy pro Integrované bezpečnostní centrum Moravskoslezského kraje</t>
  </si>
  <si>
    <t>Regionální funkce knihoven</t>
  </si>
  <si>
    <t>Neinvestiční transfery krajům podle § 27 zákona č. 133/1985 Sb., o požární ochraně</t>
  </si>
  <si>
    <t xml:space="preserve">Dotační program - Program podpory aktivit v oblasti kultury </t>
  </si>
  <si>
    <t>Dotační program - Podpora vzdělávání v oblasti životního prostředí</t>
  </si>
  <si>
    <t xml:space="preserve">Dotační program - Podpora aktivit v oblastech využití volného času dětí a mládeže a celoživotního vzdělávání osob se zdravotním postižením </t>
  </si>
  <si>
    <t>Dotační program - Podpora aktivit v oblasti místní Agendy21</t>
  </si>
  <si>
    <t>EKOKOM</t>
  </si>
  <si>
    <t>Dotační program - Podpora turistických informačních center v  Moravskoslezském kraji</t>
  </si>
  <si>
    <t xml:space="preserve">Dotační program - Program podpory aktivit příslušníků národnostních menšin žijících na území Moravskoslezského kraje </t>
  </si>
  <si>
    <t>Dotační program - Program rozvoje sociálních služeb v Moravskoslezském kraji</t>
  </si>
  <si>
    <t>Dotační program - Program protidrogové politiky kraje</t>
  </si>
  <si>
    <t>Ostrava, Slezská Ostrava</t>
  </si>
  <si>
    <t>Ostrava, Poruba</t>
  </si>
  <si>
    <t xml:space="preserve">Dotační program - Program na podporu zvýšení kvality sociálních služeb poskytovaných v Moravskoslezském kraji </t>
  </si>
  <si>
    <t>Ostrava, Moravská Ostrava a Přívoz</t>
  </si>
  <si>
    <t xml:space="preserve">Ostrava, Jih </t>
  </si>
  <si>
    <t xml:space="preserve">Obec Životice </t>
  </si>
  <si>
    <t>Vesnice roku</t>
  </si>
  <si>
    <t xml:space="preserve">Obec Žabeň </t>
  </si>
  <si>
    <t xml:space="preserve">Obec Závišice </t>
  </si>
  <si>
    <t xml:space="preserve">Obec Zátor </t>
  </si>
  <si>
    <t xml:space="preserve">Obec Vyšní Lhoty </t>
  </si>
  <si>
    <t>Obec Vřesina</t>
  </si>
  <si>
    <t>Dotační programy - Program podpory tvorby územních plánů obcí</t>
  </si>
  <si>
    <t xml:space="preserve">Obec Vršovice </t>
  </si>
  <si>
    <t xml:space="preserve">Obec Vrchy </t>
  </si>
  <si>
    <t xml:space="preserve">Obec Vražné </t>
  </si>
  <si>
    <t xml:space="preserve">Obec Vojkovice </t>
  </si>
  <si>
    <t xml:space="preserve">Obec Větřkovice </t>
  </si>
  <si>
    <t xml:space="preserve">Obec Veřovice </t>
  </si>
  <si>
    <t xml:space="preserve">Obec Vendryně </t>
  </si>
  <si>
    <t xml:space="preserve">Obec Velké Hoštice </t>
  </si>
  <si>
    <t>Dotační program - Drobné vodohospodářské akce</t>
  </si>
  <si>
    <t xml:space="preserve">Obec Velké Heraltice </t>
  </si>
  <si>
    <t xml:space="preserve">Obec Velká Štáhle </t>
  </si>
  <si>
    <t xml:space="preserve">Obec Velká Polom </t>
  </si>
  <si>
    <t xml:space="preserve">Obec Valšov </t>
  </si>
  <si>
    <t>Podpora vodohospodářských projektů</t>
  </si>
  <si>
    <t xml:space="preserve">Obec Václavovice </t>
  </si>
  <si>
    <t xml:space="preserve">Obec Úvalno </t>
  </si>
  <si>
    <t xml:space="preserve">Obec Uhlířov </t>
  </si>
  <si>
    <t xml:space="preserve">Obec Třemešná </t>
  </si>
  <si>
    <t xml:space="preserve">Obec Třebom </t>
  </si>
  <si>
    <t xml:space="preserve">Obec Trojanovice </t>
  </si>
  <si>
    <t xml:space="preserve">Obec Tísek </t>
  </si>
  <si>
    <t xml:space="preserve">Obec Tichá </t>
  </si>
  <si>
    <t xml:space="preserve">Obec Těškovice </t>
  </si>
  <si>
    <t xml:space="preserve">Obec Těrlicko </t>
  </si>
  <si>
    <t xml:space="preserve">Obec Štěpánkovice </t>
  </si>
  <si>
    <t xml:space="preserve">Obec Štáblovice </t>
  </si>
  <si>
    <t xml:space="preserve">Obec Široká Niva </t>
  </si>
  <si>
    <t xml:space="preserve">Obec Šilheřovice </t>
  </si>
  <si>
    <t xml:space="preserve">Obec Svobodné Heřmanice </t>
  </si>
  <si>
    <t>Dotační program - Zvyšování pasivní bezpečnosti na pozemních komunikacích</t>
  </si>
  <si>
    <t xml:space="preserve">Obec Strahovice </t>
  </si>
  <si>
    <t xml:space="preserve">Obec Stonava </t>
  </si>
  <si>
    <t xml:space="preserve">Obec Stěbořice </t>
  </si>
  <si>
    <t xml:space="preserve">Obec Staříč </t>
  </si>
  <si>
    <t xml:space="preserve">Obec Staré Heřminovy </t>
  </si>
  <si>
    <t xml:space="preserve">Obec Staré Hamry </t>
  </si>
  <si>
    <t xml:space="preserve">Obec Stará Ves nad Ondřejnicí </t>
  </si>
  <si>
    <t xml:space="preserve">Obec Soběšovice </t>
  </si>
  <si>
    <t xml:space="preserve">Obec Služovice </t>
  </si>
  <si>
    <t xml:space="preserve">Obec Slezské Rudoltice </t>
  </si>
  <si>
    <t xml:space="preserve">Obec Slezské Pavlovice </t>
  </si>
  <si>
    <t xml:space="preserve">Obec Slavkov </t>
  </si>
  <si>
    <t xml:space="preserve">Dotační program - Program obnovy kulturních památek a památkově chráněných nemovitostí v Moravskoslezském kraji </t>
  </si>
  <si>
    <t xml:space="preserve">Obec Slatina </t>
  </si>
  <si>
    <t xml:space="preserve">Obec Řepiště </t>
  </si>
  <si>
    <t xml:space="preserve">Obec Řeka </t>
  </si>
  <si>
    <t xml:space="preserve">Obec Ryžoviště </t>
  </si>
  <si>
    <t xml:space="preserve">Obec Rybí </t>
  </si>
  <si>
    <t xml:space="preserve">Obec Rusín </t>
  </si>
  <si>
    <t xml:space="preserve">Obec Ropice </t>
  </si>
  <si>
    <t xml:space="preserve">Obec Rohov </t>
  </si>
  <si>
    <t xml:space="preserve">Obec Razová </t>
  </si>
  <si>
    <t xml:space="preserve">Obec Raškovice </t>
  </si>
  <si>
    <t xml:space="preserve">Obec Raduň </t>
  </si>
  <si>
    <t xml:space="preserve">Obec Radkov </t>
  </si>
  <si>
    <t xml:space="preserve">Obec Pustějov </t>
  </si>
  <si>
    <t xml:space="preserve">Obec Pustá Polom </t>
  </si>
  <si>
    <t xml:space="preserve">Obec Pržno </t>
  </si>
  <si>
    <t xml:space="preserve">Obec Pražmo </t>
  </si>
  <si>
    <t xml:space="preserve">Obec Píšť </t>
  </si>
  <si>
    <t xml:space="preserve">Obec Písečná </t>
  </si>
  <si>
    <t xml:space="preserve">Obec Petřvald </t>
  </si>
  <si>
    <t>Obec Petrovice u Karviné</t>
  </si>
  <si>
    <t xml:space="preserve">Obec Otice </t>
  </si>
  <si>
    <t xml:space="preserve">Obec Oldřišov </t>
  </si>
  <si>
    <t xml:space="preserve">Obec Olbramice </t>
  </si>
  <si>
    <t xml:space="preserve">Obec Nýdek </t>
  </si>
  <si>
    <t xml:space="preserve">Obec Nové Sedlice </t>
  </si>
  <si>
    <t xml:space="preserve">Obec Nové Lublice </t>
  </si>
  <si>
    <t xml:space="preserve">Obec Nošovice </t>
  </si>
  <si>
    <t xml:space="preserve">Obec Nižní Lhoty </t>
  </si>
  <si>
    <t xml:space="preserve">Obec Neplachovice </t>
  </si>
  <si>
    <t xml:space="preserve">Obec Návsí </t>
  </si>
  <si>
    <t xml:space="preserve">Obec Mošnov </t>
  </si>
  <si>
    <t xml:space="preserve">Obec Morávka </t>
  </si>
  <si>
    <t xml:space="preserve">Obec Moravice </t>
  </si>
  <si>
    <t xml:space="preserve">Obec Mokré Lazce </t>
  </si>
  <si>
    <t xml:space="preserve">Obec Mladecko </t>
  </si>
  <si>
    <t xml:space="preserve">Obec Milíkov </t>
  </si>
  <si>
    <t xml:space="preserve">Obec Mikolajice </t>
  </si>
  <si>
    <t xml:space="preserve">Obec Mezina </t>
  </si>
  <si>
    <t xml:space="preserve">Obec Metylovice </t>
  </si>
  <si>
    <t xml:space="preserve">Obec Markvartovice </t>
  </si>
  <si>
    <t xml:space="preserve">Obec Mankovice </t>
  </si>
  <si>
    <t xml:space="preserve">Obec Ludgeřovice </t>
  </si>
  <si>
    <t xml:space="preserve">Obec Lučina </t>
  </si>
  <si>
    <t>Dotační program - Úprava lyžařských běžeckých tras v Moravskoslezském kraji</t>
  </si>
  <si>
    <t xml:space="preserve">Obec Liptaň </t>
  </si>
  <si>
    <t>Obec Lichnov (okr. Nový Jičín)</t>
  </si>
  <si>
    <t>Obec Lichnov (okr. Bruntál)</t>
  </si>
  <si>
    <t>Obec Libhošť</t>
  </si>
  <si>
    <t xml:space="preserve">Obec Lhotka </t>
  </si>
  <si>
    <t xml:space="preserve">Obec Kunín </t>
  </si>
  <si>
    <t>Obec Kunčice pod Ondřejníkem</t>
  </si>
  <si>
    <t xml:space="preserve">Obec Kujavy </t>
  </si>
  <si>
    <t xml:space="preserve">Obec Kružberk </t>
  </si>
  <si>
    <t xml:space="preserve">Obec Krmelín </t>
  </si>
  <si>
    <t xml:space="preserve">Obec Krásná </t>
  </si>
  <si>
    <t xml:space="preserve">Obec Kozmice </t>
  </si>
  <si>
    <t xml:space="preserve">Obec Kozlovice </t>
  </si>
  <si>
    <t xml:space="preserve">Obec Komorní Lhotka </t>
  </si>
  <si>
    <t xml:space="preserve">Obec Kobeřice </t>
  </si>
  <si>
    <t xml:space="preserve">Obec Karlovice </t>
  </si>
  <si>
    <t xml:space="preserve">Obec Kaňovice </t>
  </si>
  <si>
    <t xml:space="preserve">Obec Jistebník </t>
  </si>
  <si>
    <t xml:space="preserve">Obec Jezdkovice </t>
  </si>
  <si>
    <t xml:space="preserve">Obec Janovice </t>
  </si>
  <si>
    <t>Obec Jakubčovice nad Odrou</t>
  </si>
  <si>
    <t xml:space="preserve">Obec Jakartovice </t>
  </si>
  <si>
    <t xml:space="preserve">Obec Chvalíkovice </t>
  </si>
  <si>
    <t xml:space="preserve">Obec Chuchelná </t>
  </si>
  <si>
    <t xml:space="preserve">Obec Chotěbuz </t>
  </si>
  <si>
    <t xml:space="preserve">Obec Chlebičov </t>
  </si>
  <si>
    <t xml:space="preserve">Obec Hukvaldy </t>
  </si>
  <si>
    <t xml:space="preserve">Obec Hrádek </t>
  </si>
  <si>
    <t xml:space="preserve">Obec Hrabyně </t>
  </si>
  <si>
    <t xml:space="preserve">Obec Horní Životice </t>
  </si>
  <si>
    <t xml:space="preserve">Obec Horní Suchá </t>
  </si>
  <si>
    <t xml:space="preserve">Obec Horní Lhota </t>
  </si>
  <si>
    <t xml:space="preserve">Obec Holasovice </t>
  </si>
  <si>
    <t xml:space="preserve">Obec Hodslavice </t>
  </si>
  <si>
    <t xml:space="preserve">Obec Hnojník </t>
  </si>
  <si>
    <t xml:space="preserve">Obec Hlubočec </t>
  </si>
  <si>
    <t xml:space="preserve">Obec Hladké Životice </t>
  </si>
  <si>
    <t xml:space="preserve">Obec Heřmánky </t>
  </si>
  <si>
    <t xml:space="preserve">Obec Hať </t>
  </si>
  <si>
    <t xml:space="preserve">Obec Doubrava </t>
  </si>
  <si>
    <t xml:space="preserve">Obec Dolní Životice </t>
  </si>
  <si>
    <t xml:space="preserve">Obec Dolní Lutyně </t>
  </si>
  <si>
    <t xml:space="preserve">Obec Dolní Lhota </t>
  </si>
  <si>
    <t xml:space="preserve">Obec Dolní Domaslavice </t>
  </si>
  <si>
    <t xml:space="preserve">Obec Dobroslavice </t>
  </si>
  <si>
    <t xml:space="preserve">Obec Dobratice </t>
  </si>
  <si>
    <t xml:space="preserve">Obec Dobrá </t>
  </si>
  <si>
    <t xml:space="preserve">Obec Dětřichov </t>
  </si>
  <si>
    <t xml:space="preserve">Obec Dětmarovice </t>
  </si>
  <si>
    <t>Obec Čermná</t>
  </si>
  <si>
    <t xml:space="preserve">Obec Čeladná </t>
  </si>
  <si>
    <t xml:space="preserve">Obec Čavisov </t>
  </si>
  <si>
    <t xml:space="preserve">Obec Bystřice </t>
  </si>
  <si>
    <t xml:space="preserve">Obec Bukovec </t>
  </si>
  <si>
    <t xml:space="preserve">Obec Budišovice </t>
  </si>
  <si>
    <t xml:space="preserve">Obec Březová </t>
  </si>
  <si>
    <t xml:space="preserve">Obec Brumovice </t>
  </si>
  <si>
    <t xml:space="preserve">Obec Bravantice </t>
  </si>
  <si>
    <t>Obec Branka u Opavy</t>
  </si>
  <si>
    <t xml:space="preserve">Obec Bordovice </t>
  </si>
  <si>
    <t xml:space="preserve">Obec Bohušov </t>
  </si>
  <si>
    <t xml:space="preserve">Obec Bohuslavice </t>
  </si>
  <si>
    <t xml:space="preserve">Obec Bocanovice </t>
  </si>
  <si>
    <t xml:space="preserve">Obec Bítov </t>
  </si>
  <si>
    <t xml:space="preserve">Obec Bílčice </t>
  </si>
  <si>
    <t xml:space="preserve">Obec Bílá </t>
  </si>
  <si>
    <t xml:space="preserve">Obec Bělá </t>
  </si>
  <si>
    <t xml:space="preserve">Obec Bartošovice </t>
  </si>
  <si>
    <t xml:space="preserve">Městys Suchdol nad Odrou </t>
  </si>
  <si>
    <t xml:space="preserve">Městys Spálov </t>
  </si>
  <si>
    <t xml:space="preserve">Městys Litultovice </t>
  </si>
  <si>
    <t xml:space="preserve">Město Šenov </t>
  </si>
  <si>
    <t xml:space="preserve">Město Rychvald </t>
  </si>
  <si>
    <t xml:space="preserve">Město Paskov </t>
  </si>
  <si>
    <t xml:space="preserve">Město Orlová </t>
  </si>
  <si>
    <t xml:space="preserve">Město Klimkovice </t>
  </si>
  <si>
    <t xml:space="preserve">Město Hradec nad Moravicí </t>
  </si>
  <si>
    <t xml:space="preserve">Město Dolní Benešov </t>
  </si>
  <si>
    <t xml:space="preserve">Město Brušperk </t>
  </si>
  <si>
    <t>Obce a města:</t>
  </si>
  <si>
    <t>Přehled poskytnutých finančních prostředků obcím, dobrovolným svazkům obcí, krajům a jiným veřejným rozpočtům</t>
  </si>
  <si>
    <r>
      <t xml:space="preserve">2) </t>
    </r>
    <r>
      <rPr>
        <sz val="8"/>
        <rFont val="Tahoma"/>
        <family val="2"/>
        <charset val="238"/>
      </rPr>
      <t>Ve sloupci čerpáno jsou uvedeny poskytnuté dotace v roce 2013 snížené o případné vyúčtované vratky v závěru roku 2013 nebo počátkem roku 2014.</t>
    </r>
  </si>
  <si>
    <r>
      <t xml:space="preserve">1) </t>
    </r>
    <r>
      <rPr>
        <sz val="8"/>
        <rFont val="Tahoma"/>
        <family val="2"/>
        <charset val="238"/>
      </rPr>
      <t>Schválený rozpočet dotace je snížen o částku vrácených prostředků do rozpočtu kraje, která byla následně použita v rozpočtu výdajů (opětovně v daném roce).</t>
    </r>
  </si>
  <si>
    <t>Železniční muzeum moravskoslezské, o.p.s.Ostrava-Moravská Ostrava a Přívoz</t>
  </si>
  <si>
    <t>Jednotný informační a komunikační systém ochrany přírody NUTS II Moravskoslezsko</t>
  </si>
  <si>
    <t>ZO ČSOP Salamandr, Rožnov pod Radhoštěm</t>
  </si>
  <si>
    <t>ZO ČSOP ALCES, Ostrava-Poruba</t>
  </si>
  <si>
    <t>Dotační program - Program na podporu start ups v Moravskoslezském kraji</t>
  </si>
  <si>
    <t>Zebu webdesign s.r.o., Ostrava-Pustkovec</t>
  </si>
  <si>
    <t>Dotace pro soukromé školy</t>
  </si>
  <si>
    <t>ZÁKLADNÍ UMĚLECKÁ ŠKOLA  s.r.o.</t>
  </si>
  <si>
    <t>Základní umělecká škola  A PLUS, spol. s r.o.</t>
  </si>
  <si>
    <t>Základní škola, Ostrava-Výškovice, s.r.o.</t>
  </si>
  <si>
    <t>Základní škola logopedická s.r.o.</t>
  </si>
  <si>
    <t>Základní škola AMOS, školská právnická osoba</t>
  </si>
  <si>
    <t>Základní škola a Mateřská škola Monty School</t>
  </si>
  <si>
    <t>Základní škola a mateřská škola Hello s.r.o.</t>
  </si>
  <si>
    <t>YACHT CLUB Jezero Hlučín, Ostrava-Poruba</t>
  </si>
  <si>
    <t>Dotační program - Podpora sportu v Moravskoslezském kraji</t>
  </si>
  <si>
    <t>XC SPORT KARLOV, Malá Morávka - Karlov pod Pradědem 94</t>
  </si>
  <si>
    <t>Webvalley s.r.o., Ostrava-Slezská Ostrava</t>
  </si>
  <si>
    <t>WACHAL s.r.o., Kroměříž</t>
  </si>
  <si>
    <t>Vzdělávání a rozvoj dospělých s.r.o., Havířov</t>
  </si>
  <si>
    <t>Vzdělávací centrum Hello s.r.o., Ostrava-Mariánské Hory a Hulváky</t>
  </si>
  <si>
    <t>Vyšší odborná škola Jana Ámose Komenského</t>
  </si>
  <si>
    <t>Vyšší odborná škola Havířov s.r.o.</t>
  </si>
  <si>
    <t>Vyšší odborná škola DAKOL a střední škola DAKOL, o.p.s.</t>
  </si>
  <si>
    <t>Vyšší odborná škola a jazyková škola s právem státní jazykové školy SOKRATES, s.r.o.</t>
  </si>
  <si>
    <t>Volejbalový klub Ostrava, o.s., Ostrava-Moravská Ostrava</t>
  </si>
  <si>
    <t>Dopravní obslužnost - drážní doprava</t>
  </si>
  <si>
    <t>VIAMONT Regio a.s, Ústí nad Labem</t>
  </si>
  <si>
    <t>VeryVision, s.r.o., Ostrava, Moravská Ostrava a Přívoz</t>
  </si>
  <si>
    <t>Dopravní obslužnost - linková doprava</t>
  </si>
  <si>
    <t>Veolia Transport Morava a.s., Ostrava, Moravská Ostrava a Přívoz</t>
  </si>
  <si>
    <t>Valenta Jiří, Olomouc, Hodolany</t>
  </si>
  <si>
    <t>VALAŠSKÉ KRÁLOVSTVÍ s. r. o., Frenštát pod Radhoštěm</t>
  </si>
  <si>
    <t>VaKo montáže s.r.o., Ostrava-Jih, Hrabůvka</t>
  </si>
  <si>
    <t>VADE MECUM BOHEMIAE s.r.o., Odry</t>
  </si>
  <si>
    <t>Ústav geoniky AV ČR, v.v.i.,Ostrava-Poruba</t>
  </si>
  <si>
    <t>Univerzitní mateřská škola VŠB-TUO</t>
  </si>
  <si>
    <t>Dotační program - Program realizace specifických opatření Moravskoslezského krajského plánu vyrovnávání příležitostí pro občany se zdravotním postižením</t>
  </si>
  <si>
    <t>UnikaCentrum, o.p.s., Karviná, Mizerov</t>
  </si>
  <si>
    <t>Dotační program - Program na podporu financování běžných výdajů souvisejících s poskytováním sociálních služeb</t>
  </si>
  <si>
    <t>Tyfloservis o. p. s., Praha 1</t>
  </si>
  <si>
    <t>Turistický oddíl mládeže č.1309 - Žlutý kvítek, Palkovice</t>
  </si>
  <si>
    <t>TUČŇÁKOVA ŠKOLKA-mateřská škola, s.r.o.</t>
  </si>
  <si>
    <t>TT - CONTACT, s.r.o., Ostrava-Moravská Ostrava a Přívoz</t>
  </si>
  <si>
    <t>Třinecké vzdělávání, s.r.o., Třinec</t>
  </si>
  <si>
    <t>TRISIA, a. s., Třinec</t>
  </si>
  <si>
    <t>TRIMR s.r.o., Ostrava, Mariánské Hory a Hulváky</t>
  </si>
  <si>
    <t>TRIBO, o.s., Ostrava-Poruba</t>
  </si>
  <si>
    <t>Dotační program - Podpora podnikání</t>
  </si>
  <si>
    <t>TRIAS a spol., spol. s r. o., Havířov</t>
  </si>
  <si>
    <t>TQM-holding. s.r.o., Opava</t>
  </si>
  <si>
    <t>TOPLINGVA s.r.o., Ostrava, Antošovice</t>
  </si>
  <si>
    <t>Top Function s.r.o., Ostrava-Pustkovec</t>
  </si>
  <si>
    <t>Tofel Zdeněk - ZDENY, Mariánské Hory a Hulváky</t>
  </si>
  <si>
    <t>TK PROFITECH, v.o.s., Ostrava-Jih</t>
  </si>
  <si>
    <t>TJ. Slezan Frýdek-Místek, Frýdek-Místek</t>
  </si>
  <si>
    <t>TJ SLOVAN Frenštát pod Radhoštěm, Frenštát pod Radhoštěm</t>
  </si>
  <si>
    <t>TJ ODRY, o.s., Odry</t>
  </si>
  <si>
    <t>TJ GYMNÁZIUM HLADNOV, Ostrava-Slezská Ostrava</t>
  </si>
  <si>
    <t>TINT service s.r.o., Frýdek-Místek</t>
  </si>
  <si>
    <t>TINT s. r. o., Frýdek-Místek</t>
  </si>
  <si>
    <t>TICHÁNEK, o.s., Tichá</t>
  </si>
  <si>
    <t>THeatr ludem, Ostrava-Moravská Ostrava a Přívoz</t>
  </si>
  <si>
    <t>TENNO CZ s.r.o., Karviná, Fryštát</t>
  </si>
  <si>
    <t>TEMPO TRAINING &amp; CONSULTING s.r.o., Ostrava, Svinov</t>
  </si>
  <si>
    <t>Tělovýchovná jednota Třineckých železáren, Třinec</t>
  </si>
  <si>
    <t>Tělovýchovná jednota Slezan Osoblaha, Osoblaha</t>
  </si>
  <si>
    <t>Tělovýchovná jednota Olympia Bruntál</t>
  </si>
  <si>
    <t>Tělovýchovná jednota FC Baník, Ostrava, Slezská Ostrava</t>
  </si>
  <si>
    <t>Tělocvičná jednota Sokol Vítkovice, Ostrava-Vítkovice</t>
  </si>
  <si>
    <t>Tělocvičná jednota SOKOL Poruba, Ostrava-Poruba</t>
  </si>
  <si>
    <t>TANGRAM s.r.o., Polanka nad Odrou</t>
  </si>
  <si>
    <t>TALPA - RPF, s.r.o., Ostrava, Kunčičky</t>
  </si>
  <si>
    <t>Tábornický oddíl mládeže BVÚ, Ostrava</t>
  </si>
  <si>
    <t>T.J. Frenštát pod Radhoštěm, Frenštát pod Radhoštěm</t>
  </si>
  <si>
    <t>ŠUPINY, Ostrava-Vítkovice</t>
  </si>
  <si>
    <t>ŠSK Beskydy, o.s., Školní sportovní klub BESKYDY o.s., Frýdek-Místek</t>
  </si>
  <si>
    <t>ŠOV Třanovice, o.p.s., Třanovice</t>
  </si>
  <si>
    <t>Školní sportovní klub Ostrava o.s., Ostrava, Poruba</t>
  </si>
  <si>
    <t>Škola Taekwon-Do ITF Karviná, Karviná</t>
  </si>
  <si>
    <t>Škola manažerského rozvoje s.r.o., Ostrava, Poruba</t>
  </si>
  <si>
    <t>ŠERM OSTRAVA, Ostrava-Poruba</t>
  </si>
  <si>
    <t>Sylvie Vilišová, Ostrava, Polanka nad Odrou</t>
  </si>
  <si>
    <t>SychrovNET s.r.o., Vsetín</t>
  </si>
  <si>
    <t>Svět vzdělávání - síť místních center celoživotního vzdělávání, Slezská Ostrava</t>
  </si>
  <si>
    <t>Svaz neslyšících a nedoslýchavých v ČR, Praha 8</t>
  </si>
  <si>
    <t>Svaz Maďarů žijících v českých zemích, Praha 10</t>
  </si>
  <si>
    <t>Svatováclavský hudební festival, Moravská Ostrava a Přívoz</t>
  </si>
  <si>
    <t>SVÁŘEČSKÁ ŠKOLA KRAVAŘE s.r.o., Kravaře</t>
  </si>
  <si>
    <t>SVARSERVIS THERMOPROZESS COOPERHEAT, s.r.o., Ostrava, Mariánské Hory a Hulváky</t>
  </si>
  <si>
    <t>Svarservis MORAVA, s.r.o., Ostrava-Mariánské Hory a Hulváky</t>
  </si>
  <si>
    <t>Střední uměleckoprůmyslová škola, s.r.o.</t>
  </si>
  <si>
    <t>Střední umělecká škola varhanářská o.p.s.</t>
  </si>
  <si>
    <t xml:space="preserve">Střední škola uměleckých řemesel, s.r.o.  </t>
  </si>
  <si>
    <t>Střední škola podnikatelská Klimkovice s.r.o.</t>
  </si>
  <si>
    <t>Střední škola informačních technologií, s.r.o.</t>
  </si>
  <si>
    <t>Střední škola hotelnictví, gastronomie a služeb SČMSD Šilheřovice, s.r.o.</t>
  </si>
  <si>
    <t>Střední škola ekonomicko-podnikatelská Studénka, o. p. s.</t>
  </si>
  <si>
    <t>Střední odborné učiliště DAKOL, s.r.o.</t>
  </si>
  <si>
    <t>Střední odborné učiliště "BARON SCHOOL" spol. s r.o.</t>
  </si>
  <si>
    <t>Střední odborná škola umělecká a gymnázium, s.r.o.</t>
  </si>
  <si>
    <t>Střední odborná škola ochrany osob a majetku s.r.o.</t>
  </si>
  <si>
    <t>Střední odborná škola NET OFFICE Orlová, spol. s r.o.</t>
  </si>
  <si>
    <t>Střední odborná škla Třineckých železáren</t>
  </si>
  <si>
    <t>Středisko rané péče SPRP Ostrava, Ostrava-Mor.Ostrava a Přívoz</t>
  </si>
  <si>
    <t>Středisko praktického vyučování JEDNOTA s.r.o.</t>
  </si>
  <si>
    <t>STONAX, o.p.s., Třanovice</t>
  </si>
  <si>
    <t>Státní léčebné lázně Karlova Studánka, s. p.</t>
  </si>
  <si>
    <t>Staré Sovinecko, o.s., Lomnice</t>
  </si>
  <si>
    <t>SPS - STAS, s.r.o., Malá Morávka</t>
  </si>
  <si>
    <t>Spring Agency, s.r.o., Ostrava-Moravská Ostrava a Přívoz</t>
  </si>
  <si>
    <t>Sportovní klub X-AIR Ostrava, Ostrava-Moravská Ostrava a Přívoz</t>
  </si>
  <si>
    <t>Sportovní klub vozíčkářů, Ostrava</t>
  </si>
  <si>
    <t>Sportovní klub stolního tenisu Baník Havířov, Havířov-Šumbark</t>
  </si>
  <si>
    <t>Sportovní klub SK Ostrava, Ostrava-Jih</t>
  </si>
  <si>
    <t>Sportovní klub při Gymnáziu Vrbno pod Pradědem</t>
  </si>
  <si>
    <t>Sportovní klub Policie Olomouc, Olomouc</t>
  </si>
  <si>
    <t>Sportovní klub Karviná, Karviná</t>
  </si>
  <si>
    <t>Sportovní klub Frýdlant nad Ostravicí, Frýdlant nad Ostravicí</t>
  </si>
  <si>
    <t>Sportovní basketbalová škola Ostrava o.s., Ostrava-Jih</t>
  </si>
  <si>
    <t>SPORT Morávka a.s., Pražmo</t>
  </si>
  <si>
    <t>Společnost pro kvalitu školy, o. s., Ostrava, Poruba</t>
  </si>
  <si>
    <t>Dotační program - Program na podporu komunitní práce a na zmírňování následků sociálního vyloučení v sociálně vyloučených lokalitách Moravskoslezského kraje</t>
  </si>
  <si>
    <t>Společně-Jekhetane, Ostrava</t>
  </si>
  <si>
    <t>Speciální škola Diakonie ČCE Ostrava, Ostrava-Vítkovice</t>
  </si>
  <si>
    <t>Soukromé středisko praktického výučování RENOVA, o.p.s. Milotice nad Opavou</t>
  </si>
  <si>
    <t>Soukromá základní umělecká škola TUTTI MUSIC, spol. s r. o.</t>
  </si>
  <si>
    <t>Soukromá základní umělecká škola MUSICALE v.o.s.</t>
  </si>
  <si>
    <t xml:space="preserve">Soukromá základní škola, spol. s r.o. </t>
  </si>
  <si>
    <t>Soukromá základní škola speciální pro žáky s více vadami, Ostrava, s.r.o.</t>
  </si>
  <si>
    <t>Soukromá základní škola PIANETA, s.r.o.</t>
  </si>
  <si>
    <t>Soukromá základní škola a mateřská škola, s.r.o.</t>
  </si>
  <si>
    <t xml:space="preserve">Soukromá vyšší odborná škola podnikatelská, s.r.o.  </t>
  </si>
  <si>
    <t>Soukromá třinecká obchodní akademie a hotelová škola, spol. s r. o.</t>
  </si>
  <si>
    <t>Soukromá střední škola PRAKTIK s.r.o.</t>
  </si>
  <si>
    <t>Soukromá střední škola podnikatelská, s.r.o., Opava</t>
  </si>
  <si>
    <t>Soukromá střední odborná škola PRIMA s.r.o.</t>
  </si>
  <si>
    <t>Soukromá střední odborná škola Frýdek-Místek, s. r. o.</t>
  </si>
  <si>
    <t>Soukromá obchodní akademie Opava s.r.o.</t>
  </si>
  <si>
    <t>SOUKROMÁ MATEŘSKÁ ŠKOLA BAMBINO s.r.o.</t>
  </si>
  <si>
    <t>SOUKROMÁ MATEŘSKÁ ŠKOLA  TOVÁRNÍ s.r.o.</t>
  </si>
  <si>
    <t>SocioFactor s.r.o., Ostrava, Přívoz, Moravská Ostrava a Přívoz</t>
  </si>
  <si>
    <t>Sobriety s.r.o., Brno</t>
  </si>
  <si>
    <t>Služby Dobrého Pastýře, soukromé sdružení křesťanů, Ludgeřovice</t>
  </si>
  <si>
    <t>Slezský soubor Heleny Salichové, Ostrava-Poruba</t>
  </si>
  <si>
    <t xml:space="preserve">Dotační program - Program na podporu projektů ve zdravotnictví </t>
  </si>
  <si>
    <t>Slezský klub stomiků Ostrava</t>
  </si>
  <si>
    <t>Slezská Humanita, humanitární spol. pro zdravotnictví a soc. pomoc v Karviné</t>
  </si>
  <si>
    <t>Dotační program - Program na podporu neinvestičních aktivit z oblasti  prevence kriminality</t>
  </si>
  <si>
    <t>SKIALPIN PUSTEVNY, s.r.o., Trojanovice 477</t>
  </si>
  <si>
    <t>SKI Park Grůň o.s., Frýdek-Místek</t>
  </si>
  <si>
    <t>SKI KLUB RD RÝMAŘOV, Rýmařov</t>
  </si>
  <si>
    <t>SK K2 o.s., Frýdek-Místek</t>
  </si>
  <si>
    <t>SK Annaberg, Andělská Hora</t>
  </si>
  <si>
    <t>Sjednocená organizace nevidomých a slabozrakých ČR, Praha 1</t>
  </si>
  <si>
    <t>Severomoravský tenisový svaz, Ostrava-Mariánské Hory a Přívoz</t>
  </si>
  <si>
    <t>Sentinel s.r.o., Moravská Ostrava a Přívoz</t>
  </si>
  <si>
    <t>SEDUKON, o.p.s., Ostrava-Jih</t>
  </si>
  <si>
    <t>Sdružení rodičů SLUNÍČKO, Zbyslavice při Školní družině ZŠ a MŠ obce Zbyslavice</t>
  </si>
  <si>
    <t>Sdružení při BaV klubu Příbor, Příbor</t>
  </si>
  <si>
    <t>Sdružení přátel polské knihy, Český Těšín</t>
  </si>
  <si>
    <t>Sdružení pro rozvoj Moravskoslezského kraje, Mariánské Hory a Hulváky</t>
  </si>
  <si>
    <t>Sdružení polské mládeže v ČR, Český Těšín</t>
  </si>
  <si>
    <t>Sdružení obrany spotřebitelů Moravskoslezského kraje, Ostrava,Mor.Ostrava a Přívoz</t>
  </si>
  <si>
    <t>Sdružení maminek Sluníčko o.s., Petrovice u Karviné</t>
  </si>
  <si>
    <t>Sdružení hasičů Čech, Moravy a Slezska, Ústřední hasičská škola Jánské Koupele, Staré Těchanovice</t>
  </si>
  <si>
    <t>Sdružení členů a přátel folklórního souboru Jackové, Jablunkov</t>
  </si>
  <si>
    <t>Sdružení "KAFIRA", Opava</t>
  </si>
  <si>
    <t>Sdružení - BES, Ostrava-Poruba</t>
  </si>
  <si>
    <t>SBX 13 o.s., Praha 7</t>
  </si>
  <si>
    <t>Sbor dobrovolných hasičů Svinov, Ostrava-Svinov</t>
  </si>
  <si>
    <t>Sbor dobrovolných hasičů Slezské Rudoltice, Slezské Rudoltice</t>
  </si>
  <si>
    <t>Sbor Církve adventistů sedmého dne Třinec, Třinec</t>
  </si>
  <si>
    <t>Sanatorium Jablunkov, a.s.</t>
  </si>
  <si>
    <t>SALUS o.p.s., Kopřivnice</t>
  </si>
  <si>
    <t>S.T.O.P. Ostrava-Moravská Ostrava a Přívoz</t>
  </si>
  <si>
    <t>S 21 Energy s.r.o., Ostrava, Moravská Ostrava a Přívoz</t>
  </si>
  <si>
    <t>Římskokatolická farnost Radkov</t>
  </si>
  <si>
    <t>Římskokatolická farnost Panny Marie Opava</t>
  </si>
  <si>
    <t>Římskokatolická farnost Opava - Kateřinky</t>
  </si>
  <si>
    <t>Římskokatolická farnost Ludgeřovice</t>
  </si>
  <si>
    <t>Římskokatolická farnost Krnov</t>
  </si>
  <si>
    <t>Římskokatolická farnost Hynčice, Město Albrechtice</t>
  </si>
  <si>
    <t>Římskokatolická farnost Hošťálkovy, Město Albrechtice</t>
  </si>
  <si>
    <t>Římskokatolická farnost Hlučín</t>
  </si>
  <si>
    <t>Římskokatolická farnost Heřmanovice</t>
  </si>
  <si>
    <t>Římskokatolická farnost Guntramovice, Budišov nad Budišovkou</t>
  </si>
  <si>
    <t>Řecká obec Krnov-město, Krnov</t>
  </si>
  <si>
    <t>Řecká obec Karviná</t>
  </si>
  <si>
    <t>Rytíři hradu Štramberk o.s., Štramberk</t>
  </si>
  <si>
    <t>RSE Project s.r.o., Ostrava-Vítkovice</t>
  </si>
  <si>
    <t>RPIC-ViP s.r.o., Ostrava, Mariánské Hory a Hulváky</t>
  </si>
  <si>
    <t>Rozběh mysli o,.s., Ostrava-Poruba</t>
  </si>
  <si>
    <t>Royal Rangers v ČR, Třinec</t>
  </si>
  <si>
    <t>ROSKA OSTRAVA, regionální organizace Unie Roska v ČR</t>
  </si>
  <si>
    <t>ROSKA FRÝDEK-MÍSTEK, regionální organizace Unie Roska v ČR</t>
  </si>
  <si>
    <t>Rodinné centrum KAŠTÁNEK, Ostrava-Poruba</t>
  </si>
  <si>
    <t>Rodinné a komunitní centrum Chaloupka o.s., Ostrava, Moravská Ostrava a Přívoz</t>
  </si>
  <si>
    <t>RIE, s.r.o., Brno</t>
  </si>
  <si>
    <t>RENOME CZ s.r.o., Ostrava-Poruba</t>
  </si>
  <si>
    <t>Renarkon, o. p. s., Moravská Ostrava a Přívoz</t>
  </si>
  <si>
    <t>Rekvalifikační centrum Opava s.r.o., Opava</t>
  </si>
  <si>
    <t>REKVAL, s.r.o., Ostrava, Moravská Ostrava a Přívoz</t>
  </si>
  <si>
    <t>REINTEGRA, Krnov</t>
  </si>
  <si>
    <t>Regionální rada rozvoje a spolupráce, Třinec</t>
  </si>
  <si>
    <t>Regionální kulturní, vzdělávácí a rekvalifikační centrum, o.s., O-Mor. Ostrava a Přívoz</t>
  </si>
  <si>
    <t xml:space="preserve">RB Střední odborné učiliště autooprávárenské, s.r.o.  </t>
  </si>
  <si>
    <t>Railsformers s.r.o., Ostrava-Pustkovec</t>
  </si>
  <si>
    <t>PURPURA o.s., Slezské Rudoltice</t>
  </si>
  <si>
    <t>PTS Josef Solnař, s.r.o., Ostrava- Nová Ves</t>
  </si>
  <si>
    <t xml:space="preserve">Přírodovědné gymnázium Ostrava, s.r.o.  </t>
  </si>
  <si>
    <t>První soukromá základní umělecká škola MIS music o.p.s.</t>
  </si>
  <si>
    <t>Protimluv, Ostrava-Vítkovice</t>
  </si>
  <si>
    <t>PROSPORT - CZ o.s., Havířov</t>
  </si>
  <si>
    <t>Projektově.CZ s.r.o., Ostrava-Poruba</t>
  </si>
  <si>
    <t>ProFaktum, s.r.o., Český Těšín</t>
  </si>
  <si>
    <t>PROCES-Centrum pro rozvoj obcí a regionů, s.r.o., Ostrava, Moravská Ostrava a Přívoz</t>
  </si>
  <si>
    <t>PRISCO s.r.o., Ostrava</t>
  </si>
  <si>
    <t>PrimMat - Soukromá střední škola podnikatelská, s.r.o.</t>
  </si>
  <si>
    <t>PÓROBETON Ostrava a.s., Ostrava, Třebovice</t>
  </si>
  <si>
    <t>Pohoda 2000, Slezské Rudoltice</t>
  </si>
  <si>
    <t>POE EDUCO, spol. s r.o., Nový Jičín</t>
  </si>
  <si>
    <t>Plavecký klub Nový Jičín, o.s., Nový Jičín</t>
  </si>
  <si>
    <t>Petr Otáhal, s.r.o., Frýdek-Místek</t>
  </si>
  <si>
    <t>PERAS - ski s.r.o., Ludvíkov</t>
  </si>
  <si>
    <t>PAVUČINA Občanské sdružení DEN pobočka Ostrava, Ostrava Kunčičky</t>
  </si>
  <si>
    <t>PATREM PIPE TECHNOLOGIES s.r.o., Třanovice</t>
  </si>
  <si>
    <t>Ostravský informační servis, s.r.o., Ostrava-Moravská Ostrava a Přívoz</t>
  </si>
  <si>
    <t>Ostravské centrum nové hudby, Ostrava</t>
  </si>
  <si>
    <t>Ostravská organizace vozíčkářů, Ostrava</t>
  </si>
  <si>
    <t>OSTRAVICE SPORT a.s., Ostravice</t>
  </si>
  <si>
    <t>Ostrava Steelers, Ostrava-Svinov</t>
  </si>
  <si>
    <t>Ostrava Chess o.s., Ostrava, Moravská Ostrava a Přívoz</t>
  </si>
  <si>
    <t>Osoblažská dopravní společnost, s. r. o.,  Krnov</t>
  </si>
  <si>
    <t>Organizační výbor GRACIA ČEZ EDĚ, Orlová</t>
  </si>
  <si>
    <t>OPORA DĚTEM, Frýdlant nad Ostravicí</t>
  </si>
  <si>
    <t>OPEN HOUSE, Bruntál</t>
  </si>
  <si>
    <t>OPEN AGENCY s.r.o.,Opava, Město</t>
  </si>
  <si>
    <t>ONKO-Naděje, sdružení onkologických pacientů Karviná</t>
  </si>
  <si>
    <t>ONKO-AMAZONKY, sdružení onkologických pacientů Ostrava</t>
  </si>
  <si>
    <t>ONKO NIKÉ Krnov - sdružení pacientek s nádorovým onemocněním prsu, Krnov</t>
  </si>
  <si>
    <t>Okresní hospodářská komora Karviná, Karviná</t>
  </si>
  <si>
    <t>Okresní fotbalový svaz Opava, Opava</t>
  </si>
  <si>
    <t>OKA flight services s.r.o., Studénka, Butovice</t>
  </si>
  <si>
    <t>Oddíl Lyžování Budišov nad Budišovkou, Budišov nad Budišovkou</t>
  </si>
  <si>
    <t>Oblastní spolek Českého červeného kříže Ostrava, Moravská Ostrava a Přívoz</t>
  </si>
  <si>
    <t>Obchodní akademie Karviná, s.r.o.</t>
  </si>
  <si>
    <t>Obec Slovákov v Karviné, Karviná</t>
  </si>
  <si>
    <t>Občanské sdružení ZIP, Havířov</t>
  </si>
  <si>
    <t>Občanské sdružení Vzájemné soužití, Ostrava</t>
  </si>
  <si>
    <t>Občanské sdružení ŠPINAVCI, Ostrava-Jih</t>
  </si>
  <si>
    <t>Občanské sdružení Romodrom, Praha 1</t>
  </si>
  <si>
    <t>Občanské sdružení PANT, Polanka nad Odrou</t>
  </si>
  <si>
    <t>Občanské sdružení Madleine, Frýdek-Místek</t>
  </si>
  <si>
    <t>Občanské sdružení KARAVANA, Třinec</t>
  </si>
  <si>
    <t>Občanské sdružení Chewal, Bystřice nad Olší</t>
  </si>
  <si>
    <t>Občanské sdružení Heřmánek, Karviná, Staré Město</t>
  </si>
  <si>
    <t>Občanské sdružení Edukana, Ostrava, Moravská Ostrava a Přívoz</t>
  </si>
  <si>
    <t>Občanské sdružení EducationTalentCulture, Český Těšín</t>
  </si>
  <si>
    <t>Občanské sdružení DOTEK, Český Těšín</t>
  </si>
  <si>
    <t>Občanské sdružení Dítě s diabetem, Ostrava-Jih</t>
  </si>
  <si>
    <t>"Občanské sdružení Čisté Klimkovice", Klimkovice</t>
  </si>
  <si>
    <t>OBČANSKÉ SDRUŽENÍ ADRA, Praha 5</t>
  </si>
  <si>
    <t>Občanské sdružení "AVE", Český Těšín</t>
  </si>
  <si>
    <t>Občanské sdružení - TRIANON, Český Těšín</t>
  </si>
  <si>
    <t>NOVOGEAR, spol. s r.o., Frýdek-Místek</t>
  </si>
  <si>
    <t>NOVING OK s.r.o., Ostrava-Jih, Hrabůvka</t>
  </si>
  <si>
    <t>NIPI bezbariérové prostředí, o.p.s., Jihlava</t>
  </si>
  <si>
    <t>Nestátní denní zařízení DUHA, o.p.s., Orlová</t>
  </si>
  <si>
    <t>Nano4people s.r.o., Paskov</t>
  </si>
  <si>
    <t>MÚZA - sdružení základních uměleckých škol Moravskoslezského kraje, Orlová</t>
  </si>
  <si>
    <t>MRŇOUSKOVA MATEŘSKÁ ŠKOLA</t>
  </si>
  <si>
    <t>Moravskoslezský krajský triatlonový svaz o.s., Ostrava, Moravská Ostrava a Přívoz</t>
  </si>
  <si>
    <t>Moravskoslezský krajský fotbalový svaz, Moravská Ostrava a Přívoz</t>
  </si>
  <si>
    <t>Moravskoslezský gymnastický svaz, Ostrava-Moravská Ostrava a Přívoz</t>
  </si>
  <si>
    <t>Moravskoslezský energetický klastr, občanské sdružení, Mošnov</t>
  </si>
  <si>
    <t>Moravskoslezský dřevařský klastr, Mošnov</t>
  </si>
  <si>
    <t>Moravskoslezský automobilový klastr, o.s., Ostrava-Mariánské Hory</t>
  </si>
  <si>
    <t>Moravskoslezské krajské sdružení Českého střeleckého svazu, Ostrava-Poruba</t>
  </si>
  <si>
    <t>Moravskoslezská unie neslyšících, Ostrava</t>
  </si>
  <si>
    <t>Moravskoslezská obchodní akademie, s.r.o.</t>
  </si>
  <si>
    <t>Moravskoslezská krajská rada Asociace TOM ČR, Moravská Ostrava a Přívoz</t>
  </si>
  <si>
    <t>Moravskoslezská krajská asociace Sport pro všechny, Moravská Ostrava a Přívoz</t>
  </si>
  <si>
    <t>Modrý kříž v České republice, Český Těšín</t>
  </si>
  <si>
    <t>Mobilní hospic Ondrášek, o.p.s., Poruba</t>
  </si>
  <si>
    <t>Místo pro děti, Ostrava, Poruba, Čs. exilu 670</t>
  </si>
  <si>
    <t>Místní skupina Polského kulturně-osvětového svazu v Třinci-Dolní Lištné, Třinec-D.Lištná</t>
  </si>
  <si>
    <t>Místní skupina Polského kulturně-osvětového svazu v Orlové-Lutyni, Orlová-Lutyně</t>
  </si>
  <si>
    <t>Místní skupina Polského kulturně-osvětového svazu v Karviné-Fryštátě, Karviná</t>
  </si>
  <si>
    <t>Místní skupina Polského kulturně-osvětového svazu v Havířově-Bludovicích, Havířov,Bludovice</t>
  </si>
  <si>
    <t>Mikeska Petr, Čeladná</t>
  </si>
  <si>
    <t>Mezinárodní obchodní akademie Ostrava, s.r.o.</t>
  </si>
  <si>
    <t>Mezinárodní hudební festival Janáčkův máj, o. p. s., Moravská Ostrava a Přívoz</t>
  </si>
  <si>
    <t>Metodické a evaluační centrum, o.p.s., Ostrava-Moravská Ostrava  a Přívoz</t>
  </si>
  <si>
    <t>METASPORT akciová společnost, Ostrava-Kunčice</t>
  </si>
  <si>
    <t>Městský fotbalový klub Karviná, Karviná-Hranice</t>
  </si>
  <si>
    <t>MEROSYSTEM s.r.o., Ostrava-Moravská Ostrava a Přívoz</t>
  </si>
  <si>
    <t>MEK – IN, s.r.o., Ostrava-Mariánské Hory a Hulváky</t>
  </si>
  <si>
    <t>MěDP Opava a. s.</t>
  </si>
  <si>
    <t>Measurement Technic Moravia Ltd.- organizační složka, Praha</t>
  </si>
  <si>
    <t xml:space="preserve">MBA Kontakt, spol.s r.o., Ostrava 8 </t>
  </si>
  <si>
    <t>Mažoretky MICHELLE Karviná, o.s., Karviná</t>
  </si>
  <si>
    <t>Mateřská škola ZDRAVÍ s.r.o.</t>
  </si>
  <si>
    <t>Mateřská škola SOKRATES, s.r.o.</t>
  </si>
  <si>
    <t>Mateřská škola se zdravotnickou péčí, s.r.o.</t>
  </si>
  <si>
    <t>Mateřská škola Radost, s.r.o.</t>
  </si>
  <si>
    <t>Mateřská škola Petrklíč s.r.o.</t>
  </si>
  <si>
    <t>MATEŘSKÁ ŠKOLA PALOVÁČEK, s.r.o.</t>
  </si>
  <si>
    <t>Mateřská škola Orlík, s.r.o.</t>
  </si>
  <si>
    <t>Mateřská škola novojičínská Beruška, spol. s r. o.</t>
  </si>
  <si>
    <t>Mateřská škola Montevláček</t>
  </si>
  <si>
    <t>Mateřská škola MONTE</t>
  </si>
  <si>
    <t>Mateřská škola MATEŘINKA s.r.o.</t>
  </si>
  <si>
    <t>Mateřská škola Liščata, s.r.o.</t>
  </si>
  <si>
    <t xml:space="preserve">Mateřská škola Liduška, s.r.o. </t>
  </si>
  <si>
    <t>Mateřská škola Learn N´Play Academy, s.r.o.</t>
  </si>
  <si>
    <t>Mateřská škola Kouzelný svět</t>
  </si>
  <si>
    <t xml:space="preserve">Mateřská škola Klíček Krnov </t>
  </si>
  <si>
    <t>Mateřská škola HAPPY DAY s.r.o.</t>
  </si>
  <si>
    <t>Mateřská škola Hájov s.r.o.</t>
  </si>
  <si>
    <t>Mateřská škola Čtyřlístek, s.r.o.</t>
  </si>
  <si>
    <t>Mateřská škola a Základní škola DUHA s.r.o.</t>
  </si>
  <si>
    <t>Maraton klub Seitl Ostrava</t>
  </si>
  <si>
    <t>Malleen Solutions s.r.o., Praha 6 Střešovice</t>
  </si>
  <si>
    <t>Macierz Szkolna w RC - Matice školská v ČR, Český Těšín</t>
  </si>
  <si>
    <t>Lyžařský klub Veřovice</t>
  </si>
  <si>
    <t>Linguistic - Jazyková škola s právem státní jazykové zkoušky, Orlová</t>
  </si>
  <si>
    <t>LIGA o.s. Bruntál, Dr.E.Beneše 1497/21</t>
  </si>
  <si>
    <t>LIBROS OSTRAVA, spol. s r.o., Ostrava</t>
  </si>
  <si>
    <t>Zajištění hasičské záchranné služby, bezpečnosti a ostrahy letiště</t>
  </si>
  <si>
    <t>Letiště Ostrava, a.s.</t>
  </si>
  <si>
    <t>LET´S FLY s.r.o., Mošnov 407</t>
  </si>
  <si>
    <t>Lesy České republiky, s.p., Hradec Králové</t>
  </si>
  <si>
    <t>Leemon Concept, s. r. o., Frýdek-Místek</t>
  </si>
  <si>
    <t>Kýpus Ján - BUS s.r.o., Karviná</t>
  </si>
  <si>
    <t>KVS EKODIVIZE a.s., Horní Benešov</t>
  </si>
  <si>
    <t>Kvalifikační a presonální agentura o.p.s., Třinec</t>
  </si>
  <si>
    <t>Kultura pro Slezskou Ostravu, o.s., Ostrava, Slezská Ostrava</t>
  </si>
  <si>
    <t>Krystal Help o.s., Krnov</t>
  </si>
  <si>
    <t>Krizové centrum Ostrava, o.s., Moravská Ostrava a Přívoz</t>
  </si>
  <si>
    <t>Krizové a kontaktní centrum "Pod slunečníkem", Opava</t>
  </si>
  <si>
    <t>Krajská energetická agentura</t>
  </si>
  <si>
    <t>Krajská energetická agentura Moravskoslezského kraje, o.p.s., Ostrava</t>
  </si>
  <si>
    <t>KOVOTOUR PLUS s.r.o., Ostrava-Mor.Ostrava a Přívoz</t>
  </si>
  <si>
    <t>KORU Consulting s.r.o., Ostrava, Martinov</t>
  </si>
  <si>
    <t>Činnosti zajišťované obchodní společností Koordinátor ODIS, s.r.o.</t>
  </si>
  <si>
    <t>Koordinátor ODIS s.r.o., Ostrava-Moravská Ostrava a Přívoz</t>
  </si>
  <si>
    <t>Konvent sester Alžbětinek Jablunkov</t>
  </si>
  <si>
    <t>Kongres Poláků v České republice, Český Těšín</t>
  </si>
  <si>
    <t>KOLPINGOVA RODINA SMEČNO, Smečno</t>
  </si>
  <si>
    <t>Knowledge Management Cluster, o.s., Ostrava, Pustkovec</t>
  </si>
  <si>
    <t>Knihkupectví GLOBUS s. r. o., Frenštát pod Radhoštěm</t>
  </si>
  <si>
    <t>KMC Group s.r.o., Ostrava-Vítkovice</t>
  </si>
  <si>
    <t>Klub vodních sportů LAGUNA, Nový Jičín</t>
  </si>
  <si>
    <t>KLUB VODNÍHO LYŽOVÁNÍ HAVÍŘOV o.s., Havířov Město</t>
  </si>
  <si>
    <t>Klub plaveckých sportů Ostrava, Ostrava-Poruba</t>
  </si>
  <si>
    <t>Klub ekologické výchovy, Praha</t>
  </si>
  <si>
    <t>Klub biatlonu Břidličná</t>
  </si>
  <si>
    <t>KLUB BECHTĚREVIKŮ, Praha 2</t>
  </si>
  <si>
    <t>Katolická beseda v Kopřivnici, o.s., Kopřivnice</t>
  </si>
  <si>
    <t>Kantor Jiří, Fulnek</t>
  </si>
  <si>
    <t>Kabelová televize Kopřivnice, s.r.o., Kopřivnice</t>
  </si>
  <si>
    <t>Junák - svaz skautů a skautek ČR, středisko Strážci Ostrava, Ostrava-Svinov</t>
  </si>
  <si>
    <t>Josef Figura, Malá Morávka 256</t>
  </si>
  <si>
    <t>Jezdecký klub Velká Polom o.s., Velká Polom</t>
  </si>
  <si>
    <t>Jezdecký klub Sviadnov, o.s.,Sviadnov, Pod Štandlem 413</t>
  </si>
  <si>
    <t>Jezdecký klub Stáje NANKA Orlová, Orlová</t>
  </si>
  <si>
    <t>IVITAS, a.s., Ostrava-Moravská Ostrava a Přívoz</t>
  </si>
  <si>
    <t>IUVENTAS - Soukromé gymnázium a Střední odborná škola, s.r.o.</t>
  </si>
  <si>
    <t>IS Sports team, Ostrava-Poruba</t>
  </si>
  <si>
    <t>IPS Konstrukt, spol. s r.o., Ostrava, Mariánské Hory a Hulváky</t>
  </si>
  <si>
    <t>Institut komunitního rozvoje, Ostrava-Moravská Ostrava a Přívoz</t>
  </si>
  <si>
    <t>INC consulting spol. s r.o., Brno-sever</t>
  </si>
  <si>
    <t>IHAS s.r.o., Moravská Ostrava a Přívoz</t>
  </si>
  <si>
    <t>Charita sv. Alexandra, Ostrava</t>
  </si>
  <si>
    <t>Charita Ostrava</t>
  </si>
  <si>
    <t>Charita Opava</t>
  </si>
  <si>
    <t>Charita Odry, Odry</t>
  </si>
  <si>
    <t>Charita Krnov, Krnov</t>
  </si>
  <si>
    <t>Charita Hlučín</t>
  </si>
  <si>
    <t>Charita Frýdek-Místek</t>
  </si>
  <si>
    <t>Charita Český Těšín</t>
  </si>
  <si>
    <t>Charita Bohumín, Bohumín</t>
  </si>
  <si>
    <t>Hutní montáže - SvarServiS, s.r.o., Ostrava, Mariánské Hory a Hulváky</t>
  </si>
  <si>
    <t>Hotelová škola a Obchodní akademie Havířov s.r.o.</t>
  </si>
  <si>
    <t>Hokejový klub Frýdek-Místek, Frýdek-Místek</t>
  </si>
  <si>
    <t>HMC engineering system s.r.o., Životice u Nového Jičína</t>
  </si>
  <si>
    <t>HM PARTNERS s. r. o., Moravská Ostrava a Přívoz</t>
  </si>
  <si>
    <t>HM EKOND, spol. s r.o., Ostrava, Mariánské Hory a Hulváky</t>
  </si>
  <si>
    <t>Hello language centre, s.r.o., Ostrava-Mariánské Hory</t>
  </si>
  <si>
    <t>HC OCELÁŘI TŘINEC kraso, Třinec</t>
  </si>
  <si>
    <t>ha-vel family s.r.o., Ostrava, Přívoz, Moravská Ostrava a Přívoz</t>
  </si>
  <si>
    <t>HAÜSER-SILMA GRADIENT s.r.o., Opava</t>
  </si>
  <si>
    <t>Gymnázium Jana Šabršuly s.r.o.</t>
  </si>
  <si>
    <t>Gymnázium BESKYDY MOUNTAIN ACADEMY, s.r.o.</t>
  </si>
  <si>
    <t>GRACENT-vzdělávací a poradenské centrum, v.o.s., Ostrava-Jih, Zábřeh</t>
  </si>
  <si>
    <t>GOODWILL - vyšší odborná škola, s.r.o.</t>
  </si>
  <si>
    <t>GLOBAL NETWORKS s.r.o., Ostrava, Moravská Ostrava, od 4/2010</t>
  </si>
  <si>
    <t>Rozvojový program MŠMT pro děti-cizince ze 3. zemí</t>
  </si>
  <si>
    <t>GALILEO SCHOOL - bilingvní  mateřská škola a základní škola, s.r.o.</t>
  </si>
  <si>
    <t>GABEN, spol s r.o., Ostrava-Moravská Ostrava a Přívoz</t>
  </si>
  <si>
    <t>FVE Suchdol s.r.o., Opava, Předměstí</t>
  </si>
  <si>
    <t>Fond-Janáčkovy Hukvaldy, Ostrava-Moravská Ostrava  Přívoz</t>
  </si>
  <si>
    <t>FOND OHROŽENÝCH DĚTÍ, Praha 1</t>
  </si>
  <si>
    <t>FLTC Europe a.s., Ostrava-Moravská Ostrava a Přívoz</t>
  </si>
  <si>
    <t>FitCraft Energy s.r.o., Opava</t>
  </si>
  <si>
    <t>FIRE GROUP s.r.o., Nový Jičín</t>
  </si>
  <si>
    <t>Filadelfie -Přístav Oldřichovice, Třinec</t>
  </si>
  <si>
    <t>Federace rodičů a přátel sluchově postižených, o.s., Praha 13</t>
  </si>
  <si>
    <t>FBK Škorpioni Ostrava, Ostrava</t>
  </si>
  <si>
    <t>FA PRAKTIK s.r.o. Středisko praktického vyučování</t>
  </si>
  <si>
    <t>Excel - jazykové centrum, s.r.o., Ostrava, Moravská Ostrava a Přívoz</t>
  </si>
  <si>
    <t>EXAN s.r.o., Ostrava-Poruba</t>
  </si>
  <si>
    <t>Eurotopia Opava, o. p. s., Opava</t>
  </si>
  <si>
    <t>Euroregion Praděd - česká část, Bruntál</t>
  </si>
  <si>
    <t>Euroface Consulting s.r.o., Kroměříž</t>
  </si>
  <si>
    <t>E-Studuj s.r.o., Ostrava</t>
  </si>
  <si>
    <t>Elim-křesťanská společnost pro evangelizaci a diakonii Opava, o.s., Opava</t>
  </si>
  <si>
    <t>Element Consulting s.r.o., Frýdek-Místek</t>
  </si>
  <si>
    <t>Elektro-FA. PAVELEK, s.r.o., Opava,Komárov</t>
  </si>
  <si>
    <t>ELEKTRO ENGINEERING, s.r.o., Ostrava</t>
  </si>
  <si>
    <t>Eduwork o.s., Ostrava-Jih</t>
  </si>
  <si>
    <t>EduRegion, o.s., Návsí</t>
  </si>
  <si>
    <t>EDUflex s.r.o., Šenov u Nového Jičína</t>
  </si>
  <si>
    <t>EDUCO CENTRUM s.r.o., Krnov</t>
  </si>
  <si>
    <t>EDUCAnet - Soukromé gymnázium Ostrava, s.r.o.</t>
  </si>
  <si>
    <t>EDUCA - Střední odborná škola, s.r.o.</t>
  </si>
  <si>
    <t>EDU Silesia, o.s., Český Těšín</t>
  </si>
  <si>
    <t>EDLiT s.r.o., Třinec, Staré Město</t>
  </si>
  <si>
    <t>ECOFER s.r.o., Třinec</t>
  </si>
  <si>
    <t>EBG plastics CZ s.r.o., Ostrava-Moravská Ostrava a Přívoz</t>
  </si>
  <si>
    <t>DŽIVIPEN, Opava</t>
  </si>
  <si>
    <t>DTO CZ, s.r.o., Ostrava-Mar. Hory a Hulváky</t>
  </si>
  <si>
    <t>Dream Factory Ostrava, Frýdek-Místek</t>
  </si>
  <si>
    <t>Dopravní podnik Ostrava a.s., Ostrava-Moravská Ostrava a Přívoz</t>
  </si>
  <si>
    <t>DON BOSKO HAVÍŘOV o.s. Havířov</t>
  </si>
  <si>
    <t>Divadelní společnost Petra Bezruče s.r.o., Moravská Ostrava a Přívoz</t>
  </si>
  <si>
    <t>Diecézní charita ostravsko-opavská, Ostrava</t>
  </si>
  <si>
    <t>DIDEDAnce - taneční studio, Ostrava-Jih</t>
  </si>
  <si>
    <t>Diakonie ČCE - středisko v Ostravě, Ostrava - Vítkovice</t>
  </si>
  <si>
    <t>DĚTSKÉ KRIZOVÉ CENTRUM, o.s., Praha 5</t>
  </si>
  <si>
    <t>Destinační management turistické oblasti Beskydy-Valašsko, o.p.s., Frýdek-Místek</t>
  </si>
  <si>
    <t>Dělnická tělocvičná jednota Polanka nad Odrou, o.s., Polanka nad Odrou</t>
  </si>
  <si>
    <t>DC VISION, s.r.o., Opava, Předměstí</t>
  </si>
  <si>
    <t>Danelle Company, s.r.o., Ostrava, Poruba</t>
  </si>
  <si>
    <t>Čtyřleté a osmileté gymnázium, s.r.o.</t>
  </si>
  <si>
    <t xml:space="preserve">ČSAD Vsetín a. s. </t>
  </si>
  <si>
    <t>ČSAD Karviná a. s.</t>
  </si>
  <si>
    <t xml:space="preserve">ČSAD Havířov a. s. </t>
  </si>
  <si>
    <t xml:space="preserve">ČSAD Frýdek-Místek a. s. </t>
  </si>
  <si>
    <t>Čisté nebe o.p.s., Ostrava-Slezská Ostrava</t>
  </si>
  <si>
    <t>Český svaz včelařů, o.s., základní organizace Frýdek-Místek, Frýdek-Místek</t>
  </si>
  <si>
    <t>Český svaz házené, Praha 7</t>
  </si>
  <si>
    <t>Český svářečský ústav s.r.o., Ostrava-Poruba</t>
  </si>
  <si>
    <t>České dráhy, a.s., Praha 1</t>
  </si>
  <si>
    <t>Česká basketbalová federace, Praha</t>
  </si>
  <si>
    <t>Česká asociace dětských Bobath terapeutů, Ostrava</t>
  </si>
  <si>
    <t>Compass Management Consulting, s.r.o., Frýdlant nad Ostravicí</t>
  </si>
  <si>
    <t>Comenius Fulnek, o.s., Fulnek</t>
  </si>
  <si>
    <t>Církevní základní škola svaté Ludmily v Hradci nad Moravicí</t>
  </si>
  <si>
    <t>Církevní středisko mládeže sv. Jana Boska, Havířov</t>
  </si>
  <si>
    <t>Cestovní kancelář BOŠ s r.o., Ostrava-Moravská Ostrava a Přívoz</t>
  </si>
  <si>
    <t>Centrum sociálních služeb Ostrava, o.p.s.,Ostrava, Mariánské Hory a Hulváky</t>
  </si>
  <si>
    <t>Centrum pro zdravotně postižené Moravskoslezského kraje, Moravská Ostrava  a Přívoz</t>
  </si>
  <si>
    <t>Centrum pro rodinu a sociální péči, Ostrava</t>
  </si>
  <si>
    <t>CENTRUM PODNIKÁNÍ A ROZVOJE s.r.o., Kopřivnice</t>
  </si>
  <si>
    <t xml:space="preserve">Vytváření pozitivního sociálního prostředí ve školách </t>
  </si>
  <si>
    <t>Centrum nové naděje, Frýdek-Místek</t>
  </si>
  <si>
    <t>Centrum mladé rodiny - BOBEŠ, Bohumín</t>
  </si>
  <si>
    <t>CENTRUM INDIVIDUÁLNÍCH SPORTŮ OSTRAVA, Moravská Ostrava a Přívoz</t>
  </si>
  <si>
    <t>CENTROM, občanské sdružení, Ostrava-Jih</t>
  </si>
  <si>
    <t>Celé Česko čte dětem o.p.s., Ostrava-Moravská Ostrava</t>
  </si>
  <si>
    <t>CBB Styl, s. r. o., Ostrava</t>
  </si>
  <si>
    <t>Bunkr - klub mladých, Třinec</t>
  </si>
  <si>
    <t>Bruntálská dílna Polárka o.p.s., Bruntál</t>
  </si>
  <si>
    <t>Brose CZ spol. s r.o., Kopřivnice, Vlčovice</t>
  </si>
  <si>
    <t>BOSPOR spol. s r.o., Bohumín</t>
  </si>
  <si>
    <t>BONATRANS GROUP a.s., Bohumín, Nový Bohumín</t>
  </si>
  <si>
    <t>BLUDNÝ KÁMEN, o.s., Opava</t>
  </si>
  <si>
    <t>Biskupství ostravsko-opavské, Moravská Ostrava a Přívoz</t>
  </si>
  <si>
    <t>BioHENEX s.r.o., Petrovice u Karviné</t>
  </si>
  <si>
    <t>Bezpečnostně technologický klastr o.s., Ostrava-Jih</t>
  </si>
  <si>
    <t>Bezpečnostně právní akademie Ostrava, s. r. o.</t>
  </si>
  <si>
    <t>BeTulip Factory s.r.o., Ostrava-Vítkovice</t>
  </si>
  <si>
    <t>BESKYDSKÝ TENISOVÝ KLUB, Frýdlant nad Ostravicí</t>
  </si>
  <si>
    <t>BESKYDHOST, Ostravice 268</t>
  </si>
  <si>
    <t>BENEKOVterm s.r.o., Horní Benešov</t>
  </si>
  <si>
    <t>BAV klub Příbor, středisko volného času, s.r.o.</t>
  </si>
  <si>
    <t>BAS-FM, spol. s r.o., Frýdek-Místek</t>
  </si>
  <si>
    <t>Baby club Kenny, s.r.o., Třinec</t>
  </si>
  <si>
    <t>AVE ART Ostrava, soukromá Střední umělecká škola a Základní umělecká škola, s.r.o.</t>
  </si>
  <si>
    <t>AUTOSALON SVOBODA s.r.o., Baška, Hodoňovice 203</t>
  </si>
  <si>
    <t>Atletický klub Emila Zátopka Kopřivnice, Kopřivnice</t>
  </si>
  <si>
    <t>ATEsystem s.r.o., Ostrava-Poruba</t>
  </si>
  <si>
    <t>ATEKO, s. r. o., Ostrava, Mariánské Hory a Hulváky</t>
  </si>
  <si>
    <t>Asociace TRIGON, Ostrava-Poruba</t>
  </si>
  <si>
    <t>Asociace TOM ČR, TOM 4348 KLUB VODÁKŮ MIRAGO, Ostrava-Mar. Hory a Hulváky</t>
  </si>
  <si>
    <t>Asociace TOM ČR, TOM 4207 KADAO, Opava</t>
  </si>
  <si>
    <t>Asociace rodičů a přátel zdravotně postižených dětí v ČR, klub Stonožka Ostrava, Ostrava-Hrabůvka</t>
  </si>
  <si>
    <t>ASK TATRA Kopřivnice, Kopřivnice</t>
  </si>
  <si>
    <t>ArteGIS CZ s.r.o., Ostrava-Vítkovice</t>
  </si>
  <si>
    <t>Arrows, o.s., Opava</t>
  </si>
  <si>
    <t>ARMING spol. s r.o., Ostrava -Vítkovice</t>
  </si>
  <si>
    <t>ARKA CZ, o.s., Ostrava</t>
  </si>
  <si>
    <t>Argutec, s.r.o., Ostrava-Poruba</t>
  </si>
  <si>
    <t>Argent, vzdělávací agentura s.r.o., Ostrava, Poruba</t>
  </si>
  <si>
    <t>ARCTEAS s.r.o., Ostrava-Moravská Ostrava a Přívoz</t>
  </si>
  <si>
    <t>ARBENI-Sdružení podporující střediska Slezské diakonie na Krnovsku, Krnov</t>
  </si>
  <si>
    <t>AquaKlim, s.r.o., Ostrava-Mor. Ostrava  a Přívoz</t>
  </si>
  <si>
    <t>APROPO, Havířov-Šumbark</t>
  </si>
  <si>
    <t>ALVIT - INOVACE A VZDĚLÁVÁNÍ, s.r.o., Ostrava, Moravská Ostrava a Přívoz</t>
  </si>
  <si>
    <t xml:space="preserve">Althaia o.s., Bruntál </t>
  </si>
  <si>
    <t>AKZUZ s.r.o., Frýdek-Místek</t>
  </si>
  <si>
    <t>AKLUB Centrum vzdělávání a poradenství, Krnov</t>
  </si>
  <si>
    <t>Akademie J. A. Komenského Karviná</t>
  </si>
  <si>
    <t>AK 1324, s.r.o., Krásná</t>
  </si>
  <si>
    <t>AHRA - Consulting s.r.o., Frýdek-Místek</t>
  </si>
  <si>
    <t xml:space="preserve">AHOL-Vyšší odborná škola, o.p.s.    </t>
  </si>
  <si>
    <t xml:space="preserve">AHOL -Střední odborná škola, s.r.o. </t>
  </si>
  <si>
    <t>AGIL Bruntál o.s., Mezina 163</t>
  </si>
  <si>
    <t>Agentura Slunce, o.p.s., Ostrava-Poruba</t>
  </si>
  <si>
    <t>Činnosti zajišťované Agenturou pro regionální rozvoj</t>
  </si>
  <si>
    <t>Agentura pro regionální rozvoj, a.s., Ostrava</t>
  </si>
  <si>
    <t>AG Synerko, s.r.o., Ostrava Mariánské Hory a Hulváky</t>
  </si>
  <si>
    <t>Aeroklub FRÝDLANT n.O., občanské sdružení, Frýdlant nad Ostravicí</t>
  </si>
  <si>
    <t>ACTAEA, Rožnov pod Radhoštěm</t>
  </si>
  <si>
    <t>ACCENDO - Centrum pro vědu a výzkum, o.p.s., Ostrava</t>
  </si>
  <si>
    <t>3 THETA ASE, s.r.o., Český Těšín</t>
  </si>
  <si>
    <t>2K-BIKE CLUB ODRY, Odry</t>
  </si>
  <si>
    <t>2. JUDO CLUB BANÍK OSTRAVA o.s., Ostrava-Jih</t>
  </si>
  <si>
    <t>1st International School of Ostrava - základní škola a gymnázium, s.r.o.</t>
  </si>
  <si>
    <t>1st English, s.r.o., Ostrava, Moravská Ostrava a Přívoz</t>
  </si>
  <si>
    <t>1 st International School of Ostrava, s.r.o., Ostrava</t>
  </si>
  <si>
    <r>
      <t>Čerpáno</t>
    </r>
    <r>
      <rPr>
        <b/>
        <vertAlign val="superscript"/>
        <sz val="8"/>
        <rFont val="Tahoma"/>
        <family val="2"/>
        <charset val="238"/>
      </rPr>
      <t xml:space="preserve"> 2)</t>
    </r>
  </si>
  <si>
    <r>
      <t>Schváleno</t>
    </r>
    <r>
      <rPr>
        <b/>
        <vertAlign val="superscript"/>
        <sz val="8"/>
        <rFont val="Tahoma"/>
        <family val="2"/>
        <charset val="238"/>
      </rPr>
      <t xml:space="preserve"> 1)</t>
    </r>
  </si>
  <si>
    <t>Vypořádání finančních vztahů k ostatním fyzickým a právnickým osobám (včetně prostředků poskytnutých soukromým školám)</t>
  </si>
  <si>
    <t>*) prostředky na:</t>
  </si>
  <si>
    <r>
      <t xml:space="preserve">2) </t>
    </r>
    <r>
      <rPr>
        <sz val="8"/>
        <rFont val="Tahoma"/>
        <family val="2"/>
        <charset val="238"/>
      </rPr>
      <t>Ve sloupci Čerpáno jsou uvedeny poskytnuté dotace v roce 2013 snížené o případné vyúčtované vratky v závěru roku 2013 nebo počátkem roku 2014.</t>
    </r>
  </si>
  <si>
    <t>Zařízení školního stravování Vratimov</t>
  </si>
  <si>
    <t>Zařízení školního stravování Opava, příspěvková organizace</t>
  </si>
  <si>
    <t>Zařízení školního stravování Krnov, Žižkova 1, okres Bruntál, příspěvková organizace</t>
  </si>
  <si>
    <t>Základní umělecká škola, Brušperk, příspěvková organizace</t>
  </si>
  <si>
    <t>Základní umělecká škola Vratimov, Strmá 9</t>
  </si>
  <si>
    <t>Základní umělecká škola Viléma Wünsche, Zámecká 2</t>
  </si>
  <si>
    <t>Základní umělecká škola Ostrava-Svinov, Bílovecká 1</t>
  </si>
  <si>
    <t>Základní umělecká škola Ivo Žídka, Kravaře, Ivana Kubince 5, příspěvková organizace</t>
  </si>
  <si>
    <t>Základní umělecká škola Frýdek-Místek, Hlavní třída 11</t>
  </si>
  <si>
    <t>Základní škola, Studénka, Tovární 386, příspěvková organizace</t>
  </si>
  <si>
    <t xml:space="preserve">Základní škola, Karviná-Hranice, Slovenská </t>
  </si>
  <si>
    <t>Základní škola, Dobrá, okres Frýdek-Místek</t>
  </si>
  <si>
    <t>Základní škola waldorfská Ostrava, příspěvková organizace</t>
  </si>
  <si>
    <t>Základní škola Vrbno pod Pradědem, okres Bruntál</t>
  </si>
  <si>
    <t>Základní škola Vražné okres Nový Jičín, příspěvková organizace</t>
  </si>
  <si>
    <t>Základní škola Vratimov, Masarykovo náměstí 192</t>
  </si>
  <si>
    <t>Základní škola Vratimov, Datyňská 690</t>
  </si>
  <si>
    <t>Základní škola Vojtěcha Martínka Brušperk, okres Frýdek-Místek</t>
  </si>
  <si>
    <t>Základní škola Vítkov, Opavská 22, okres Opava, příspěvková organizace</t>
  </si>
  <si>
    <t>Základní škola Vítkov, Komenského 754, okres Opava, příspěvková organizace</t>
  </si>
  <si>
    <t>Základní škola Vendryně 236, okres Frýdek-Místek, příspěvková organizace</t>
  </si>
  <si>
    <t>Základní škola Velké Hoštice, okres Opava, příspěvková organizace</t>
  </si>
  <si>
    <t>Základní škola U Studny, Karviná-Mizerov</t>
  </si>
  <si>
    <t>Základní škola Třinec, Slezská 773, příspěvková organizace</t>
  </si>
  <si>
    <t>Základní škola Trnávka, okres Nový Jičín, příspěvková organizace</t>
  </si>
  <si>
    <t>Základní škola T. G. Masaryka Studénka, 2. května 500, okres Nový Jičín</t>
  </si>
  <si>
    <t>Základní škola T. G. Masaryka Opava, Riegrova 13 - příspěvková organizace</t>
  </si>
  <si>
    <t>Základní škola T. G. Masaryka Krmelín, příspěvková organizace</t>
  </si>
  <si>
    <t>Základní škola T. G. Masaryka Jistebník, okres Nový Jičín, příspěvková organizace</t>
  </si>
  <si>
    <t>Základní škola T. G. Masaryka Bohumín - Pudlov, Trnková 280, okres Karviná, příspěvková organizace</t>
  </si>
  <si>
    <t>Základní škola T. G. Masaryka a Mateřská škola Komorní Lhotka, příspěvková organizace</t>
  </si>
  <si>
    <t>Základní škola Šenov, Radniční náměstí 1040</t>
  </si>
  <si>
    <t>Základní škola Svobodné Heřmanice, okres Bruntál</t>
  </si>
  <si>
    <t>Základní škola Studénka, Sjednocení 650, okres Nový Jičín</t>
  </si>
  <si>
    <t>Základní škola Studénka, Butovická 346, okres Nový Jičín</t>
  </si>
  <si>
    <t>Základní škola Stěbořice</t>
  </si>
  <si>
    <t>Základní škola Starý Jičín, příspěvková organizace</t>
  </si>
  <si>
    <t>Základní škola Staré Hamry, okres Frýdek-Místek, příspěvková organizace</t>
  </si>
  <si>
    <t>Základní škola s polským vyučovacím jazykem a Mateřská škola s polským vyučovacím jazykem Hrádek 77, okres Frýdek-Místek, příspěvková organizace</t>
  </si>
  <si>
    <t>Základní škola s polským jazykem vyučovacím, Szkoła Podstawowa z Polskim Jązykiem Nauczania Vendryně 234, příspěvková organizace</t>
  </si>
  <si>
    <t>Základní škola s polským jazykem vyučovacím a Mateřská škola s polským jazykem vyučovacím Český Těšín Havlíčkova 13 okres Karviná</t>
  </si>
  <si>
    <t>Základní škola s polským jazykem vyučovacím a Mateřská škola - Przedszkole Milíkov, příspěvková organizace</t>
  </si>
  <si>
    <t>Základní škola Rýmařov, Jelínkova 1, okres Bruntál</t>
  </si>
  <si>
    <t>Základní škola Rychvald, okres Karviná, příspěvková organizace</t>
  </si>
  <si>
    <t>Základní škola Příbor, Jičínská 486, okres Nový Jičín</t>
  </si>
  <si>
    <t>Základní škola Petřvald, okres Nový Jičín, příspěvková organizace</t>
  </si>
  <si>
    <t>Základní škola Petra Bezruče a mateřská škola, Třinec, příspěvková organizace</t>
  </si>
  <si>
    <t>Základní škola Paskov, okres Frýdek-Místek, příspěvková organizace</t>
  </si>
  <si>
    <t>Základní škola Ostrava-Zábřeh, Jugoslávská 23, příspěvková organizace</t>
  </si>
  <si>
    <t>Základní škola Ostrava-Zábřeh, Chrjukinova 12, příspěvková organizace</t>
  </si>
  <si>
    <t>Základní škola Ostrava-Výškovice, Srbská 2, příspěvková organizace</t>
  </si>
  <si>
    <t>Základní škola Ostrava-Vítkovice, Šalounova 56, příspěvková organizace</t>
  </si>
  <si>
    <t>Základní škola Ostrava-Stará Bělá</t>
  </si>
  <si>
    <t>Základní škola Ostrava-Slezská Ostrava, Chrustova 24/1418, příspěvková organizace</t>
  </si>
  <si>
    <t>Základní škola Ostrava-Slezská Ostrava, Bohumínská 72/1082, příspěvková organizace</t>
  </si>
  <si>
    <t>Základní škola Ostrava-Radvanice, Vrchlického 5, příspěvková organizace</t>
  </si>
  <si>
    <t>Základní škola Ostrava-Radvanice, Trnkovecká 55, příspěvková organizace</t>
  </si>
  <si>
    <t>Základní škola Ostrava-Poruba, Ukrajinská 1533, příspěvková organizace</t>
  </si>
  <si>
    <t>Základní škola Ostrava-Poruba, Porubská 832, příspěvková organizace</t>
  </si>
  <si>
    <t>Základní škola Ostrava-Poruba, Porubská 831, příspěvková organizace</t>
  </si>
  <si>
    <t>Základní škola Ostrava-Poruba, L. Štúra 1085, příspěvková organizace</t>
  </si>
  <si>
    <t>Základní škola Ostrava-Poruba, Komenského 668, příspěvková organizace</t>
  </si>
  <si>
    <t>Základní škola Ostrava-Poruba, K. Pokorného 1382, příspěvková organizace</t>
  </si>
  <si>
    <t>Základní škola Ostrava-Poruba, J. Valčíka 4411, příspěvková organizace</t>
  </si>
  <si>
    <t>Základní škola Ostrava-Poruba, J. Šoupala 1609, příspěvková organizace</t>
  </si>
  <si>
    <t>Základní škola Ostrava-Poruba, I. Sekaniny 1804, příspěvková organizace</t>
  </si>
  <si>
    <t>Základní škola Ostrava-Poruba, Dětská 915, příspěvková organizace</t>
  </si>
  <si>
    <t>Základní škola Ostrava-Poruba, Bulharská 1532, příspěvková organizace</t>
  </si>
  <si>
    <t>Základní škola Ostrava-Poruba, A. Hrdličky 1638, příspěvková organizace</t>
  </si>
  <si>
    <t>Základní škola Ostrava-Petřkovice, Hlučínská 136</t>
  </si>
  <si>
    <t>Základní škola Ostrava-Nová Bělá, Mitrovická 389, příspěvková organizace</t>
  </si>
  <si>
    <t>Základní škola Ostrava-Muglinov, Pěší 1/66, příspěvková organizace</t>
  </si>
  <si>
    <t>Základní škola Ostrava-Michálkovice, U Kříže 28, příspěvková organizace</t>
  </si>
  <si>
    <t>Základní škola Ostrava-Mariánské Hory, Gen. Janka 1208, příspěvková organizace</t>
  </si>
  <si>
    <t>Základní škola Ostrava-Kunčičky, Škrobálkova 51/300, příspěvková organizace</t>
  </si>
  <si>
    <t>Základní škola Ostrava-Hrabůvka, Provaznická 64, příspěvková organizace</t>
  </si>
  <si>
    <t>Základní škola Ostrava-Hrabůvka, Klegova 27, příspěvková organizace</t>
  </si>
  <si>
    <t>Základní škola Ostrava-Hrabová, Paskovská 46, příspěvková organizace</t>
  </si>
  <si>
    <t>Základní škola Ostrava-Dubina, Františka Formana 45, příspěvková organizace</t>
  </si>
  <si>
    <t>Základní škola Ostrava, Zelená 42, příspěvková organizace</t>
  </si>
  <si>
    <t>Základní škola Ostrava, Nádražní 117, příspěvková organizace</t>
  </si>
  <si>
    <t>Základní škola Ostrava, Matiční 5, příspěvková organizace</t>
  </si>
  <si>
    <t>Základní škola Ostrava, Kounicova 2,příspěvková organizace</t>
  </si>
  <si>
    <t>Základní škola Ostrava, Gen. Píky 13A, příspěvková organizace</t>
  </si>
  <si>
    <t>Základní škola Ostrava, Gebauerova 8, příspěvková organizace</t>
  </si>
  <si>
    <t>Základní škola Ostrava, Gajdošoa 9, příspěvková organizace</t>
  </si>
  <si>
    <t>Základní škola Osoblaha, příspěvková organizace</t>
  </si>
  <si>
    <t>Základní škola Orlová - Poruba Jarní 400 okres Karviná, příspěvková organizace</t>
  </si>
  <si>
    <t>Základní škola Orlová - Lutyně U Kapličky 959 okres Karviná, příspěvková organizace</t>
  </si>
  <si>
    <t>Základní škola Orlová - Lutyně Školní 862 okres Karviná, příspěvková organizace</t>
  </si>
  <si>
    <t>Základní škola Orlová - Lutyně Mládí 726 okres Karviná, příspěvková organizace</t>
  </si>
  <si>
    <t>Základní škola Orlová - Lutyně Ke Studánce 1050 okres Karviná, příspěvková organizace</t>
  </si>
  <si>
    <t>Základní škola Orlová - Lutyně K. Dvořáčka 1230 okres Karviná, příspěvková organizace</t>
  </si>
  <si>
    <t>Základní škola Opava, Vrchní 19 - příspěvková organizace</t>
  </si>
  <si>
    <t>Základní škola Opava, Šrámkova 4 - příspěvková organizace</t>
  </si>
  <si>
    <t>Základní škola Opava, Otická 18 - příspěvková organizace</t>
  </si>
  <si>
    <t>Základní škola Opava, Mařádkova 15 - příspěvková organizace</t>
  </si>
  <si>
    <t>Základní škola Opava, Englišova 82 - příspěvková organizace</t>
  </si>
  <si>
    <t>Základní škola Opava, Edvarda Beneše 2 - příspěvková organizace</t>
  </si>
  <si>
    <t>Základní škola Opava, Boženy Němcové 2 - příspěvková organizace</t>
  </si>
  <si>
    <t>Základní škola Opava - Kylešovice</t>
  </si>
  <si>
    <t>Základní škola Oldřišov, okres Opava, příspěvková organizace</t>
  </si>
  <si>
    <t>Základní škola Odry, Pohořská 8, příspěvková organizace</t>
  </si>
  <si>
    <t>Základní škola Odry, Komenského 6, příspěvková organizace</t>
  </si>
  <si>
    <t>Základní škola Npor. Loma Příbor, Školní 1510, okres Nový Jičín, příspěvková organizace</t>
  </si>
  <si>
    <t>Základní škola Nový svět, Opava, příspěvková organizace</t>
  </si>
  <si>
    <t>Základní škola Nový Jičín, Tyršova 1</t>
  </si>
  <si>
    <t>Základní škola Nový Jičín, Komenského 68</t>
  </si>
  <si>
    <t>Základní škola Nový Jičín, Komenského 66, příspěvková organizace</t>
  </si>
  <si>
    <t>Základní škola Nový Jičín, Jubilejní 3</t>
  </si>
  <si>
    <t>Základní škola národního umělce Petra Bezruče Frýdek-Místek, tř. T. G. Masaryka 454</t>
  </si>
  <si>
    <t>Základní škola Mosty u Jablunkova 750, okres Frýdek-Místek, příspěvková organizace</t>
  </si>
  <si>
    <t>Základní škola Mokré Lazce, okres Opava, příspěvková organizace</t>
  </si>
  <si>
    <t>Základní škola Mladecko, okres Opava, příspěvková organizace</t>
  </si>
  <si>
    <t>Základní škola Mjr. Ambrože Bílka a Mateřská škola Metylovice, příspěvková organizace</t>
  </si>
  <si>
    <t>Základní škola Město Albrechtice, okres Bruntál</t>
  </si>
  <si>
    <t>Základní škola Mendelova, Karviná-Hranice</t>
  </si>
  <si>
    <t>Základní škola Markvartovice, okres Opava, příspěvková organizace</t>
  </si>
  <si>
    <t>Základní škola Malá Morávka, okres Bruntál, příspěvková organizace</t>
  </si>
  <si>
    <t>Základní škola Krnov, Žižkova 3, okres Bruntál, příspěvková organizace</t>
  </si>
  <si>
    <t>Základní škola Krnov, Smetanův okruh 4, okres Bruntál, příspěvková organizace</t>
  </si>
  <si>
    <t>Základní škola Krnov, Janáčkovo náměstí 17, okres Bruntál, příspěvková organizace</t>
  </si>
  <si>
    <t>Základní škola Krnov, Dvořákův okruh 2, okres Bruntál, příspěvková organizace</t>
  </si>
  <si>
    <t>Základní škola Kravaře-Kouty, příspěvková organizace</t>
  </si>
  <si>
    <t>Základní škola Kravaře, příspěvková organizace</t>
  </si>
  <si>
    <t>Základní škola Kopřivnice-Mniší okres Nový Jičín, příspěvková organizace</t>
  </si>
  <si>
    <t>Základní škola Kopřivnice-Lubina okres Nový Jičín, příspěvková organizace</t>
  </si>
  <si>
    <t>Základní škola Kopřivnice, Alšova 1123 okres Nový Jičín</t>
  </si>
  <si>
    <t>Základní škola Klimkovice, příspěvková organizace</t>
  </si>
  <si>
    <t>Základní škola Karviná-Ráj U Lesa 713</t>
  </si>
  <si>
    <t>Základní škola Karviná-Ráj Školská 432</t>
  </si>
  <si>
    <t>Základní škola Karviná-Nové Město tř. Družby 1383</t>
  </si>
  <si>
    <t>Základní škola Karviná-Nové Město Cihelní 1666</t>
  </si>
  <si>
    <t>Základní škola Karviná-Mizerov Majakovského 2219</t>
  </si>
  <si>
    <t>Základní škola Kapitána Jasioka Havířov-Prostřední Suchá Kpt. Jasioka 57 okres Karviná</t>
  </si>
  <si>
    <t>Základní škola Jeseník nad Odrou, okres Nový Jičín, příspěvková organizace</t>
  </si>
  <si>
    <t>Základní škola Janovice,okres Frýdek-Místek,příspěvková organizace</t>
  </si>
  <si>
    <t>Základní škola Jablunkov, Lesní 190, příspěvková organizace</t>
  </si>
  <si>
    <t>Základní škola J. A. Komenského Fulnek, Česká 339, příspěvková organizace</t>
  </si>
  <si>
    <t>Základní škola Ilji Hurníka Opava, Ochranova 6 - příspěvková organizace</t>
  </si>
  <si>
    <t>Základní škola Hradec nad Moravicí, okres Opava, příspěvková organizace</t>
  </si>
  <si>
    <t>Základní škola Holčovice, okres Bruntál, příspěvková organizace</t>
  </si>
  <si>
    <t>Základní škola Hlučín-Rovniny, okres Opava</t>
  </si>
  <si>
    <t>Základní škola Hlučín, Hornická 7, okres Opava, příspěvková organizace</t>
  </si>
  <si>
    <t>Základní škola Heřmanice u Oder okres Nový Jičín,  příspěvková organizace</t>
  </si>
  <si>
    <t>Základní škola Heleny Salichové, Ostrava-Polanka nad Odrou, Heleny Salichové 816, příspěvková organizace</t>
  </si>
  <si>
    <t>Základní škola Havířov-Šumbark Školní 1/814 okres Karviná, příspěvková organizace</t>
  </si>
  <si>
    <t>Základní škola Havířov-Šumbark Moravská 29/497 okres Karviná, příspěvková organizace</t>
  </si>
  <si>
    <t>Základní škola Havířov-Šumbark M. Pujmanové 17/1151 okres Karviná</t>
  </si>
  <si>
    <t>Základní škola Havířov-Šumbark Jarošova 33/851 okres Karviná, příspěvková organizace</t>
  </si>
  <si>
    <t>Základní škola Havířov-Šumbark Gen. Svobody 16/284 okres Karviná</t>
  </si>
  <si>
    <t>Základní škola Havířov-Podlesí Mládežnická 11/1564 okres Karviná, příspěvková organizace</t>
  </si>
  <si>
    <t>Základní škola Havířov-Podlesí K. Světlé 1/1372 okres Karviná</t>
  </si>
  <si>
    <t>Základní škola Havířov-Podlesí F. Hrubína 5/1537 okres Karviná</t>
  </si>
  <si>
    <t>Základní škola Havířov-Město Žákovská 1/1006 okres Karviná</t>
  </si>
  <si>
    <t>Základní škola Havířov-Město M. Kudeříkové 14 okres Karviná, příspěvková organizace</t>
  </si>
  <si>
    <t>Základní škola Havířov-Město Gorkého 1/329 okres Karviná</t>
  </si>
  <si>
    <t>Základní škola Havířov-Město 1. máje 10a okres Karviná, příspěvková organizace</t>
  </si>
  <si>
    <t>Základní škola Háj ve Slezsku, okres Opava, příspěvková organizace</t>
  </si>
  <si>
    <t>Základní škola H. Sienkiewicze s polským jazykem vyučovacím Jablunkov - Szkoła Podstawowa H. Sienkiewicza z polskim jązykiem nauczania Jablunkov, Školní 438, příspěvková organizace</t>
  </si>
  <si>
    <t>Základní škola generála Heliodora Píky a Mateřská škola Štítina, okres Opava, příspěvková organizace</t>
  </si>
  <si>
    <t>Základní škola Frýdlant nad Ostravicí, náměstí T. G. Masaryka 1260, okres Frýdek-Místek, příspěvková organizace</t>
  </si>
  <si>
    <t>Základní škola Frýdlant nad Ostravicí, Komenského 420, okres Frýdek-Místek, příspěvková organizace</t>
  </si>
  <si>
    <t>Základní škola Frýdek-Místek, Pionýrů 400</t>
  </si>
  <si>
    <t>Základní škola Frýdek-Místek, Komenského 402</t>
  </si>
  <si>
    <t>Základní škola Frýdek-Místek, Jiřího z Poděbrad 3109</t>
  </si>
  <si>
    <t>Základní škola Frýdek-Místek, Československé armády 570</t>
  </si>
  <si>
    <t>Základní škola Frýdek-Místek, 1. máje 1700</t>
  </si>
  <si>
    <t>Základní škola Fryčovice, okres Frýdek-Místek, příspěvková organizace</t>
  </si>
  <si>
    <t>Základní škola Emila Zátopka Kopřivnice, Pionýrská 791 okres Nový Jičín</t>
  </si>
  <si>
    <t>Základní škola dr. Miroslava Tyrše, Hlučín, Tyršova 2, okres Opava, příspěvková organizace</t>
  </si>
  <si>
    <t>Základní škola dr. Milady Horákové Kopřivnice, Obránců míru 369 okres Nový Jičín</t>
  </si>
  <si>
    <t>Základní škola Doubrava, okres Karviná, příspěvková organizace</t>
  </si>
  <si>
    <t>Základní škola Dolní Tošanovice a Mateřská škola Horní Tošanovice, příspěvková organizace</t>
  </si>
  <si>
    <t>Základní škola Dolní Lhota, příspěvková organizace</t>
  </si>
  <si>
    <t>Základní škola Dolní Benešov, příspěvková organizace</t>
  </si>
  <si>
    <t>Základní škola Dětmarovice,okres Karviná příspěvková organizace</t>
  </si>
  <si>
    <t>Základní škola Dělnická, Karviná-Nové Město</t>
  </si>
  <si>
    <t>Základní škola Děhylov, okres Opava, příspěvková organizace</t>
  </si>
  <si>
    <t>Základní škola Dany a Emila Zátopkových, Třinec, příspěvková organizace</t>
  </si>
  <si>
    <t>Základní škola Čeladná, příspěvková organizace</t>
  </si>
  <si>
    <t>Základní škola Budišov nad Budišovkou, okres Opava, příspěvková organizace</t>
  </si>
  <si>
    <t>Základní škola Břidličná</t>
  </si>
  <si>
    <t>Základní škola Bruntál, Školní 2, příspěvková organizace</t>
  </si>
  <si>
    <t>Základní škola Bruntál, Okružní 38, příspěvková organizace</t>
  </si>
  <si>
    <t>Základní škola Bruntál, Jesenická 10, příspěvková organizace</t>
  </si>
  <si>
    <t>Základní škola Bruntál, Cihelní 6, příspěvková organizace</t>
  </si>
  <si>
    <t>Základní škola Borovského, Karviná-Ráj</t>
  </si>
  <si>
    <t>Základní škola Bartošovice okres Nový Jičín, příspěvková organizace</t>
  </si>
  <si>
    <t>Základní škola Adolfa Zábranského Rybí, příspěvková organizace</t>
  </si>
  <si>
    <t>Základní škola a Základní umělecká škola Petřvald, Školní 246, příspěvková organizace</t>
  </si>
  <si>
    <t>Základní škola a Mateřská škola Velké Albrechtice, příspěvková organizace</t>
  </si>
  <si>
    <t>Základní škola a mateřská škola, Třinec, Míru 247, příspěvková organizace</t>
  </si>
  <si>
    <t>Základní škola a mateřská škola, Třinec, Koperníkova 696, příspěvková organizace</t>
  </si>
  <si>
    <t>Základní škola a mateřská škola, Třinec, Kaštanová 412, příspěvková organizace</t>
  </si>
  <si>
    <t>Základní škola a Mateřská škola, Szkoła Podstawowa, Przedszkole Košařiska, příspěvková organizace</t>
  </si>
  <si>
    <t>Základní škola a Mateřská škola, Libhošť 90, příspěvková organizace</t>
  </si>
  <si>
    <t>Základní škola a Mateřská škola Životice u Nového Jičína, příspěvková organizace</t>
  </si>
  <si>
    <t>Základní škola a Mateřská škola Žimrovice</t>
  </si>
  <si>
    <t>Základní škola a Mateřská škola Ženklava příspěvková organizace</t>
  </si>
  <si>
    <t>Základní škola a mateřská škola Žabeň, příspěvková organizace</t>
  </si>
  <si>
    <t>Základní škola a Mateřská škola Závišice, příspěvková organizace</t>
  </si>
  <si>
    <t>Základní škola a Mateřská škola Zátor, příspěvková organizace</t>
  </si>
  <si>
    <t>Základní škola a Mateřská škola Vřesina, okres Ostrava-město, příspěvková organizace</t>
  </si>
  <si>
    <t>Základní škola a mateřská škola Vřesina, okres Opava - příspěvková organizace</t>
  </si>
  <si>
    <t>Základní škola a Mateřská škola Větřkovice okres Opava, příspěvková organizace</t>
  </si>
  <si>
    <t>Základní škola a Mateřská škola Veřovice, příspěvková organizace</t>
  </si>
  <si>
    <t>Základní škola a Mateřská škola Velké Heraltice, příspěvková organizace</t>
  </si>
  <si>
    <t>Základní škola a Mateřská škola Velká Polom, příspěvková organizace</t>
  </si>
  <si>
    <t>Základní škola a Mateřská škola Václavovice, příspěvková organizace</t>
  </si>
  <si>
    <t>Základní škola a Mateřská škola Úvalno, okres Bruntál, příspěvková organizace</t>
  </si>
  <si>
    <t>Základní škola a mateřská škola Třinec, Oldřichovice 275, příspěvková organizace</t>
  </si>
  <si>
    <t>Základní škola a Mateřská škola Třemešná</t>
  </si>
  <si>
    <t>Základní škola a mateřská škola Třanovice, příspěvková organizace</t>
  </si>
  <si>
    <t>Základní škola a Mateřská škola Tísek, příspěvková organizace</t>
  </si>
  <si>
    <t>Základní škola a mateřská škola Tichá, příspěvková organizace</t>
  </si>
  <si>
    <t>Základní škola a Mateřská škola Těškovice, příspěvková organizace</t>
  </si>
  <si>
    <t>Základní škola a Mateřská škola Těrllicko, příspěvková organizace</t>
  </si>
  <si>
    <t>Základní škola a Mateřská škola T. G. Masaryka Fulnek, příspěvková organizace</t>
  </si>
  <si>
    <t>Základní škola a Mateřská škola T. G. Masaryka Bílovec, Ostravská 658/28, příspěvková organizace</t>
  </si>
  <si>
    <t>Základní škola a Mateřská škola Štramberk</t>
  </si>
  <si>
    <t>Základní škola a mateřská škola Štěpánkovice, příspěvková organizace</t>
  </si>
  <si>
    <t>Základní škola a Mateřská škola Široká Niva, okres Bruntál, příspěvková organizace</t>
  </si>
  <si>
    <t>Základní škola a mateřská škola Šilheřovice, příspěvková organizace</t>
  </si>
  <si>
    <t>Základní škola a Mateřská škola Šenov u Nového Jičína, příspěvková organizace</t>
  </si>
  <si>
    <t>Základní škola a Mateřská škola Sviadnov, okres Frýdek-Místek, příspěvková organizace</t>
  </si>
  <si>
    <t>Základní škola a mateřská škola Suchdol nad Odrou, příspěvková organizace</t>
  </si>
  <si>
    <t>Základní škola a Mateřská škola Sudice, příspěvková organizace</t>
  </si>
  <si>
    <t>Základní škola a Mateřská škola Střítež, okres Frýdek-Místek, příspěvková organizace</t>
  </si>
  <si>
    <t>Základní škola a Mateřská škola Strahovice, příspěvková organizace</t>
  </si>
  <si>
    <t>Základní škola a Mateřská škola Stonava</t>
  </si>
  <si>
    <t>Základní škola a Mateřská škola Staříč, okres Frýdek-Místek, příspěvková organizace</t>
  </si>
  <si>
    <t>Základní škola a mateřská škola Staré Město, okres Frýdek-Místek, příspěvková organizace</t>
  </si>
  <si>
    <t>Základní škola a mateřská škola Stará Ves, okres Bruntál, příspěvková organizace</t>
  </si>
  <si>
    <t>Základní škola a Mateřská škola Stará Ves nad Ondřejnicí, příspěvková organizace</t>
  </si>
  <si>
    <t>Základní škola a mateřská škola Stanisława Hadyny s polským jazykem vyučovacím Bystřice 366 okres Frýdek-Místek, příspěvková organizace</t>
  </si>
  <si>
    <t>Základní škola a Mateřská škola Spálov, příspěvková organizace</t>
  </si>
  <si>
    <t>Základní škola a Mateřská škola Soběšovice, okres Frýdek-Místek, příspěvková organizace</t>
  </si>
  <si>
    <t>Základní škola a Mateřská škola Smilovice, okres Frýdek-Místek, příspěvková organizace</t>
  </si>
  <si>
    <t>Základní škola a Mateřská škola Služovice, okr. Opava, příspěvková organizace</t>
  </si>
  <si>
    <t>Základní škola a Mateřská škola Slezské Rudoltice, příspěvková organizace</t>
  </si>
  <si>
    <t>Základní škola a Mateřská škola Slavkov, okres Opava, příspěvková organizace</t>
  </si>
  <si>
    <t>Základní škola a Mateřská škola Slatina, okres Nový Jičín, příspěvková organizace</t>
  </si>
  <si>
    <t>Základní škola a Mateřská škola Skřipov, okres Opava, příspěvková organizace</t>
  </si>
  <si>
    <t>Základní škola a Mateřská škola Sedlnice</t>
  </si>
  <si>
    <t>Základní škola a Mateřská škola s polským vyučovacím jazykem Zwirki i Wigury Těrlicko, příspěvková organizace</t>
  </si>
  <si>
    <t>Základní škola a mateřská škola s polským vyučovacím jazykem Orlová, příspěvková organizace</t>
  </si>
  <si>
    <t>Základní škola a mateřská škola s polským jazykem vyučovacím, Třinec, Nádražní 10, příspěvková organizace</t>
  </si>
  <si>
    <t>Základní škola a mateřská škola s polským jazykem vyučovacím Szkoła Podstawowa i Przedszkole příspěvková organizace 739 98 Mosty u Jablunkova 750</t>
  </si>
  <si>
    <t>Základní škola a mateřská škola s polským jazykem vyučovacím Návsí, příspěvková organizace</t>
  </si>
  <si>
    <t>Základní škola a mateřská škola s polským jazykem vyučovacím Jana Kubisze, Szkoła Podstawowa i Przedszkole im. Jana Kubisza Hnojník, příspěvková organizace</t>
  </si>
  <si>
    <t>Základní škola a mateřská škola s polským jazykem vyučovacím Horní Suchá, příspěvková organizace</t>
  </si>
  <si>
    <t>Základní škola a Mateřská škola s polským jazykem vyučovacím Havířov-Bludovice Selská, příspěvková organizace</t>
  </si>
  <si>
    <t>Základní škola a Mateřská škola s polským jazykem vyučovacím Dolní Lutyně Koperníkova 652 okres Karviná, příspěvková organizace</t>
  </si>
  <si>
    <t>Základní škola a Mateřská škola s polským jazykem vyučovacím Bukovec, příspěvková organizace</t>
  </si>
  <si>
    <t>Základní škola a mateřská škola s polským jazykem vyučovacím Albrechtice, Školní 11, okres Karviná, příspěvková organizace</t>
  </si>
  <si>
    <t>Základní škola a mateřská škola s polským jazykem vyučovacím - Szkoła Podstawowa i Przedszkole Karviná - Fryštát, Dr. Olszaka 156</t>
  </si>
  <si>
    <t>Základní škola a Mateřská škola Řepiště, příspěvková organizace</t>
  </si>
  <si>
    <t>Základní škola a Mateřská škola Ryžoviště, okres Bruntál, příspěvková organizace</t>
  </si>
  <si>
    <t>Základní škola a Mateřská škola Rudná pod Pradědem, příspěvková organizace</t>
  </si>
  <si>
    <t>Základní škola a Mateřská škola Ropice, příspěvková organizace</t>
  </si>
  <si>
    <t>Základní škola a Mateřská škola Razová, příspěvková organizace</t>
  </si>
  <si>
    <t>Základní škola a mateřská škola Raškovice</t>
  </si>
  <si>
    <t>Základní škola a Mateřská škola Raduň, příspěvková organizace</t>
  </si>
  <si>
    <t>Základní škola a mateřská škola Pustějov, příspěvková organizace</t>
  </si>
  <si>
    <t>Základní škola a Mateřská škola Pustá Polom, příspěvková organizace</t>
  </si>
  <si>
    <t>Základní škola a mateřská škola Pstruží, příspěvková organizace</t>
  </si>
  <si>
    <t>Základní škola a Mateřská škola Pržno, okres Frýdek-Místek, příspěvková organizace</t>
  </si>
  <si>
    <t>Základní škola a Mateřská škola Prameny, Karviná, příspěvková organizace</t>
  </si>
  <si>
    <t>Základní škola a Mateřská škola Píšť, příspěvková organizace</t>
  </si>
  <si>
    <t>Základní škola a mateřská škola Písek, příspěvková organizace</t>
  </si>
  <si>
    <t>Základní škola a Mateřská škola Písečná, příspěvková organizace</t>
  </si>
  <si>
    <t>Základní škola a Mateřská škola Petrovice u Karviné, příspěvková organizace</t>
  </si>
  <si>
    <t>Základní škola a mateřská škola Palkovice, okres Frýdek-Místek, příspěvková organizace</t>
  </si>
  <si>
    <t>Základní škola a Mateřská škola Otice - příspěvková organizace</t>
  </si>
  <si>
    <t>Základní škola a Mateřská škola Ostravice, příspěvková organizace</t>
  </si>
  <si>
    <t>Základní škola a mateřská škola Ostrava-Zábřeh, Volgogradská 6B, příspěvková organizace</t>
  </si>
  <si>
    <t>Základní škola a mateřská škola Ostrava-Zábřeh, Kosmonautů 15, příspěvková organizace</t>
  </si>
  <si>
    <t>Základní škola a mateřská škola Ostrava-Zábřeh, Kosmonautů 13, příspěvková organizace</t>
  </si>
  <si>
    <t>Základní škola a mateřská škola Ostrava-Zábřeh, Horymírova 100, příspěvková organizace</t>
  </si>
  <si>
    <t>Základní škola a mateřská škola Ostrava-Zábřeh, Březinova 52, příspěvková organizace</t>
  </si>
  <si>
    <t>Základní škola a mateřská škola Ostrava-Výškovice, Šeříková 33, příspěvková organizace</t>
  </si>
  <si>
    <t>Základní škola a mateřská škola Ostrava-Svinov, příspěvková organizace</t>
  </si>
  <si>
    <t>Základní škola a Mateřská škola Ostrava-Proskovice, Staroveská 62, příspěvková organizace</t>
  </si>
  <si>
    <t>Základní škola a mateřská škola Ostrava-Lhotka, příspěvková organizace</t>
  </si>
  <si>
    <t>Základní škola a mateřská škola Ostrava-Krásné Pole, Družební 336, příspěvková organizace</t>
  </si>
  <si>
    <t>Základní škola a mateřská škola Ostrava-Hrabůvka, Mitušova 8, příspěvková organizace</t>
  </si>
  <si>
    <t>Základní škola a mateřská škola Ostrava-Hrabůvka, Mitušova 16, příspěvková organizace</t>
  </si>
  <si>
    <t>Základní škola a mateřská škola Ostrava-Hrabůvka, Krestova 36, příspěvková organizace</t>
  </si>
  <si>
    <t>Základní škola a mateřská škola Ostrava-Hrabůvka, A. Kučery 20, příspěvková organizace</t>
  </si>
  <si>
    <t>Základní škola a mateřská škola Ostrava-Hošťálkovice, Výhledy 210, příspěvková organizace</t>
  </si>
  <si>
    <t>Základní škola a mateřská škola Ostrava-Dubina, V. Košaře 6, příspěvková organizace</t>
  </si>
  <si>
    <t>Základní škola a mateřská škola Ostrava-Bělský Les, B. Dvorského 1, příspěvková organizace</t>
  </si>
  <si>
    <t>Základní škola a mateřská škola Ostrava, Ostrčilova 1, příspěvková organizace</t>
  </si>
  <si>
    <t>Základní škola a Mateřská škola Opava-Malé Hoštice - příspěvková organizace</t>
  </si>
  <si>
    <t>Základní škola a Mateřská škola Opava - Vávrovice - příspěvková organizace</t>
  </si>
  <si>
    <t>Základní škola a Mateřská škola Opava - Suché Lazce - příspěvková organizace</t>
  </si>
  <si>
    <t>Základní škola a Mateřská škola Opava - Komárov - příspěvková organizace</t>
  </si>
  <si>
    <t>Základní škola a mateřská škola Olbramice, příspěvková organizace</t>
  </si>
  <si>
    <t>Základní škola a mateřská škola obce Zbyslavice, příspěvková organizace</t>
  </si>
  <si>
    <t>Základní škola a mateřská škola Nýdek, příspěvková organizace</t>
  </si>
  <si>
    <t>Základní škola a mateřská škola Nošovice, příspěvková organizace</t>
  </si>
  <si>
    <t>Základní škola a Mateřská škola Neplachovice, okres Opava, příspěvková organizace</t>
  </si>
  <si>
    <t>Základní škola a mateřská škola Naděje Frýdek-Místek, Škarabelova 562</t>
  </si>
  <si>
    <t>Základní škola a mateřská škola MUDr. Emílie Lukášové Ostrava-Hrabůvka, Klegova 29, příspěvková organizace</t>
  </si>
  <si>
    <t>Základní škola a Mateřská škola Mošnov, příspěvková organizace</t>
  </si>
  <si>
    <t>Základní škola a Mateřská škola Mořkov okres Nový Jičín, příspěvková organizace</t>
  </si>
  <si>
    <t>Základní škola a mateřská škola Morávka, příspěvková organizace</t>
  </si>
  <si>
    <t>Základní škola a Mateřská škola Milíkov, příspěvková organizace</t>
  </si>
  <si>
    <t>Základní škola a Mateřská škola Mankovice, příspěvková organizace</t>
  </si>
  <si>
    <t>Základní škola a mateřská škola Ludgeřovice, příspěvková organizace</t>
  </si>
  <si>
    <t>Základní škola a mateřská škola Lučina, okres Frýdek-Místek, příspěvková organizace</t>
  </si>
  <si>
    <t>Základní škola a Mateřská škola Lomnice, okres Bruntál, příspěvková organizace</t>
  </si>
  <si>
    <t>Základní škola a Mateřská škola Litultovice, okres Opava, příspěvková organizace</t>
  </si>
  <si>
    <t>Základní škola a Mateřská škola Lichnov, okres Nový Jičín, příspěvková organizace</t>
  </si>
  <si>
    <t>Základní škola a Mateřská škola Lichnov, okres Bruntál, příspěvková organi</t>
  </si>
  <si>
    <t>Základní škola a Mateřská škola Leoše Janáčka Hukvaldy, příspěvková organizace</t>
  </si>
  <si>
    <t>Základní škola a Mateřská škola Kyjovice, příspěvková organizace</t>
  </si>
  <si>
    <t>Základní škola a Mateřská škola Kunín, okres Nový Jičín, příspěvková organizace</t>
  </si>
  <si>
    <t>Základní škola a Mateřská škola Kujavy, okres Nový Jičín, příspěvková organizace</t>
  </si>
  <si>
    <t>Základní škola a mateřská škola Kozmice, okres Opava, příspěvková organizace</t>
  </si>
  <si>
    <t>Základní škola a Mateřská škola Kozlovice, příspěvková organizace</t>
  </si>
  <si>
    <t>Základní škola a Mateřská škola Kopřivnice, 17. listopadu 1225 okres Nový Jičín, příspěvková organizace</t>
  </si>
  <si>
    <t>Základní škola a mateřská škola Kobeřice, okres Opava, příspěvková organizace</t>
  </si>
  <si>
    <t>Základní škola a Mateřská škola Karlovice, okres Bruntál</t>
  </si>
  <si>
    <t>Základní škola a Mateřská škola Karlova Studánka, okres Bruntál, příspěvková organizace</t>
  </si>
  <si>
    <t>Základní škola a mateřská škola Karla Svolinského, Kunčice pod Ondřejníkem</t>
  </si>
  <si>
    <t>Základní škola a Mateřská škola Jindřichov, okres Bruntál</t>
  </si>
  <si>
    <t>Základní škola a Mateřská škola Jakubčovice nad Odrou okres Nový Jičín, příspěvková organizace</t>
  </si>
  <si>
    <t>Základní škola a Mateřská škola Chuchelná, příspěvková organizace</t>
  </si>
  <si>
    <t>Základní škola a Mateřská škola Chotěbuz, příspěvková organizace</t>
  </si>
  <si>
    <t>Základní škola a Mateřská škola Chlebičov, příspěvková organizace</t>
  </si>
  <si>
    <t>Základní škola a Mateřská škola Hrádek 144, okres Frýdek-Místek, příspěvková organizace</t>
  </si>
  <si>
    <t>Základní škola a Mateřská škola Hrabyně, okres Opava, příspěvková organizace</t>
  </si>
  <si>
    <t>Základní škola a Mateřská škola Hošťálkovy, okres Bruntál, příspěvková organizace</t>
  </si>
  <si>
    <t>Základní škola a Mateřská škola Hostašovice, příspěvková organizace</t>
  </si>
  <si>
    <t>Základní škola a mateřská škola Horní Suchá, příspěvková organizace</t>
  </si>
  <si>
    <t>Základní škola a Mateřská škola Horní Město, okres Bruntál, příspěvková organizace</t>
  </si>
  <si>
    <t>Základní škola a Mateřská škola Horní Bludovice, příspěvková organizace</t>
  </si>
  <si>
    <t>Základní škola a Mateřská škola Horní Benešov, okres Bruntál, příspěvková organizace</t>
  </si>
  <si>
    <t>Základní škola a Mateřská škola Hněvošice, okres Opava, příspěvková organizace</t>
  </si>
  <si>
    <t>Základní škola a mateřská škola Hlučín-Darkovičky, příspěvková organizace</t>
  </si>
  <si>
    <t>Základní škola a mateřská škola Hlučín - Bobrovníky, příspěvková organizace</t>
  </si>
  <si>
    <t>Základní škola a Mateřská škola Hlavnice, okres Opava, příspěvková organizace</t>
  </si>
  <si>
    <t>Základní škola a Mateřská škola Hladké Životice, příspěvková organizace</t>
  </si>
  <si>
    <t>Základní škola a Mateřská škola Havířov-Životice Zelená, příspěvková organizace</t>
  </si>
  <si>
    <t>Základní škola a Mateřská škola Havířov-Město Na Nábřeží, příspěvková organizace</t>
  </si>
  <si>
    <t>Základní škola a Mateřská škola Havířov-Bludovice Frýdecká, příspěvková organizace</t>
  </si>
  <si>
    <t>Základní škola a mateřská škola Hať, příspěvková organizace</t>
  </si>
  <si>
    <t>Základní škola a mateřská škola Frýdek-Místek-Chlebovice, Pod Kabáticí 107, příspěvková organizace</t>
  </si>
  <si>
    <t>Základní škola a mateřská škola Frýdek-Místek, Lískovec, K Sedlištím 320</t>
  </si>
  <si>
    <t>Základní škola a mateřská škola Frýdek-Místek, Jana Čapka 2555</t>
  </si>
  <si>
    <t>Základní škola a mateřská škola Frýdek-Místek, El. Krásnohorské 2254</t>
  </si>
  <si>
    <t>Základní škola a mateřská škola Frýdek-Místek - Skalice 192, příspěvková organizace</t>
  </si>
  <si>
    <t>Základní škola a Mateřská škola Frenštát pod Radhoštěm, Záhuní 408, okres Nový Jičín</t>
  </si>
  <si>
    <t>Základní škola a Mateřská škola Frenštát pod Radhoštěm, Tyršova 913, okres Nový Jičín</t>
  </si>
  <si>
    <t>Základní škola a Mateřská škola Františka Palackého Hodslavice, příspěvková organizace</t>
  </si>
  <si>
    <t>Základní škola a mateřská škola Dvorce, okres Bruntál, příspěvková organizace</t>
  </si>
  <si>
    <t>Základní škola a Mateřská škola Dolní Životice, příspěvková organizace</t>
  </si>
  <si>
    <t>Základní škola a Mateřská škola Dolní Moravice, okres Bruntál, příspěvková organizace</t>
  </si>
  <si>
    <t>Základní škola a Mateřská škola Dolní Lomná 149, příspěvková organizace</t>
  </si>
  <si>
    <t>Základní škola a Mateřská škola Dolní Domaslavice, okres Frýdek-Místek, příspěvková organizace</t>
  </si>
  <si>
    <t>Základní škola a mateřská škola Dobratice, okres Frýdek-Místek, příspěvková organizace</t>
  </si>
  <si>
    <t>Základní škola a Mateřská škola Dětřichov nad Bystřicí, okres Bruntál, příspěvková organizace</t>
  </si>
  <si>
    <t>Základní škola a Mateřská škola Darkovice, příspěvková organizace</t>
  </si>
  <si>
    <t>Základní škola a mateřská škola Český Těšín Pod Zvonek, příspěvková organizace</t>
  </si>
  <si>
    <t>Základní škola a mateřská škola Český Těšín Kontešinec, příspěvková organizace</t>
  </si>
  <si>
    <t>Základní škola a Mateřská škola Český Těšín Hrabina, příspěvková organizace</t>
  </si>
  <si>
    <t>Základní škola a mateřská škola Bystřice 848, okres Frýdek-Místek, příspěvková organizace</t>
  </si>
  <si>
    <t>Základní škola a Mateřská škola Bukovec, příspěvková organizace</t>
  </si>
  <si>
    <t>Základní škola a Mateřská škola Březová, okres Opava, příspěvková organizace</t>
  </si>
  <si>
    <t>Základní škola a Mateřská škola Bruzovice</t>
  </si>
  <si>
    <t>Základní škola a Mateřská škola Brumovice, okres Opava, příspěvková organizace</t>
  </si>
  <si>
    <t>Základní škola a Mateřská škola Bravantice, příspěvková organizace</t>
  </si>
  <si>
    <t>Základní škola a Mateřská škola Brantice, okres Bruntál, příspěvková organizace</t>
  </si>
  <si>
    <t>Základní škola a Mateřská škola Branka u Opavy, příspěvková organizace</t>
  </si>
  <si>
    <t>Základní škola a Mateřská škola Bolaticce, příspěvková organizace</t>
  </si>
  <si>
    <t>Základní škola a mateřská škola Bohuslavice, příspěvková organizace</t>
  </si>
  <si>
    <t>Základní škola a Mateřská škola Bohumín, tř. Dr. E. Beneše 456, okres Karviná, příspěvková organizace</t>
  </si>
  <si>
    <t>Základní škola a Mateřská škola Bohumín, Čs. armády 1026, okres Karviná, příspěvková organizace</t>
  </si>
  <si>
    <t>Základní škola a Mateřská škola Bohumín Bezručova 190 okres Karviná, příspěvková organizace</t>
  </si>
  <si>
    <t>Základní škola a Mateřská škola Bohumín - Skřečoň, 1. máje 217, okres Karviná, příspěvková organizace</t>
  </si>
  <si>
    <t>Základní škola a Mateřská škola Bílovec, Komenského 701/3, příspěvková organizace</t>
  </si>
  <si>
    <t>Základní škola a Mateřská škola Bílov, okres Nový Jičín, příspěvková organizace</t>
  </si>
  <si>
    <t>Základní škola a Mateřská škola Bernartice nad Odrou, příspěvková organizace</t>
  </si>
  <si>
    <t>Základní škola a mateřská škola Bělá, okres Opava, příspěvková organizace</t>
  </si>
  <si>
    <t>Základní škola a Mateřská škola Baška, příspěvková organizace</t>
  </si>
  <si>
    <t>Základní škola a Mateřská škola Andělská Hora, okres Bruntál</t>
  </si>
  <si>
    <t>Základní škola a Mateřská škola Aloise Jiráska Dolní Lutyně Komenského 1000 okres Karviná, příspěvková organizace</t>
  </si>
  <si>
    <t>Základní škola a Mateřská škola Albrechtičky, příspěvková organizace</t>
  </si>
  <si>
    <t>Základní škola a Mateřská škola Albrechtice</t>
  </si>
  <si>
    <t>Školní jídelna Slavkov, příspěvková organizace</t>
  </si>
  <si>
    <t>Školní jídelna Krnov, náměstí Hrdinů 1, okres Bruntál, příspěvková organizace</t>
  </si>
  <si>
    <t>Školní jídelna Krnov, Albrechtická 2, okres Bruntál, příspěvková organizace</t>
  </si>
  <si>
    <t>Školní jídelna Komenského, Příbor, ul. Komenského čp. 458</t>
  </si>
  <si>
    <t>Školní jídelna Jablunkov, Lesní 190, příspěvková organizace</t>
  </si>
  <si>
    <t>Středisko volného času, Opava, příspěvková organizace</t>
  </si>
  <si>
    <t>Středisko volného času Vítkov, příspěvková organizace</t>
  </si>
  <si>
    <t>Středisko volného času Rýmařov, okres Bruntál</t>
  </si>
  <si>
    <t>Středisko volného času Ostrava-Zábřeh, příspěvková organizace</t>
  </si>
  <si>
    <t>Středisko volného času Ostrava-Moravská Ostrava, příspěvková organizace</t>
  </si>
  <si>
    <t>Středisko volného času Méďa, Krnov, Dobrovského 16, příspěvková organizace</t>
  </si>
  <si>
    <t>Středisko volného času Korunka Ostrava-Mariánské Hory, příspěvková organizace</t>
  </si>
  <si>
    <t>Středisko volného času Klíč, příspěvková organizace</t>
  </si>
  <si>
    <t>Středisko volného času Fokus, Nový Jičín</t>
  </si>
  <si>
    <t>Středisko volného času Budišov nad Budišovkou, příspěvková organizace</t>
  </si>
  <si>
    <t>Středisko volného času Bruntál, příspěvková organizace</t>
  </si>
  <si>
    <t>Mateřské školy Kopřivnice okres Nový Jičín, příspěvková organizace</t>
  </si>
  <si>
    <t>Mateřská škola, Žižkova, Karviná-Hranice</t>
  </si>
  <si>
    <t>Mateřská škola, Třinec, Slezská 778, příspěvková organizace</t>
  </si>
  <si>
    <t>Mateřská škola, Třinec, Nerudova 313, příspěvková organizace</t>
  </si>
  <si>
    <t>Mateřská škola, Olbrachtova, Karviná-Ráj</t>
  </si>
  <si>
    <t>Mateřská škola, Nedbalova, Karviná-Nové Město</t>
  </si>
  <si>
    <t>Mateřská škola, Na Jízdárně 19a, příspěvková organizace</t>
  </si>
  <si>
    <t>Mateřská škola Vyšní Lhoty, okres Frýdek-Místek, příspěvková organizace</t>
  </si>
  <si>
    <t>Mateřská škola Vrbno pod Pradědem, Ve Svahu 578, okres Bruntál, příspěvková organizace</t>
  </si>
  <si>
    <t>Mateřská škola Vrbno pod Pradědem, Jesenická 448, okres Bruntál, příspěvková organizace</t>
  </si>
  <si>
    <t>Mateřská škola Vratimov, Na Vyhlídce 25</t>
  </si>
  <si>
    <t>Mateřská škola Vítkov, Husova 629, okres Opava, příspěvková organizac</t>
  </si>
  <si>
    <t>Mateřská škola Vendryně č.1, okres Frýdek-Místek, příspěvková organizace</t>
  </si>
  <si>
    <t>Mateřská škola Velké Hoštice, okres Opava, příspěvková organizace</t>
  </si>
  <si>
    <t>Mateřská škola Velká Štáhle, příspěvková organizace</t>
  </si>
  <si>
    <t>Mateřská škola Trojlístek Nový Jičín, Trlicova 8</t>
  </si>
  <si>
    <t>Mateřská škola Šenov, příspěvková organizace</t>
  </si>
  <si>
    <t>Mateřská škola Studénka</t>
  </si>
  <si>
    <t>Mateřská škola Stěbořice, příspěvková organizace</t>
  </si>
  <si>
    <t>Mateřská škola Starý Jičín, příspěvková organizace</t>
  </si>
  <si>
    <t>Mateřská škola Staré Město, okres Bruntál, příspěvková organizace</t>
  </si>
  <si>
    <t>Mateřská škola Staré Heřminovy, okres Bruntál, příspěvková organizace</t>
  </si>
  <si>
    <t>Mateřská škola Srdíčko Opava, Zborovská - příspěvková organizace</t>
  </si>
  <si>
    <t>Mateřská škola Sněženka Frýdek-Místek, Josefa Lady 1790</t>
  </si>
  <si>
    <t>Mateřská škola Sluníčko Opava, Krnovská - příspěvková organizace</t>
  </si>
  <si>
    <t>Mateřská škola Slunečnice, Krnov, příspěvková organizace</t>
  </si>
  <si>
    <t>Mateřská škola Slezská Ostrava, Komerční 22a, příspěvková organizace</t>
  </si>
  <si>
    <t>Mateřská škola Slezská Ostrava, Bohumínská 68, příspěvková organizace</t>
  </si>
  <si>
    <t>Mateřská škola Skotnice, příspěvková organizace</t>
  </si>
  <si>
    <t>Mateřská škola se speciální třídou Bohumín-Nový Bohumín, Nerudova 1040, příspěvková organizace</t>
  </si>
  <si>
    <t xml:space="preserve">Mateřská škola Sady Nový Jičín, Revoluční 52 </t>
  </si>
  <si>
    <t>Mateřská škola Rýmařov, Revoluční 30, okres Bruntál</t>
  </si>
  <si>
    <t>Mateřská škola Rýmařov, Jelínkova 3, příspěvková organizace</t>
  </si>
  <si>
    <t>Mateřská škola Rýmařov, Janovice, Zámecký park 6, okres Bruntál</t>
  </si>
  <si>
    <t>Mateřská škola Rýmařov, 1. máje 11, okres Bruntál</t>
  </si>
  <si>
    <t>Mateřská škola Rychvald, Mírová 1744, okres Karviná, příspěvková organizace</t>
  </si>
  <si>
    <t>Mateřská škola Rybí, okres Nový Jičín, příspěvková organizace</t>
  </si>
  <si>
    <t>Mateřská škola Rohov, příspěvková organizace</t>
  </si>
  <si>
    <t>Mateřská škola Příbor, Pionýrů 1519, okres Nový Jičín, příspěvková organizace</t>
  </si>
  <si>
    <t>Mateřská škola Pražmo, příspěvková organizace, okres Frýdek-Místek</t>
  </si>
  <si>
    <t>Mateřská škola Pohádka Frýdek-Místek, Třanovského 404</t>
  </si>
  <si>
    <t>Mateřská škola Petřvald, 2. května 1654, příspěvková organizace</t>
  </si>
  <si>
    <t>Mateřská škola Paskov,příspěvková organizace</t>
  </si>
  <si>
    <t>Mateřská škola Ostrava-Zábřeh, Za Školou 1, příspěvková organizace</t>
  </si>
  <si>
    <t>Mateřská škola Ostrava-Vítkovice, Prokopa Velikého 37, příspěvková organizace</t>
  </si>
  <si>
    <t>Mateřská škola Ostrava-Stará Bělá, příspěvková organizace</t>
  </si>
  <si>
    <t>Mateřská škola Ostrava-Slezská Ostrava, Jaklovecká 14/1201, příspěvková organizace</t>
  </si>
  <si>
    <t>Mateřská škola Ostrava-Radvanice, Těšínská 279, příspěvková organizace</t>
  </si>
  <si>
    <t>Mateřská škola Ostrava-Poruba, V. Makovského 4429, příspěvková organizace</t>
  </si>
  <si>
    <t>Mateřská škola Ostrava-Poruba, Ukrajinská 1530-1531, příspěvková organizace</t>
  </si>
  <si>
    <t>Mateřská škola Ostrava-Poruba, Sokolovská 1168, příspěvková organizace</t>
  </si>
  <si>
    <t>Mateřská škola Ostrava-Poruba, Oty Synka 1834, příspěvková organizace</t>
  </si>
  <si>
    <t>Mateřská škola Ostrava-Poruba, Nezvalovo nám. 856, příspěvková organizace</t>
  </si>
  <si>
    <t>Mateřská škola Ostrava-Poruba, Jana Šoupala 1611, příspěvková organizace</t>
  </si>
  <si>
    <t>Mateřská škola Ostrava-Poruba, Dvorní 763, příspěvková organizace</t>
  </si>
  <si>
    <t>Mateřská škola Ostrava-Poruba, Dětská 920, příspěvková organizace</t>
  </si>
  <si>
    <t>Mateřská škola Ostrava-Poruba, Čs. exilu 670, příspěvková organizace</t>
  </si>
  <si>
    <t>Mateřská škola Ostrava-Polanka nad Odrou, Malostranská 124, příspěvková organizace</t>
  </si>
  <si>
    <t>Mateřská škola Ostrava-Plesná, příspěvková organizace</t>
  </si>
  <si>
    <t>Mateřská škola Ostrava-Petřkovice, U Kaple 670, příspěvková organizace</t>
  </si>
  <si>
    <t>Mateřská škola Ostrava-Nová Bělá, Kokešova 22, příspěvková organizace</t>
  </si>
  <si>
    <t>Mateřská škola Ostrava-Michálkovice, Sládečkova 80, příspěvková organizace</t>
  </si>
  <si>
    <t>Mateřská škola Ostrava-Martinov, příspěvková organizace</t>
  </si>
  <si>
    <t>Mateřská škola Ostrava-Mariánské Hory, Zelená 73/A, příspěvková organizace</t>
  </si>
  <si>
    <t>Mateřská škola Ostrava-Mariánské Hory, Gen. Janka 1/1236, příspěvková organizace</t>
  </si>
  <si>
    <t>Mateřská škola Ostrava-Hulváky, Matrosovova 14/A, příspěvková organizace</t>
  </si>
  <si>
    <t>Mateřská škola Ostrava-Heřmanice, Požární 8/61, příspěvková organizace</t>
  </si>
  <si>
    <t>Mateřská škola Ostrava-Bartovice, Za Ještěrkou 8, příspěvková organizace</t>
  </si>
  <si>
    <t>Mateřská škola Ostrava, Varenská 2a, příspěvková organizace</t>
  </si>
  <si>
    <t>Mateřská škola Ostrava, Špálova 32, příspěvková organizace</t>
  </si>
  <si>
    <t>Mateřská škola Ostrava, Šafaříkova 9, příspěvková organizace</t>
  </si>
  <si>
    <t>Mateřská škola Ostrava, Repinova 19, příspěvková organizace</t>
  </si>
  <si>
    <t>Mateřská škola Ostrava, Poděbradova 19, příspěvková organizace</t>
  </si>
  <si>
    <t>Mateřská škola Ostrava, Lechowiczova 8, příspěvková organizace</t>
  </si>
  <si>
    <t>Mateřská škola Ostrava, Křižíkova 18, příspěvková organizace</t>
  </si>
  <si>
    <t>Mateřská škola Ostrava, Hornická 43A, příspěvková organizace</t>
  </si>
  <si>
    <t>Mateřská škola Ostrava, Dvořákova 4, příspěvková organizace</t>
  </si>
  <si>
    <t>Mateřská škola Ostrava, Blahoslavova 6, příspěvková organizace</t>
  </si>
  <si>
    <t>Mateřská škola Ostrava - Zábřeh, Volgogradská 4, příspěvková organizace</t>
  </si>
  <si>
    <t>Mateřská škola Ostrava - Výškovice, Staňkova 2, příspěvková organizace</t>
  </si>
  <si>
    <t>Mateřská škola Ostrava - Hrabůvka, Adamusova 7, příspěvková organizace</t>
  </si>
  <si>
    <t>Mateřská škola Ostrava - Dubina, F. Formana 13, příspěvková organizace</t>
  </si>
  <si>
    <t>Mateřská škola Ostrava - Dubina, A. Gavlase 12A, příspěvková organizace</t>
  </si>
  <si>
    <t>Mateřská škola Orlová - Lutyně Okružní 917 okres Karviná, příspěvková organizace</t>
  </si>
  <si>
    <t>Mateřská škola Orlová - Lutyně Na Vyhlídce 1143 okres Karviná, příspěvková organizace</t>
  </si>
  <si>
    <t>Mateřská škola Orlová - Lutyně K. Dvořáčka 1228 okres Karviná, příspěvková organizace</t>
  </si>
  <si>
    <t>Mateřská škola Opava, Riegerova - příspěvková organizace</t>
  </si>
  <si>
    <t>Mateřská škola Opava, Pekařská - příspěvková organizace</t>
  </si>
  <si>
    <t>Mateřská škola Opava, Olomoucká - příspěvková organizace</t>
  </si>
  <si>
    <t>Mateřská škola Opava, Neumannova - příspěvková organizace</t>
  </si>
  <si>
    <t>Mateřská škola Opava, Na Pastvisku - příspěvková organizace</t>
  </si>
  <si>
    <t>Mateřská škola Opava, Heydukova - příspěvková organizace</t>
  </si>
  <si>
    <t>Mateřská škola Opava, Havlíčkova - příspěvková organizace</t>
  </si>
  <si>
    <t>Mateřská škola Opava, Edvarda Beneše - příspěvková organizace</t>
  </si>
  <si>
    <t>Mateřská škola Oldřišov, okres Opava, příspěvková organizace</t>
  </si>
  <si>
    <t>Mateřská škola Oborná, příspěvková organizace</t>
  </si>
  <si>
    <t>Mateřská škola Nové Lublice, příspěvková organizace</t>
  </si>
  <si>
    <t>Mateřská škola Mosty u Jablunkova, Střed 788, příspěvková organizace</t>
  </si>
  <si>
    <t>Mateřská škola Moravskoslezský Kočov, příspěvková organizace</t>
  </si>
  <si>
    <t>Mateřská škola Mokré Lazce, příspěvková organizace</t>
  </si>
  <si>
    <t>Mateřská škola Milotice nad Opavou, okres Bruntál, příspěvková organizace</t>
  </si>
  <si>
    <t>Mateřská škola Město Albrechtice,příspěvková organizace</t>
  </si>
  <si>
    <t>Mateřská škola Mateřídouška Frýdek-Místek, J. Božana 3141</t>
  </si>
  <si>
    <t>Mateřská škola Markvartovice, příspěvková organizace</t>
  </si>
  <si>
    <t>Mateřská škola Malá Morávka, okres Bruntál, příspěvková organizace</t>
  </si>
  <si>
    <t>Mateřská škola Máj Nový Jičín, K. Čapka 6</t>
  </si>
  <si>
    <t>Mateřská škola Ludgeřovice, příspěvková organizace</t>
  </si>
  <si>
    <t>Mateřská škola Litultovice, příspěvková organizace</t>
  </si>
  <si>
    <t>Mateřská škola Lhotka, příspěvková organizace</t>
  </si>
  <si>
    <t>Mateřská škola křesťanská Opava, Mnišská - příspěvková organizace</t>
  </si>
  <si>
    <t>Mateřská škola Krnov, Žižkova 34, okres Bruntál, příspěvková organizace</t>
  </si>
  <si>
    <t>Mateřská škola Krnov, Svatováclavská 13, okres Bruntál, příspěvková organizace</t>
  </si>
  <si>
    <t>Mateřská škola Krnov, náměstí Míru 12, okres Bruntál, příspěvková organizace</t>
  </si>
  <si>
    <t>Mateřská škola Krnov, Mikulášská 8, okres Bruntál, příspěvková organizace</t>
  </si>
  <si>
    <t>Mateřská škola Krnov, Maxima Gorkého 22, okres Bruntál, příspěvková organizace</t>
  </si>
  <si>
    <t>Mateřská škola Krnov, Jiráskova 43, okres Bruntál, příspěvková organizace</t>
  </si>
  <si>
    <t>Mateřská škola Krnov, Hlubčická 89, okres Bruntál, příspěvková organizace</t>
  </si>
  <si>
    <t>Mateřská škola Krmelín, příspěvková organizace</t>
  </si>
  <si>
    <t>Mateřská škola Kravaře-Kouty, příspěvková organizace</t>
  </si>
  <si>
    <t>Mateřská škola Kravaře, Petra z Kravař, příspěvková organizace</t>
  </si>
  <si>
    <t>Mateřská škola Klubíčko Ostrava-Hrabová, Příborská 28, příspěvková organizace</t>
  </si>
  <si>
    <t>Mateřská škola Klimkovice, příspěvková organizace</t>
  </si>
  <si>
    <t>Mateřská škola Kateřinice, příspěvková organizace</t>
  </si>
  <si>
    <t>Mateřská škola Kaštánek Návsí, příspěvková organizace</t>
  </si>
  <si>
    <t>Mateřská škola Karviná-Ráj, U Mateřské školy 2/360</t>
  </si>
  <si>
    <t>Mateřská škola Karviná-Ráj V Aleji 20/761</t>
  </si>
  <si>
    <t>Mateřská škola Karviná-Ráj Školská 431</t>
  </si>
  <si>
    <t>Mateřská škola Karviná-Nové Město, Spojka 1389</t>
  </si>
  <si>
    <t>Mateřská škola Karviná-Nové Město, Sokolovská 602/30</t>
  </si>
  <si>
    <t>Mateřská škola Karviná-Nové Město tř. Družby 1338</t>
  </si>
  <si>
    <t>Mateřská škola Karviná-Nové Město Dvořákova 1622</t>
  </si>
  <si>
    <t>Mateřská škola Karviná-Mizerov, Na Kopci 2099</t>
  </si>
  <si>
    <t>Mateřská škola Karviná-Mizerov, Čajkovského 2215</t>
  </si>
  <si>
    <t>Mateřská škola Karviná-Mizerov Kpt. Jaroše 2224</t>
  </si>
  <si>
    <t>Mateřská škola Karviná-Mizerov Centrum 2314</t>
  </si>
  <si>
    <t>Mateřská škola Karviná-Hranice Slovenská 2872</t>
  </si>
  <si>
    <t>Mateřská škola Karla Čapka 12a Krnov, okres Bruntál, příspěvková organizace</t>
  </si>
  <si>
    <t>Mateřská škola Kamarád, Příbor, Frenštátská 1370</t>
  </si>
  <si>
    <t>Mateřská škola Jistebník, okres Nový Jičín, příspěvková organizace</t>
  </si>
  <si>
    <t xml:space="preserve">Mateřská škola Jeseník nad Odrou, okres Nový Jičín, příspěvková organizace </t>
  </si>
  <si>
    <t>Mateřská škola Jakartovice, příspěvková organizace</t>
  </si>
  <si>
    <t>Mateřská škola Jablunkov, Školní 800, příspěvková organizace</t>
  </si>
  <si>
    <t>Mateřská škola Hradec nad Moravicí, okres Opava, příspěvková organizace</t>
  </si>
  <si>
    <t>Mateřská škola Horní Životice, okres Bruntál, příspěvková organizace</t>
  </si>
  <si>
    <t>Mateřská škola Horní Domaslavice, příspěvková organizace</t>
  </si>
  <si>
    <t>Mateřská škola Holčovice, okres Bruntál, příspěvková organizace</t>
  </si>
  <si>
    <t>Mateřská škola Holasovice, příspěvková organizace</t>
  </si>
  <si>
    <t>Mateřská škola Hlučín, Severní, příspěvková organizace</t>
  </si>
  <si>
    <t>Mateřská škola Hlučín, Cihelní, příspěvková organizace</t>
  </si>
  <si>
    <t>Mateřská škola Havířov-Šumbark U Jeslí 4/894, příspěvková organizace</t>
  </si>
  <si>
    <t>Mateřská škola Havířov-Šumbark Petřvaldská 32/262</t>
  </si>
  <si>
    <t>Mateřská škola Havířov-Šumbark Okružní 1a/1070, příspěvková organizace</t>
  </si>
  <si>
    <t>Mateřská škola Havířov-Šumbark Moravská 14/404, příspěvková organizace</t>
  </si>
  <si>
    <t>Mateřská škola Havířov-Šumbark Mládí 23/1147</t>
  </si>
  <si>
    <t>Mateřská škola Havířov-Prostřední Suchá U Topolů 3/688, příspěvková organizace</t>
  </si>
  <si>
    <t>Mateřská škola Havířov-Podlesí Přímá 8/1333, příspěvková organizace</t>
  </si>
  <si>
    <t>Mateřská škola Havířov-Podlesí Kosmonautů 4/1319</t>
  </si>
  <si>
    <t>Mateřská škola Havířov-Podlesí E. Holuba 7/1403, příspěvková organizace</t>
  </si>
  <si>
    <t>Mateřská škola Havířov-Podlesí Čelakovského 4/1240, příspěvková organizace</t>
  </si>
  <si>
    <t>Mateřská škola Havířov-Podlesí Balzacova 2/1190</t>
  </si>
  <si>
    <t>Mateřská škola Havířov-Město U Stromovky 60</t>
  </si>
  <si>
    <t>Mateřská škola Havířov-Město Švabinského 7/993, příspěvková organizace</t>
  </si>
  <si>
    <t>Mateřská škola Havířov-Město Sukova 2a</t>
  </si>
  <si>
    <t>Mateřská škola Havířov-Město Resslova 2/497</t>
  </si>
  <si>
    <t>Mateřská škola Havířov-Město Radniční 7/619</t>
  </si>
  <si>
    <t>Mateřská škola Havířov-Město Puškinova 7a/908</t>
  </si>
  <si>
    <t>Mateřská škola Havířov-Město Lípová 15</t>
  </si>
  <si>
    <t>Mateřská škola Havířov-Město Horymírova 7/1194</t>
  </si>
  <si>
    <t>Mateřská škola Havířov-Město Čs. armády 5/201</t>
  </si>
  <si>
    <t>Mateřská škola Harmonie Ostrava - Hrabůvka, Zlepšovatelů 27, příspěvková organizace</t>
  </si>
  <si>
    <t>Mateřská škola Háj ve Slezsku, příspěvková organizace</t>
  </si>
  <si>
    <t>Mateřská škola Frýdlant nad Ostravicí, ul. Janáčkova 1444, okres Frýdek-Místek, příspěvková organizace</t>
  </si>
  <si>
    <t>Mateřská škola Frýdek-Místek, Josefa Myslivečka 1883</t>
  </si>
  <si>
    <t>Mateřská škola Frýdek-Místek, Anenská 656, příspěvková organizace</t>
  </si>
  <si>
    <t>Mateřská škola Fryčovice 451, příspěvková organizace</t>
  </si>
  <si>
    <t>Mateřská škola Doubrava, okres Karviná, příspěvková organizace</t>
  </si>
  <si>
    <t>Mateřská škola Dolní Lhota, příspěvková organizace</t>
  </si>
  <si>
    <t>Mateřská škola Dolní Benešov, Osada míru, příspěvková oganizace</t>
  </si>
  <si>
    <t>Mateřská škola Dobroslavice, příspěvková organizace</t>
  </si>
  <si>
    <t>Mateřská škola Dobrá, okres Frýdek-Místek, příspěvková organizace</t>
  </si>
  <si>
    <t>Mateřská škola Dívčí Hrad s odloučeným pracovištěm Hlinka, příspěvková organizace</t>
  </si>
  <si>
    <t>Mateřská škola Dětský svět, Opava, příspěvková organizace</t>
  </si>
  <si>
    <t>Mateřská škola Čtyřlístek, Třinec, Oldřichovice 670, příspěvková organizace</t>
  </si>
  <si>
    <t>Mateřská škola Čtyřlístek Ostrava-Poruba, Skautská 1082, příspěvková organizace</t>
  </si>
  <si>
    <t>Mateřská škola Čryřlístek Odry, příspěvková organizace</t>
  </si>
  <si>
    <t>Mateřská škola Čeladná, příspěvková organizace</t>
  </si>
  <si>
    <t>Mateřská škola Čeladenská beruška, příspěvková organizace</t>
  </si>
  <si>
    <t>Mateřská škola Budišov nad Budišovkou, okres Opava, příspěvková organizace</t>
  </si>
  <si>
    <t>Mateřská škola Břidličná,Hřbitovní 439,okres Bruntál,příspěvková organizace</t>
  </si>
  <si>
    <t>Mateřská škola Brušperk, Sportovní 520, příspěvková organizace</t>
  </si>
  <si>
    <t>Mateřská škola Bruntál, U Rybníka 3, příspěvková organizace</t>
  </si>
  <si>
    <t>Mateřská škola Bruntál, Smetanova 21, příspěvková organizace</t>
  </si>
  <si>
    <t>Mateřská škola Bruntál, Pionýrská 9, příspěvková organizace</t>
  </si>
  <si>
    <t>Mateřská škola Bruntál, Okružní 23, příspěvková organizace</t>
  </si>
  <si>
    <t>Mateřská škola Bruntál, Komenského 7, příspěvková organizace</t>
  </si>
  <si>
    <t>Mateřská škola Bordovice, příspěvková organizace</t>
  </si>
  <si>
    <t>Mateřská škola Bocanovice 19, okres Frýdek-Místek, příspěvková organizace</t>
  </si>
  <si>
    <t>Mateřská škola Bílá, okres Frýdek-Místek, příspěvková organizace</t>
  </si>
  <si>
    <t>Mateřská škola Beruška Frýdek-Místek, Nad Lipinou 2318</t>
  </si>
  <si>
    <t>Mateřská škola Bartošovice okres Nový Jičín, příspěvková organizace</t>
  </si>
  <si>
    <t>Mateřská škola - Przedszkole, Vendryně, Zaolší 615, okres Frýdek-Místek, příspěvková organizace</t>
  </si>
  <si>
    <t>Mateřská škola - Przedszkole Vendryně č.1, okres Frýdek-Místek, příspěvková organizace</t>
  </si>
  <si>
    <t>Mateřská škola - Przedszkole Jablunkov, Školní 800, příspěvková organizace</t>
  </si>
  <si>
    <t>Masarykova základní škola Návsí, příspěvková organizace</t>
  </si>
  <si>
    <t>Masarykova základní škola a mateřská škola Melč, okres Opava, příspěvková organizace</t>
  </si>
  <si>
    <t>Masarykova Základní škola a mateřská škola Hnojník 120,okres Frýdek-Místek, příspěvková organizace</t>
  </si>
  <si>
    <t>Masarykova základní škola a mateřská škola Český Těšín</t>
  </si>
  <si>
    <t>Masarykova základní škola a Mateřská škola Bohumín, Seifertova 601, okres Karviná, příspěvková organizace</t>
  </si>
  <si>
    <t>LUNA Příbor, středisko volného času, příspěvková organizace</t>
  </si>
  <si>
    <t>Křesťanská mateřská škola Ostrava - Mariánské Hory, U Dvoru 22, příspěvková organizace</t>
  </si>
  <si>
    <t>Jubilejní základní škola prezidenta Masaryka a Mateřská škola Trojanovice, okres Nový Jičín, příspěvková organizace</t>
  </si>
  <si>
    <t>Jubilejní Masarykova základní škola a mateřská škola, Třinec, příspěvková organizace</t>
  </si>
  <si>
    <t>Jubilejní Masarykova základní škola a mateřská škola Sedliště</t>
  </si>
  <si>
    <t>Dům dětí a mládeže, Orlová, příspěvková organizace</t>
  </si>
  <si>
    <t>Dům dětí a mládeže, Jablunkov, Dukelská 145, příspěvková organizace</t>
  </si>
  <si>
    <t>Dům dětí a mládeže Vratimov, příspěvková organizace</t>
  </si>
  <si>
    <t>Dům dětí a mládeže Třinec, příspěvková organizace</t>
  </si>
  <si>
    <t>Dům dětí a mládeže Rychvald, Školní 1600, příspěvková organizace</t>
  </si>
  <si>
    <t>Dům dětí a mládeže Ostrava-Poruba, příspěvková organizace</t>
  </si>
  <si>
    <t>Dům dětí a mládeže Kopřivnice, Kpt. Jaroše 1077, příspěvková organizace</t>
  </si>
  <si>
    <t>Dům dětí a mládeže Hlučín, příspěvková organizace</t>
  </si>
  <si>
    <t>Dům dětí a mládeže Český Těšín Hrabinská 33, příspěvková organizace</t>
  </si>
  <si>
    <t>Dům dětí a mládeže Bystřice 106, okr. Frýdek-Místek, příspěvková organizace</t>
  </si>
  <si>
    <t>Dům dětí a mládeže Bohumín, příspěvková organizace</t>
  </si>
  <si>
    <t>Dům dětí a mládeže Bílovec, Tovární 188, příspěvková organizace</t>
  </si>
  <si>
    <t>Centrum volného času Kravaře, příspěvková organizace</t>
  </si>
  <si>
    <t>ASTRA, centrum volného času, Frenštát p. R., příspěvková organizace</t>
  </si>
  <si>
    <t>ASTERIX - středisko volného času Havířov, příspěvková organizace</t>
  </si>
  <si>
    <t>Alternativní mateřská škola Ostrava - Mariánské Hory, U Dvoru 22a, příspěvková organizace</t>
  </si>
  <si>
    <r>
      <t>Ostatní financované projekty</t>
    </r>
    <r>
      <rPr>
        <b/>
        <vertAlign val="superscript"/>
        <sz val="8"/>
        <rFont val="Tahoma"/>
        <family val="2"/>
        <charset val="238"/>
      </rPr>
      <t xml:space="preserve"> *)</t>
    </r>
  </si>
  <si>
    <t>Přímé náklady
na vzdělávání</t>
  </si>
  <si>
    <t>Příjemce (příspěvková organizace obce)</t>
  </si>
  <si>
    <t>Přehled poskytnutých finančních prostředků příspěvkovým organizacím obcí dle zákona č. 561/2004 Sb., o předškolním, základním, středním, vyšším odborném a jiném vzdělávání (školský zákon), v platném znění</t>
  </si>
  <si>
    <r>
      <t xml:space="preserve">Poskytnuto v roce 2013                       </t>
    </r>
    <r>
      <rPr>
        <sz val="8"/>
        <rFont val="Tahoma"/>
        <family val="2"/>
        <charset val="238"/>
      </rPr>
      <t xml:space="preserve">    (a v předešlých letech)</t>
    </r>
  </si>
  <si>
    <r>
      <t xml:space="preserve">Použito v roce 2013                             </t>
    </r>
    <r>
      <rPr>
        <sz val="8"/>
        <rFont val="Tahoma"/>
        <family val="2"/>
        <charset val="238"/>
      </rPr>
      <t xml:space="preserve"> (a v předešlých letech)</t>
    </r>
  </si>
  <si>
    <r>
      <t xml:space="preserve">Nedočerpáno v roce 2013 </t>
    </r>
    <r>
      <rPr>
        <sz val="8"/>
        <rFont val="Tahoma"/>
        <family val="2"/>
        <charset val="238"/>
      </rPr>
      <t xml:space="preserve">                     (a v předešlých letech)</t>
    </r>
  </si>
  <si>
    <r>
      <t xml:space="preserve">Vráceno do SR ČR v průběhu roku 2013
</t>
    </r>
    <r>
      <rPr>
        <sz val="8"/>
        <rFont val="Tahoma"/>
        <family val="2"/>
        <charset val="238"/>
      </rPr>
      <t>(a v předešlých letech)</t>
    </r>
  </si>
  <si>
    <t>Vráceno
z příjmu 2014</t>
  </si>
  <si>
    <t>Vráceno
z přebytku 2013</t>
  </si>
  <si>
    <t>K použití
v roce 2014</t>
  </si>
  <si>
    <t>VLASTNÍ SPRÁVNÍ ČINNOST KRAJE A ČINNOST ZASTUPITELSTVA KRAJE</t>
  </si>
  <si>
    <t>VLASTNÍ SPRÁVNÍ ČINNOST KRAJE  A ČINNOST ZASTUPITELSTVA KRAJE CELKEM</t>
  </si>
  <si>
    <t>ODVĚTVÍ ÚZEMNÍHO PLÁNOVÁNÍ A STAVEBNÍHO ŘÁDU CELKEM</t>
  </si>
  <si>
    <t>Zateplení stropu tělocvičny (Obchodní akademie, Český Těšín, Sokola Tůmy 12, příspěvková organizace)</t>
  </si>
  <si>
    <t>Programové rozšíření knihovního systému Aleph pro potřeby integrace s Centrálním portálem knihoven (Moravskoslezská vědecká knihovna v Ostravě, příspěvková organizace)</t>
  </si>
  <si>
    <t>pokračující</t>
  </si>
  <si>
    <t>Příprava staveb a vypořádání pozemků (Správa silnic Moravskoslezského kraje, příspěvková organizace, Ostrava)</t>
  </si>
  <si>
    <t>O profinancování a kofinancování projektu rozhodlo zastupitelstvo kraje usnesením č. 25/2287 ze dne 25.9.2008 a o zahájení realizace dne 18.2.2009 usnesením č. 3/96. Realizace tohoto projektu je do značné míry závislá na smluvních ujednáních mezi zahraničním poskytovatelem dotace a zahraničním vedoucím projektovým partnerem. Dle výsledků těchto jednání bude plánován i časový harmonogram finančních toků projektu. Z důvodu zajištění aktivit projektu budou prostředky použity v roce 2014. Nevyčerpané finanční prostředky byly převedeny do rozpočtu roku 2014 na základě usnesení rady kraje č. 34/2560 ze dne 28.1.2014.</t>
  </si>
  <si>
    <t>Zastupitelstvo kraje rozhodlo o profinancování a kofinancování projektu a o zahájení realizace usnesením č. č. 6/458 ze dne 19.9.2013. V rámci projektu se zpracovává žádost o dotaci včetně všech povinných příloh a projekt b bude předložen do příslušné výzvy. Řídící orgán by měl rozhodnout o přijetí projektu k financování v průběhu prvního pololetí  2014. Z tohoto důvodu došlo k posunutí harmonogramu výdajů, které se týkají úhrady studie proveditelnosti, do roku 2014. Nevyčerpané finanční prostředky byly převedeny do rozpočtu roku 2014 na základě usnesení rady kraje č. 34/2560 ze dne 28.1.2014.</t>
  </si>
  <si>
    <t>Zastupitelstvo kraje rozhodlo o profinancování a kofinancování projektu a o zahájení realizace usnesením č. 6/458 ze dne 19.9.2013. V rámci projektu se zpracovává žádost o dotaci včetně všech povinných příloh a projekt bude předložen do příslušné výzvy. Řídící orgán by měl rozhodnout o přijetí projektu k financování  v průběhu prvního pololetí 2014. Z tohoto důvodu došlo k posunutí harmonogramu výdajů, které se týkají úhrady studie proveditelnosti, do roku 2014. Nevyčerpané finanční prostředky byly převedeny do rozpočtu roku 2014 na základě usnesení rady kraje č. 34/2560 ze dne 28.1.2014.</t>
  </si>
  <si>
    <t>Zastupitelstvo kraje rozhodlo o profinancování a kofinancování projektu a o zahájení realizace usnesením č. 5/398 ze dne 25.7.2013. V rámci projektu se zpracovává žádost o dotaci včetně všech povinných příloh a projekt bude předložen do příslušné výzvy. Řídící orgán by měl rozhodnout o přijetí projektu k financování  v průběhu prvního pololetí 2014. Z tohoto důvodu došlo k posunutí harmonogramu výdajů, které se týkají úhrady studie proveditelnosti, do roku 2014. Nevyčerpané finanční prostředky byly převedeny do rozpočtu roku 2014 na základě usnesení rady kraje č. 34/2560 ze dne 28.1.2014.</t>
  </si>
  <si>
    <t>Zastupitelstvo kraje rozhodlo o profinancování a kofinancování projektu a o zahájení realizace dne 25.7.2013 usnesením č. 5/398. V rámci projektu byla zpracována žádost o poskytnutí dotace vč. všech povinných příloh a projekt byl předložen do příslušné výzvy. Dle předpokladů rozhodne řídící orgán o přijetí projektu k financování  v průběhu prvního pololetí 2014. Z uvedených důvodů v souladu s platebními podmínkami sjednanými se zpracovatelem žádosti bude úhrada výdajů za zpracování žádosti o dotaci probíhat až v roce 2014. Nevyčerpané finanční prostředky byly převedeny do rozpočtu roku 2014 na základě usnesení rady kraje č. 34/2560 ze dne 28.1.2014.</t>
  </si>
  <si>
    <t>Zastupitelstvo kraje rozhodlo o profinancování a kofinancování projektu a o zahájení realizace dne 20.6.2013 usnesením č. 4/326. Dle předpokládaného harmonogramu projektových prací se počítalo s úhradou studie proveditelnosti v roce 2013. Zpracování a předložení studie proveditelnosti bylo nakonec dle doporučení řídícího orgánu odloženo na dobu po notifikaci - počátek roku 2014. Z uvedených důvodů došlo k posunu finančních toků projektu. Nevyčerpané finanční prostředky byly převedeny do rozpočtu roku 2014 na základě usnesení rady kraje č. 34/2560 ze dne 28.1.2014.</t>
  </si>
  <si>
    <t>Zastupitelstvo kraje rozhodlo o profinancování a kofinancování projektu a o zahájení realizace dne 20.6.2013 usnesením č. 4/387. V rámci projektu byla zpracována žádost o poskytnutí dotace vč. všech povinných příloh a projekt byl předložen do příslušné výzvy. Dle předpokladů rozhodne řídící orgán o přijetí projektu k financování v průběhu prvního pololetí 2014. Z uvedených důvodů v souladu s platebními podmínkami sjednanými se zpracovatelem žádosti bude úhrada části výdajů za zpracování žádosti o dotaci probíhat v roce 2014. Nevyčerpané finanční prostředky byly převedeny do rozpočtu roku 2014 na základě usnesení rady kraje č. 34/2560 ze dne 28.1.2014.</t>
  </si>
  <si>
    <t>Projekt sloučen s akcí Silnice 2013 - II. etapa.</t>
  </si>
  <si>
    <t>sloučená</t>
  </si>
  <si>
    <t>Silnice II/473 Frýdek-Místek – Šenov</t>
  </si>
  <si>
    <t>Zastupitelstvo kraje rozhodlo o profinancování a kofinancování projektu a o zahájení realizace projektu usnesením č. 25/2516 ze dne 5.9.2012. Projekt byl přijat k financování z Regionálního operačního programu NUTS II Moravskoslezsko 2007 – 2013. Smlouva o dílo se zhotovitelem byla uzavřena. Předání staveniště a zahájení stavebních prací proběhlo v březnu 2014. Nevyčerpané finanční prostředky jsou určeny k financování realizace v roce 2014 a byly převedeny do rozpočtu roku 2014 na základě usnesení rady kraje č. 34/2560 ze dne 28.1.2014.</t>
  </si>
  <si>
    <t>Zastupitelstvo kraje rozhodlo o profinancování a kofinancování projektu a o zahájení realizace projektu usnesením č. 25/2516 ze dne 5.9.2012. Projekt byl přijat k financování z Regionálního operačního programu NUTS II Moravskoslezsko 2007 – 2013. Smlouva o dílo již byla uzavřena a zahájení stavebních prací se předpokládá v prvém pololetí 2014. Nevyčerpané finanční prostředky jsou určeny k financování realizace v roce 2014 a byly převedeny do rozpočtu roku 2014 na základě usnesení rady kraje č. 34/2560 ze dne 28.1.2014.</t>
  </si>
  <si>
    <t>Zastupitelstvo kraje rozhodlo o profinancování a kofinancování projektu a o zahájení realizace projektu usnesením č. 25/2516 ze dne 5.9.2012. Projekt byl přijat  k financování z Regionálního operačního programu NUTS II Moravskoslezsko 2007 – 2013. V současné době je připravena smlouva o dílo se zhotovitelem k uzavření. Vzhledem k průtahům veřejné zakázky došlo oproti původnímu předpokladu k posunutí harmonogramu stavebních prací. Nevyčerpané finanční prostředky byly převedeny do rozpočtu roku 2014 na základě usnesení rady kraje č. 34/2560 ze dne 28.1.2014.</t>
  </si>
  <si>
    <t>Zastupitelstvo kraje rozhodlo o profinancování a kofinancování projektu a o zahájení realizace projektu usnesením č. 3/194 ze dne 21.3.2013, kdy zároveň došlo ke sloučení dvou projektů a označení společného názvu. Projekt byl přijat  počátkem roku 2014 k financování z Regionálního operačního programu NUTS II Moravskoslezsko 2007 – 2013. Nevyčerpané finanční prostředky budou použity na zajištění výběrového řízení na zhotovitele stavby a byly převedeny do rozpočtu roku 2014 na základě usnesení rady kraje č. 34/2560 ze dne 28.1.2014.</t>
  </si>
  <si>
    <t>Zastupitelstvo kraje rozhodlo o profinancování a kofinancování projektu a o zahájení realizace projektu usnesením č. 25/2516 ze dne 5.9.2012. Projekt byl přijat k financování z Regionálního operačního programu NUTS II Moravskoslezsko 2007 – 2013. V současné době je připravena smlouva o dílo se zhotovitelem k uzavření. Vzhledem k průtahům veřejné zakázky došlo oproti původnímu předpokladu k posunutí harmonogramu stavebních prací. Nevyčerpané finanční prostředky byly převedeny do rozpočtu roku 2014 na základě usnesení rady kraje č. 34/2560 ze dne 28.1.2014.</t>
  </si>
  <si>
    <t>Zastupitelstvo kraje rozhodlo o profinancování a kofinancování projektu a o zahájení realizace dne 29.2.2012 usnesením č. 23/1994. Oproti původním předpokladům delší doba vyhodnocování a výběru vítězného uchazeče v rámci veřejné zakázky na stavební práce způsobila  posun zahájení stavebních prací, který bude mít za následek změnu projektového cash-flow. Nevyčerpané prostředky určené na úhradu stavebních výdajů a výdajů souvisejících s vyhlášením veřejné zakázky na výběr zhotovitele stavebních prací byly převedeny do roku 2014. Nevyčerpané finanční prostředky byly převedeny do rozpočtu roku 2014 na základě usnesení rady kraje č. 34/2560 ze dne 28.1.2014.</t>
  </si>
  <si>
    <t xml:space="preserve">Zastupitelstvo kraje rozhodlo o profinancování a kofinancování projektu a o zahájení realizace projektu usnesením č. 21/1761 ze dne 21.9.2011. V rámci projektu byla očekávána mírně vyšší fakturace za období 2. a částečně 3. čtvrtletí, což bylo vykompenzováno vyšší fakturací za poslední čtvrtletí. K ukončení fyzické realizace projektu došlo v únoru roku 2014. Vzhledem ke sjednaným platebním podmínkám byly nevyčerpané stavební výdaje z roku 2013 realizovány v průběhu prvního čtvrtletí 2014. Nevyčerpané finanční prostředky byly převedeny do rozpočtu roku 2014 na základě usnesení rady kraje č. 33/2520 ze dne 14.1.2014. </t>
  </si>
  <si>
    <t>Zastupitelstvo kraje rozhodlo o profinancování a kofinancování projektu a o zahájení realizace dne 29.2.2012 usnesením č. 23/1994. Projekt byl přijat řídícím orgánem k financování. Oproti původním předpokladům delší doba vyhodnocování a výběru vítězného uchazeče v rámci veřejné zakázky na stavební práce způsobila  posun zahájení stavebních prací, který bude mít za následek změnu projektového cash-flow. Nevyčerpané prostředky určené na úhradu stavebních výdajů a výdajů souvisejících s vyhlášením veřejné zakázky na výběr zhotovitele stavebních prací byly převedeny do rozpočtu roku 2014 na základě usnesení rady kraje č. 34/2560 ze dne 28.1.2014.</t>
  </si>
  <si>
    <t>Zastupitelstvo kraje rozhodlo o profinancování a kofinancování projektu a o zahájení realizace dne 29.2.2012 usnesením č. 23/1994. Projekt byl přijat řídícím orgánem k financování. Jednání s řídícím orgánem ohledně stanovení výše způsobilých výdajů a dodatečné požadavky na zpřesnění projektové dokumentace způsobily prodloužení procesu výběru zhotovitele stavby. Nevyčerpané výdaje na vyhlášení veřejné zakázky na výběr zhotovitele stavby byly převedeny do rozpočtu roku 2014 na základě usnesení rady kraje č. 34/2560 ze dne 28.1.2014.</t>
  </si>
  <si>
    <t xml:space="preserve">Silnice II/452 Bruntál - Mezina </t>
  </si>
  <si>
    <t xml:space="preserve">Zastupitelstvo kraje rozhodlo o profinancování a kofinancování  akce usnesením č. 20/1631 ze dne 22. 6. 2011. Realizace projektu byla ukončena v průběhu roku 2013 a část prostředků určených k financování této akce zůstala nevyčerpána, a to zejména z důvodu méněprací, které byly identifikovány v závěru realizace projektu. </t>
  </si>
  <si>
    <t>ukončená</t>
  </si>
  <si>
    <t xml:space="preserve">Zastupitelstvo kraje rozhodlo o profinancování a kofinancování a zahájení realizace akce dne 21.4.2010 usnesením č. 11/1033. Realizace projektu byla ukončena v roce 2013. Úspora části stavebních výdajů byla dosažena uzavřením dohody se zhotovitelem stavebních prací, která snížila původně nasmlouvanou částku o výši sjednaných méněprací. </t>
  </si>
  <si>
    <t>Zastupitelstvo kraje rozhodlo o profinancování a kofinancování  akce usnesením č. 5/282 ze dne 17. 6. 2009. Realizace projektu byla ukončena v průběhu roku 2013. Malá  část prostředků určených k financování této akce zůstala nevyčerpána, jelikož na konci realizace projektu byla se zhotovitelem uzavřena dohoda o narovnání, kterou došlo k mírnému snížení předpokládaných stavebních výdajů.</t>
  </si>
  <si>
    <t>Revitalizace přednádražního prostoru Svinov, II.etapa - část MSK</t>
  </si>
  <si>
    <t xml:space="preserve">Zastupitelstvo kraje rozhodlo o profinancování a kofinancování a zahájení realizace akce dne 23.6.2010 usnesením č. 12/1074. Realizace projektu byla ukončena v průběhu roku 2013 a část prostředků určených k financování této akce zůstala nevyčerpána, a to zejména z důvodu náročnosti stavebního procesu, kdy nejprve vyvstala potřeba financování očekávaných víceprací. Konečná výše víceprací však byla v závěru minimalizována a  z valné části kompenzována identifikovanými méněpracemi. </t>
  </si>
  <si>
    <t>Zastupitelstvo kraje rozhodlo o profinancování a kofinancování projektu usnesením č. 20/1631 ze dne 22.6.2011. Na základě finančního harmonogramu realizace stavebních prací byla očekávána vyšší fakturace za provedené stavební práce v průběhu 3.čtvrtletí 2013. Pokles způsobený nutností přijetí technických řešení na stavbě při identifikaci nových okolností (důsledkem je výskyt více a méněprací) by měl být vykompenzován vyšší fakturací v následujících měsících. Při dodržení sjednaných platebních podmínek budou tyto faktury hrazeny až v průběhu roku 2014. Nevyčerpané finanční prostředky budou použity na úhradu výdajů souvisejících se stavbou. Nevyčerpané finanční prostředky byly převedeny do rozpočtu roku 2014 na základě usnesení rady kraje č. 34/2560 ze dne 28.1.2014.</t>
  </si>
  <si>
    <t>Zastupitelstvo kraje rozhodlo o profinancování a kofinancování projektu dne 25.9.2008 usnesením č. 25/2198. Realizace projektu je již ukončena. V rámci dodavatelsko - odběratelských vztahů však dosud kraj neobdržel vyúčtování zálohy za přeložku el.energie - věcná břemena. Vyúčtování bude obdrženo až v roce 2014, proto byla část prostředků převedena do rozpočtu roku 2014 na základě usnesení rady kraje č. 33/2520 ze dne 14.1.2014.</t>
  </si>
  <si>
    <t>Zastupitelstvo kraje rozhodlo o profinancování a kofinancování projektu dne 25.9.2008 usnesením č. 25/2199 a o zahájení realizace projektu dne 22.9.2010 usnesením č. 13/1182. V rámci projektu probíhají stavební práce v souladu s plánovaným harmonogramem, fyzická realizace projektu byla ukončena koncem roku 2013.  V souladu s platebními podmínkami sjednanými se zhotovitelem stavebních prací v rámci smlouvy o dílo  dojde k úhradě  části stavebních a doprovodných výdajů v průběhu roku 2014. Nevyčerpané finanční prostředky byly převedeny do rozpočtu roku 2014 na základě usnesení rady kraje č. 33/2520 ze dne 14.1.2014.</t>
  </si>
  <si>
    <t>Zastupitelstvo kraje rozhodlo o pozastavení přípravy projektu dne  20.6.2013 usnesením č. 4/326. Místo tohoto projektu budou realizovány náhradní projekty - Letiště Leoše Janáčka Ostrava, ostatní zpevněné plochy-světlotechnika a Letiště Leoše Janáčka Ostrava, integrované výjezdové centrum. V rámci projektu ještě budou hrazeny výdaje související s uvolněním pozastávek z faktur za úhradu projektové dokumentace. Na základě smluvených platebních podmínek dojde k úhradě těchto výdajů v roce 2014. Nevyčerpané finanční prostředky byly převedeny do rozpočtu roku 2014 na základě usnesení rady kraje č. 33/2520 ze dne 14.1.2014.</t>
  </si>
  <si>
    <t>Letiště Leoše Janáčka Ostrava, ostatní zpevněné plochy</t>
  </si>
  <si>
    <t>Zastupitelstvo kraje rozhodlo o profinancování a kofinancování projektu dne  20.6.2013 usnesením č. 4/326. V roce 2013 se počítalo s úhradou za aktualizaci projektové dokumentace. S ohledem na nutnost rozsáhlejších úprav a vyřizování na stavebním úřadu došlo k prodloužení původně plánovaných lhůt v souvislosti s předáním projektové dokumentace. Z výše uvedených důvodů byly výdaje čerpány počátkem roku 2014. Nevyčerpané finanční prostředky byly převedeny do rozpočtu roku 2014 na základě usnesení rady kraje č. 34/2560 ze dne 28.1.2014.</t>
  </si>
  <si>
    <t>Zastupitelstvo kraje usnesením č. 8/772 ze dne 18.11.2009 rozhodlo o koupi pozemku parc. č. 1121/7 v katastrálním území Sedlnice pro potřeby vybudování kolejového napojení Letiště Leoše Janáčka Ostrava. Dle uzavřené kupní smlouvy č. 03009/2009/IM bude část kupní ceny zaplacena do 15 kalendářních dnů ode dne, kdy bude prodávajícím předloženo potvrzení o zaplacení daně z převodu nemovitostí místně příslušným správcem daně. Vzhledem k tomu, že do konce roku 2013 nebylo předloženo potvrzení o zaplacení daně, došlo k převedení nevyčerpaných finančních prostředků ve výši 26,7 tis. Kč do rozpočtu na rok 2014.
Zastupitelstvo kraje rozhodlo o profinancování a kofinancování projektu dne  21.9.2011 usnesením č. 21/1759 a rozhodlo o změně operačního programu, v jehož rámci bude projekt spolufinancován usnesením č. 3/191 dne 21.3.2013. V rámci projektu došlo z důvodu nutnosti řešení technických změn navrhovaných zhotovitelem stavby ke zpoždění oproti původně plánovanému harmonogramu realizace a vzhledem k nastaveným obchodním podmínkám se zhotovitelem budou výdaje uhrazeny v roce 2014. Nevyčerpané finanční prostředky byly převedeny do rozpočtu roku 2014 na základě usnesení rady kraje č. 33/2520 ze dne 14.1.2014.</t>
  </si>
  <si>
    <t>Akce spolufinancované z evropských finančních zdrojů</t>
  </si>
  <si>
    <t xml:space="preserve"> -</t>
  </si>
  <si>
    <t xml:space="preserve">ukončená </t>
  </si>
  <si>
    <t>Vypořádání pozemků pod stavbami silnic II. a III.třídy</t>
  </si>
  <si>
    <t>opakovaná</t>
  </si>
  <si>
    <t>Nákup pozemků v areálu Letiště Ostrava, a.s.,</t>
  </si>
  <si>
    <t xml:space="preserve">Akce byla schválena usnesením zastupitelstva kraje č. 22/1837 ze dne 14. 12. 2011. Finanční prostředky nebyly organizací  v roce 2013 zcela vyčerpány z důvodu průtahu při realizaci stavby způsobeným neočekávaným technickým problémem, a z důvodu nutnosti redukce stavebních prací možných provádět v technologickém období. Rada kraje svým usnesením č. 34/2560 ze dne 28. 1. 2014 zapojila nevyčerpané finanční prostředky ve výši 7.525 tis. Kč do rozpočtu roku 2014.      </t>
  </si>
  <si>
    <t>Akční plán snižování hluku pro okolí hlavních pozemních komunikací</t>
  </si>
  <si>
    <t>Reprodukce majetku kraje vyjma akcí spolufinancovaných z evropských finančních zdrojů</t>
  </si>
  <si>
    <t>Výdaje související s vrácením finančních prostředků z uzavřených smluv o  budoucích smlouvách o zřízení věcného břemene (Správa silnic Moravskoslezského kraje, příspěvková organizace, Ostrava)-příspěvek na provoz</t>
  </si>
  <si>
    <t>Příspěvek na provoz příspěvkové organizaci v odvětví dopravy - krytí odpisů (Správa silnic Moravskoslezského kraje, příspěvková organizace, Ostrava)</t>
  </si>
  <si>
    <t>Příspěvek na provoz příspěvkové organizaci v odvětví dopravy (Správa silnic Moravskoslezského kraje, příspěvková organizace, Ostrava)</t>
  </si>
  <si>
    <t>Příspěvek na provoz příspěvkovým organizacím</t>
  </si>
  <si>
    <t>Podpora Moravskoslezského kraje prostřednictvím leteckého dopravce</t>
  </si>
  <si>
    <t>Nedočerpané finanční prostředky představují úsporu rámci objednávky na provádění nízkorychlostního vážení na silnicích I. třídy na území Moravskoslezského kraje z důvodu nenaplnění maximálního počtu provedeného kontrolního vážení.</t>
  </si>
  <si>
    <t>Ostatní výdaje v odvětví dopravy</t>
  </si>
  <si>
    <t>Finanční prostředky ve výši 500 tis. Kč byly vyčleněny na poskytnutí dotace městu Bílovec na přípravu stavby "Rekonstrukce ulice B. Němcové v Bílovci vedoucí k areálu Integrovaného výjezdového centra Bílovec, včetně vybudování parkovacích míst s touto stavbou souvisejících". Vzhledem k tomu, že finanční prostředky jsou dle smluvního ujednání poskytnuty až po předložení faktur za realizaci projektu, nebyla tak v roce 2013 čerpána ani část finančních prostředků. Předmětná dotace má stanovenou dobu použitelnosti i v roce 2014. V návaznosti na to rada kraje svým usnesením č. 34/2560 ze dne 28. 1. 2014 zapojila nevyčerpané finanční prostředky ve výši 500 tis. Kč do rozpočtu roku 2014.</t>
  </si>
  <si>
    <t>Zvýšení základního kapitálu obchodní společnosti Letiště Ostrava, a.s.</t>
  </si>
  <si>
    <t>Finanční prostředky byly určeny na poskytnutí účelových dotací organizaci Koordinátor ODIS s.r.o. na vybrané záměry v  integrované dopravě.  Nedočerpání části prostředků poskytnutých dotací je zapříčiněno podmínkami uvedenými ve smlouvě o poskytnutí dotace, kde je stanoveno, že finanční prostředky v případě investiční části dotace budou poskytnuty příjemci dotace teprve po předložení faktur za provedení prací a poměrová část neinvestiční dotace v průběhu roku 2014. S tímto souvisí také časová použitelnost jednotlivých dotací až do 31. 12. 2014, resp. do 31.12.2015. V návaznosti na to rada kraje svým usnesením č. 34/2560 ze dne 28. 1. 2014 zapojila nevyčerpané finanční prostředky ve výši 2.750,5 tis. Kč do rozpočtu roku 2014.</t>
  </si>
  <si>
    <t xml:space="preserve">Finanční prostředky byly určeny na spolufinancování investičních aktivit obcí formou dotačního programu DSH 10-Zvyšování bezpečnosti na pozemních komunikacích. Částka ve výši 641,9 tis. Kč byla účelově převedena do rozpočtu roku 2014 na financování projektu města Klimkovice. Z důvodu zpoždění procesů realizace byla usnesením zastupitelstva kraje č. 6/426 ze dne 19. 9. 2013 prodloužena časová použitelnost do 31. 12. 2014.  </t>
  </si>
  <si>
    <t>Výdaje na samosprávné a jiné činnosti zajišťované prostřednictvím krajského úřadu</t>
  </si>
  <si>
    <t>Zdůvodnění nečerpání</t>
  </si>
  <si>
    <t>Stav akce</t>
  </si>
  <si>
    <t>Plnění (%)</t>
  </si>
  <si>
    <t xml:space="preserve">Skutečné čerpání </t>
  </si>
  <si>
    <t>Upravený rozpočet 2013</t>
  </si>
  <si>
    <t>Schválený rozpočet 2013</t>
  </si>
  <si>
    <t>Řádek č.</t>
  </si>
  <si>
    <t>(tis. Kč)</t>
  </si>
  <si>
    <t>Reprodukce majetku kraje vyjma akcí spolufin. z evropských fin. zdrojů</t>
  </si>
  <si>
    <t xml:space="preserve">Výdaje na samosprávné a jiné činnosti </t>
  </si>
  <si>
    <t>PŘEHLED VÝDAJŮ V ODVĚTVÍ DOPRAVY V ROCE 2013</t>
  </si>
  <si>
    <t>Zastupitelstvo kraje rozhodlo o profinancování a kofinancování projektu usnesením č. 25/2236 ze dne 5. 9. 2012. Projekt byl předložen do Operačního programu Životní prostředí a je očekáváno vydání Rozhodnutí o poskytnutí dotace. Teprve po vydání Rozhodnutí o poskytnutí dotace bude zahájena fyzická realizace projektu. Nevyčerpané finanční prostředky byly převedeny do rozpočtu kraje roku 2014 na základě usnesení rady kraje č. 34/2560 ze dne 28. 1. 2014.</t>
  </si>
  <si>
    <t>CHEMICKÝ MONITORING – CHEMON</t>
  </si>
  <si>
    <t xml:space="preserve">Zastupitelstvo kraje rozhodlo o profinancování a kofinancování  a o zahájení realizace projektu  usnesením č. 7/601 ze dne 19. 12. 2013. Nevyčerpané finanční prostředky byly určeny na úhradu projektové dokumentace. Vzhledem k požadovaným termínům dodání a sjednaným platebním podmínkám dojde k úhradě těchto výdajů až v roce 2014. </t>
  </si>
  <si>
    <t>Výjezdové centrum jednotky Sboru dobrovolných hasičů Města Albrechtice a Zdravotnické záchranné služby MSK</t>
  </si>
  <si>
    <t xml:space="preserve">Zastupitelstvo kraje rozhodlo o profinancování a kofinancování projektu usnesením č. 5/397 ze dne 25. 7. 2013. Finanční prostředky alokované v rozpočtu Moravskoslezského kraje na tuto akci byly použity k úhradě mezd členů projektového týmu, které jsou převáděny dle skutečně odpacovaných hodin na projektu. Část těchto prostředků zůstala nevyčerpána. </t>
  </si>
  <si>
    <t>Opravy majetku realizované z pojistných náhrad v odvětví krizového řízení</t>
  </si>
  <si>
    <t>ID - Akce "4. Trilaterální sympozium s tématem Medicína katastrof" (Fakultní nemocnice Ostrava)</t>
  </si>
  <si>
    <t>Nevyčerpané finanční prostředky představují vratku v rámci vyúčtování poskytnuté dotace.</t>
  </si>
  <si>
    <t>ID - Rekonstrukce objektu hasičské stanice ve městě Krnově na ulici U Požárníků č. p. 61/33 (ČR - Hasičský záchranný sbor Moravskoslezského kraje)</t>
  </si>
  <si>
    <t>Nevyčerpané finanční prostředky mohou být ČR - Hasičským záchranným sborem Moravskoslezského kraje využity na rekonstrukci objektu hasičské stanice ve městě Bohumíně dle podmínek smlouvy i v roce 2014, proto byly radou kraje usnesením č. 33/2520 ze dne 14. 1. 2014 zapojeny do rozpočtu kraje na rok 2014.</t>
  </si>
  <si>
    <t>ID - Rekonstrukce objektu hasičské stanice ve městě Bohumíně na ulici Čs. Armády 1141 (ČR - Hasičský záchranný sbor Moravskoslezského kraje)</t>
  </si>
  <si>
    <t>SR - Neinvestiční transfery krajům z rozpočtu MV - GŘ HZS ČR podle usnesení vlády k povodním pro jednotky sborů dobrovolných hasičů obcí a měst na rok 2013</t>
  </si>
  <si>
    <t>Nevyčerpané finanční prostředky představují vratku do státního rozpočtu v rámci finančního vypořádání dotací za rok 2013.</t>
  </si>
  <si>
    <t>SR - Neinvestiční transfery krajům z rozpočtu MV - GŘ HZS ČR  podle § 27 zákona č. 133/1985 Sb., o požární ochraně, pro jednotky sborů dobrovolných hasičů obcí a měst na rok 2013</t>
  </si>
  <si>
    <t>Nevyčerpané finanční prostředky souvisí s nižším čerpáním odměn vyplácených na základě dohod o provedení práce.</t>
  </si>
  <si>
    <t>Preventivní letáky</t>
  </si>
  <si>
    <t>Finanční prostředky na protiradonová opatření jsou schvalovány každoročně. Vzhledem k tomu, že koncem roku nebylo nutné mít tuto rezervu pro případ nepřidělení finančních prostředků ze státního rozpočtu, byly rozpočtovým opatřením přesunuty do odvětví finance a správa majetku.</t>
  </si>
  <si>
    <t>Úspora vznikla v souvislosti s přefakturací výdajů na zabezpečení technické podpory provozu integrovaného bezpečnostního centra ČR - Hasičskému záchrannému sboru Moravskoslezského kraje.</t>
  </si>
  <si>
    <t xml:space="preserve">Zabezpečení technické podpory pro Integrované bezpečnostní centrum Moravskoslezského kraje </t>
  </si>
  <si>
    <t>Finanční prostředky nebyly čerpány v plné výši zejména na pohoštění, které mělo být poskytnuto u jednodenního semináře pro pracovníky obcí s rozšířenou působností. Seminář byl v závěru roku zrušen.</t>
  </si>
  <si>
    <t>Nevyčerpané finanční prostředky představují úsporu v souvislosti s aktualizací projektu fyzické bezpečnosti, kdy dodavatel nabídl nižší cenu za zpracování aktualizace než bylo předpokládáno.</t>
  </si>
  <si>
    <t xml:space="preserve">Ostatní výdaje v odvětví krizového řízení </t>
  </si>
  <si>
    <t>Jedná se o nevyčerpané finanční prostředky určené pro ČR - Hasičský záchranný sbor Moravskoslezského kraje na "Stavební úpravy stávajícího skladu a nadstavbu jednoho podlaží pro účely Integrovaného záchranného systému Bílovec, vybudování výcvikového a sportovního areálu a opravy areálových komunikací". Finanční prostředky budou poskytnuty na základě písemné výzvy a doloženými kopiemi faktur v roce 2014, proto byly radou kraje usnesením č. 34/2560 ze dne 28. 1. 2014 zapojeny do rozpočtu kraje na rok 2014.</t>
  </si>
  <si>
    <t>Důvodem pro nevyčerpání finančních prostředků je zejména neuskutečnění procvičení traumatologického plánu se zapojením složek integrovaného záchranného systému v návaznosti na rekonstrukci Nemocnice ve Frýdku-Místku, kde cvičení mělo proběhnout. Dále pak z důvodu nižších nákladů na jednotlivá cvičení složek integrovaného záchranného systému a vyšším podílem úhrad nákladů z jejich strany.</t>
  </si>
  <si>
    <t xml:space="preserve">Ověřování připravenosti Integrovaného záchranného systému </t>
  </si>
  <si>
    <t>Nevyčerpané finanční prostředky představují úsporu vzniklou v souvislosti s neuskutečněním mezinárodní konference.</t>
  </si>
  <si>
    <t xml:space="preserve">Mezinárodní spolupráce v oblasti požární ochrany a integrovaného záchranného systému </t>
  </si>
  <si>
    <t>Nevyčerpané finanční prostředky představují vratku uskutečněnou ČR - Hasičským záchranným sborem Moravskoslezského kraje v závěru roku 2013. Vzhledem k tomu, že se jednalo o prostředky společnosti Hyundai Motor Manufacturing Czech s.r.o. na zajištění výdajů souvisejících s provozem stanice Integrovaného výjezdového centra Nošovice, byly zapojeny radou kraje č. 37/2750 ze dne 27. 2. 2014 do rozpočtu kraje na rok 2014 a budou  smluvně poskytnuty ČR - Hasičskému záchrannému sboru Moravskoslezského kraje.</t>
  </si>
  <si>
    <t>Nevyčerpané finanční prostředky byly určeny usnesením rady kraje č. 30/2255 ze dne 3. 12. 2013  na pořízení 150 ks kondenzačních vysoušečů pro vybavení Hasičského záchranného sboru Moravskoslezského kraje. Dle podmínek smlouvy budou vysoušeče dodány a vyfakturovány v roce 2014, proto byly finanční prostředky usnesením rady kraje č. 34/2560 ze dne 28. 1. 2014 zapojeny do rozpočtu na rok 2014.</t>
  </si>
  <si>
    <t xml:space="preserve">Pořízení techniky pro Hasičský záchranný sbor Moravskoslezského kraje </t>
  </si>
  <si>
    <t>Nevyčerpané finanční prostředky souvisí s nečerpáním investiční účelové dotace v roce 2013 ČR - Krajským ředitelstvím Policie Moravskoslezského kraje na pořízení technologie pro přenos obrazového signálu z vrtulníku do budovy Integrovaného bezpečnostního centra Moravskoslezského kraje. O poskytnutí dotace rozhodlo zastupitelstvo kraje usnesením č. 6/416 ze dne 19. 9. 2013. Poskytnutí finančních prostředků bude provedeno po obdržení písemné výzvy ze strany žadatele. Z tohoto důvodu byly finanční prostředky zapojeny do rozpočtu kraje na rok 2014 rozhodnutím rady kraje č. 34/2560 ze dne 28. 1. 2014. Zbylá část nevyčerpaných finančních prostředků představuje vratky nevyčerpaných dotací připsané na účet kraje v roce 2013.</t>
  </si>
  <si>
    <t>Nevyčerpané finanční prostředky představují zejména investiční dotace pro obce, které zastupitelstvo kraje usnesením č. 6/416 ze dne 19. 9. 2013 rozhodlo poskytnout městům Vítkov (200 tis. Kč na realizaci stavebních úprav hasičské stanice), Fulnek (450 tis. Kč na realizaci stavebních úprav hasičské stanice), Český Těšín (1.000 tis. Kč na pořízení dokumentace pro stavební povolení a projektové dokumentace pro realizaci stavby "Výstavba a provozování integrovaného výjezdového centra Český Těšín"), Třinec (200 tis. Kč na pořízení zadávacího řízení  "Integrované výjezdové centrum Třinec") a Frenštát pod Radhoštěm (150 tis. Kč na pořízení dokumentace pro realizaci stavby "Hasičská zbrojnice Frenštát pod Radhoštěm"). S ohledem na platební podmínky uvedené ve smlouvách nebyly dotace poskytnuty do konce roku 2013. Tyto nevyčerpané finanční prostředky byly usnesením rady kraje č. 34/2560 ze dne 28. 1. 2014 zapojeny do rozpočtu na rok 2014.</t>
  </si>
  <si>
    <t>Nevyčerpané finanční prostředky představují úsporu vzniklou mj. nižším počtem účastníků dvoudenního školení určeného pro pracovníky krizového řízení obcí s rozšířenou působností a pověřených obcí a pro odbornou přípravu tajemníků bezpečnostních rad.</t>
  </si>
  <si>
    <t xml:space="preserve">Odborná příprava orgánů krizového řízení </t>
  </si>
  <si>
    <t>Nevyčerpané finanční prostředky představují úsporu zejména  u výdajů na pohoštění členů krizového štábu, která vznikla vhodným výběrem dodavatelů. Dalším faktorem podílejícím se na nevyčerpání finančních prostředků v roce 2013 bylo  nedodání a nevyfakturování vybavení členů krizového štábu  na nákup ochranných pomůcek. Finanční prostředky určené na nákup ochranných pomůcek pro členy krizového štábu byly radou kraje usnesením č. 34/2560 ze dne 28. 1. 2014 zapojeny do rozpočtu na rok 2014.</t>
  </si>
  <si>
    <t xml:space="preserve">Zajištění činnosti krizového štábu </t>
  </si>
  <si>
    <t>Jedná se o nevyčerpané finanční prostředky určené na nákup chemického automobilu s výbavou pro chemickou laboratoř za účelem vybavení Hasičského záchranného sboru Moravskoslezského kraje, o němž rozhodla rada kraje usnesením č. 25/1879 ze dne 19. 9. 2013. Následně byla uzavřena smlouva s termínem dodání nejpozději do 5 měsíců od nabytí účinnosti smlouvy, tj. nejpozději do 15. 3. 2014. Vzhledem k tomu, že fakturace proběhne v roce 2014 byly tyto nevyčerpané finanční prostředky radou kraje č. 34/2560 ze dne 28. 1. 2014 zapojeny do upraveného rozpočtu kraje na rok 2014.</t>
  </si>
  <si>
    <t xml:space="preserve">Realizace koncepce ochrany obyvatel kraje - příprava na mimořádné situace </t>
  </si>
  <si>
    <t>PŘEHLED VÝDAJŮ V ODVĚTVÍ KRIZOVÉHO ŘÍZENÍ V ROCE 2013</t>
  </si>
  <si>
    <t>Zastupitelstvo kraje rozhodlo pozastavit přípravu projektu usnesením č. 3/197 ze dne 21.3.2013. Ve fázi přípravy byl projekt konzultován s ROP Moravskoslezsko, na základě konzultací nebyl doporučen k předložení, neboť svým charakterem neodpovídá podmínkám výzvy.</t>
  </si>
  <si>
    <t>ukončena příprava</t>
  </si>
  <si>
    <t>Revitalizace zámku ve Frýdku včetně obnovy expozice </t>
  </si>
  <si>
    <t xml:space="preserve">Zastupitelstvo kraje rozhodlo o profinancování a kofinancování akce a zahájení realizace akce dne 21.03.2013 usnesením č. 3/197. V rámci projektu byla předložena žádost o dotaci. Úřad regionální rady přijal tento projekt pouze jako náhradní s tím, že definitivní rozhodnutí o přijetí projektu k financování bylo obdrženo až počátkem roku 2014. Mírné zpoždění oproti původnímu očekávání způsobilo, že část finančních prostředků určených na úhradu studie proveditelnosti a zajištění výběrového řízení zůstala nevyčerpána a byla v rámci účelových převodů převedena do roku 2014 usnesením rady kraje 34/2560 ze dne 28.1.2014. </t>
  </si>
  <si>
    <t xml:space="preserve">Zastupitelstvo kraje rozhodlo o profinancování a kofinancování projektu usnesením č. 8/746 ze dne 18.11.2009. V rámci projektu došlo ke zpoždění v souvislosti s projektovou dokumentací (průtahy při vyřizování stavebního povolení z důvodů nedořešených majetkových vztahů vlastníků dotčených pozemků), jehož důsledkem je i posun v harmonogramu realizace projektu a přesun výdajů do rozpočtu roku 2014 na základě usnesení rady kraje 34/2560 ze dne 28.1.2014. </t>
  </si>
  <si>
    <t>Program rozvoje muzejnictví v Moravskoslezském kraji - příspěvkové organizace MSK - p.o. v odvětví kultury</t>
  </si>
  <si>
    <t>Akce byla schválena usnesením rady kraje č. 11/774 ze dne 21. 3. 2013 s rozpočtovanými náklady ve výši 19.000 tis. Kč. Úspora ve výši 6.095 tis. Kč vznikla zejména na základě nejnižší nabídkové ceny při výběrovém řízení a změnou plátcovství daně z přidané hodnoty od 1. 4. 2013. Vzhledem k tomu, že příspěvková organizace uskutečňuje i osvobozená plnění, nemá u většiny plnění nárok na plný, ale jen částečný odpočet. Koeficent pro rok 2013 byl stanoven na 44%, zbytek vstuje do nákladů.</t>
  </si>
  <si>
    <t>Akce byla schválena usnesením zastupitelstva kraje č. 22/1837 ze dne 14. 12. 2011. Akce byla rozdělena a soutěžena na dvě části, a to na stavební část a restaurátorské práce (kamenné a kované prvky, nástěnné malby apod.). Realizace stavební části začala v březnu 2013 s předpokládaným termínem dokončení v září 2014. U restaurátorských prací, u kterých je manažerem akce příspěvková organizace,  proběhla veškerá výběrová řízení  v roce 2013, ale druh některých restaurátorských prací je možné provádět až v roce 2014 s ohledem na koordinací se zhotovitelem stavební části. Proto rada kraje svým usnesením č.  35/2619 ze dne 11. 2. 2014 zapojila nevyčerpané finanční prostředky ve výši 6.645 tis.Kč do rozpočtu roku 2014. Jedná se o pokračující akci. Pro rok 2014 byly usnesením zastupitelstva kraje č. 7/519 ze dne 19. 12. 2013 schváleny finanční prostředky ve výši 5.500 tis. Kč.</t>
  </si>
  <si>
    <t xml:space="preserve">Akce byla schválena usnesením zastupitelstva kraje č. 16/1350 ze dne 22. 12. 2010. K jejím zahájení došlo v červnu 2012, avšak v době od srpna 2012 do února 2013 byla stavba pozastavena z důvodu změn, které nebylo možné předvídat v době projektování. K opětovnému zahájení stavby došlo v únoru 2013 s předpokládaným termínem ukončením v říjnu 2013.  Z důvodu zatečení do stavby  v srpnu 2013 byly práce na části díla pozastaveny. K zahájení stavebních prací v plném rozsahu došlo počátkem roku 2014. Proto rada kraje svým usnesením č.  33/2520 ze dne 14. 1. 2014 zapojila nevyčerpané finanční prostředky ve výši 22.743 tis. Kč do rozpočtu roku 2014.  </t>
  </si>
  <si>
    <t xml:space="preserve">Akce byla schválena usnesením zastupitelstva kraje č. 22/1837 ze dne 14. 12. 2011. Finanční prostředky v roce 2013 byly vyčleněny na zpracování projektové dokumentace,  inženýrskou činnost,  připojení odběrného elektrického zařízení k distribuční soustavě a úhradu veřejné zakázky externímu subjektu. Veřejná zakázka na výběr zhotovitele projektové dokumentace se prodloužila oproti předpokládanému termínu z důvodů následného dotazování některých uchazečů a úhrada faktury za připojení odběrného elektrického zařízení k distribuční soustavě bude uhrazena až v roce 2014. Proto rada kraje svým usnesením č.  35/2619 ze dne 11. 2. 2014 zapojila nevyčerpané finanční prostředky na úhradu projektové dokumentace a dalších uzavřených závazků ve výši 6.121,55 tis. Kč do rozpočtu roku 2014. Jde o pokračující akci. V rámci rozpočtového vyýhledu bylo schváleno dofinancování akce v letech 2015-2018 ve výši 493 mil. Kč. </t>
  </si>
  <si>
    <t>SR - Program státní podpory profesionálních divadel a stálých profesionálních symfonických orchestrů a pěveckých sborů (Těšínské divadlo Český Těšín, p.o.)</t>
  </si>
  <si>
    <t>SR - Kulturní aktivity  (Muzeum Těšínska, Český Těšín, p.o., Muzeum Novojičínska, p.o.)</t>
  </si>
  <si>
    <t>SR - Veřejné informační služby knihoven - neinvestice (Moravskoslezská vědecká knihovna v Ostravě, p.o.)</t>
  </si>
  <si>
    <t>Regionální funkce knihoven  (Moravskoslezská vědecká knihovna v Ostravě, p.o.)</t>
  </si>
  <si>
    <t>Kulturní akce krajského a nadregionálního významu v příspěvkových organizacích MSK  (Těšínské divadlo Český Těšín, p.o.)</t>
  </si>
  <si>
    <t>Ostatní závazné ukazatele v odvětví kultury (Galerie výtvarného umění v Ostravě, p.o.)</t>
  </si>
  <si>
    <t>Nákup a ochrana knihovního fondu a nákup licencí k databázím (Moravskoslezská vědecká knihovna v Ostravě, příspěvková organizace)</t>
  </si>
  <si>
    <t xml:space="preserve">Podpora akcí v oblasti kultury pro občany se zdravotním postižením - p.o. v odvětví kultury   </t>
  </si>
  <si>
    <t>Mimo jiné na na realizaci stavebně-historických průzkumů památkových objektů</t>
  </si>
  <si>
    <t>Ostatní účelový příspěvek na provoz  - p.o. v odvětví kultury</t>
  </si>
  <si>
    <t>Příspěvek na provoz - účelově určený na odpisy - p.o. v odvětví kultury</t>
  </si>
  <si>
    <t>Příspěvek na provoz (Muzeum v Bruntále, p.o.)</t>
  </si>
  <si>
    <t>Příspěvek na provoz (Galerie výtvarného umění v Ostravě, p.o.)</t>
  </si>
  <si>
    <t>Příspěvek na provoz (Muzeum Beskyd Frýdek-Místek, p.o.)</t>
  </si>
  <si>
    <t>Příspěvek na provoz (Muzeum Novojičínska, p.o.)</t>
  </si>
  <si>
    <t>Příspěvek na provoz (Muzeum Těšínska, Český Těšín, p.o.)</t>
  </si>
  <si>
    <t>Příspěvek na provoz (Těšínské divadlo Český Těšín, p.o.)</t>
  </si>
  <si>
    <t>Příspěvek na provoz (Moravskoslezská vědecká knihovna v Ostravě, p.o.)</t>
  </si>
  <si>
    <t>ID - "V. setkání opuštěných a handicapovaných dětí MSK" (Fond pro opuštěné a handicapované děti a mládež, Mořkov)</t>
  </si>
  <si>
    <t>ID - Celostátní pěvecký festival "Nad oblaky aneb Každý může být hvězdou" (Pro Mancus, o.p.s.)</t>
  </si>
  <si>
    <t>Na základě usnesení rady kraje č. 15/1074 ze dne 14.5.2013 byla uzavřena se společností POLAR televize Ostrava, s.r.o. smlouva na výrobu programového obsahu určeného pro vysílání, nákup vysílacího času a poskytnutí licence v různých odvětví rozpočtu. Na základě této smlouvy hradí kraj odměnu za poskytnutí licence ke každému dílu určených pořadů, v odvětví kultury se jedná o pořady "Kdo byl kdo" a "Poznej svůj kraj" (každý po 39 dílech). V roce 2013 nedošlo k výrobě a odvysílání všech dílů, nevyčerpané prostředky usnesením rady kraje č. 33/2520 ze dne 14.1.2014 převedeny do rozpočtu kraje na rok 2014.</t>
  </si>
  <si>
    <t>Propagace a publicita kraje v odvětví kultury</t>
  </si>
  <si>
    <t>Nevyčerpané prostředky představovaly rezervu na odměny obyvatelstvu pro případ archeologického nálezu - § 23 zákona č. 20/1987 Sb., o státní památkové péči. V roce 2013 k výplatě odměny nedošlo.</t>
  </si>
  <si>
    <t>Odměny obyvatelstvu (archeologické nálezy)</t>
  </si>
  <si>
    <t>Finanční prostředky byly přesunuty na akci Ostatní účelový příspěvek na provoz příspěvkovým organizacím  v odvětví kultury - na realizaci stavebně-historických průzkumů památkových objektů.</t>
  </si>
  <si>
    <t>Příprava plánů obnovy pro národní kulturní památky ve vlastnictví Moravskoslezského kraje</t>
  </si>
  <si>
    <t>Cena hejtmana Moravskoslezského kraje</t>
  </si>
  <si>
    <t>Nevyčerpané prostředky představují úsporu na akci z důvodů nižších skutečných nákladů na zajištění účasti Moravskoslezského kraje na veletrhu Památky 2013, než se předpokládalo (nepořizovány grafické panely, úspora při nákupu občerstvení).</t>
  </si>
  <si>
    <t>Nevyčerpané prostředky představují vratky nevyčerpaných dotací.</t>
  </si>
  <si>
    <t>Nevyčerpané prostředky představují vratku nevyčerpané části dotace.</t>
  </si>
  <si>
    <t>PŘEHLED VÝDAJŮ V ODVĚTVÍ KULTURY V ROCE 2013</t>
  </si>
  <si>
    <t>Peněžitý dar na rekonstrukci, opravy, zřízení a provoz rodného domu Jana Kubiše (Obec Dolní Vilémovice)</t>
  </si>
  <si>
    <t>V roce 2013 nebylo v možnostech příjemce dotace vydat edici III. dílu "Hořké vzpomínání" a proto požádal o prodloužení časové použitelnosti finančních prostředků do konce roku 2014. Rada kraje rozhodla o prodloužení časové použitelnosti usnesením č. 29/2189 z 19.11.2013. Usnesením rady kraje č. 34/2560 ze dne 28.1.2014 byly nevyčerpané finanční prostředky ve výši 20 tis. Kč zapojeny do rozpočtu kraje na rok 2014.</t>
  </si>
  <si>
    <t>ID -  Vydání edice III. dílu „Hořké vzpomínání“ (Moravskoslezský svaz Vojenských táborů nucených prací Pomocné technické prapory o.s.)</t>
  </si>
  <si>
    <t>ID - Úhrada režijních výdajů ústředí Vojenského sdružení rehabilitovaných AČR (Vojenské sdružení  rehabilitovaných AČR)</t>
  </si>
  <si>
    <t>ID - Podpora programu mezinárodní konference "České hornictví míří na východ" (Rusko-české vědecké a kulturní fórum, o.p.s.)</t>
  </si>
  <si>
    <t>ID - Zajištění mezinárodní soutěže historických automobilů „Moravia Rallye 2013 - Beskydské vrchy“ (Veteran Car Club Ostrava)</t>
  </si>
  <si>
    <t>ID - Zajištění mezinárodního filmového festivalu Ekofilm (Občanské sdružení PERSEUS)</t>
  </si>
  <si>
    <t>Peněžitý dar určený na pořádání benefičního koncertu "Krása pomoci“ organizovaný na podporu projektů pro seniory (Nadace Taťány Kuchařové - Krása pomoci)</t>
  </si>
  <si>
    <t>Peněžitý dar na výrobu a uvedení historického filmu a čtyřdílného seriálu s prvky dokumentu a dramatu, na téma příchodu věrozvěstů Cyrila a Metoděje na Velkou Moravu (three brothers, spol. s r.o.)</t>
  </si>
  <si>
    <t xml:space="preserve">ID - Projekt „Volgograd v Ostravě“ (Česko-ruská společnost, o.s.) </t>
  </si>
  <si>
    <r>
      <t>ID - Úhrada nákladů spojených s nájmem nebytových prostor na adrese Havlíčkovo nábřeží 2728/38, 702 00 Ostrava, a s nájmem sálu za účelem pořádání slavnostního koncertu</t>
    </r>
    <r>
      <rPr>
        <sz val="8"/>
        <color theme="1"/>
        <rFont val="Tahoma"/>
        <family val="2"/>
        <charset val="238"/>
      </rPr>
      <t xml:space="preserve"> (Ostravský ruský dům)</t>
    </r>
  </si>
  <si>
    <t>ID - Akce "Cena za mimořádný přínos v oboru gerontologie" (DTO CZ, s.r.o.)</t>
  </si>
  <si>
    <t>ID - Vydání práce prof. PhDr. Františka Varadzina, CSc. „Mezinárodní ekonomie jako teorie světového hospodářství“ (Vysoká škola sociálně  správní, Institut celoživotního vzdělávání Havířov o.p.s.)</t>
  </si>
  <si>
    <t>Ostatní výdaje v odvětví prezentace kraje</t>
  </si>
  <si>
    <t>Příspěvky mezinárodním organizacím</t>
  </si>
  <si>
    <t xml:space="preserve">K významné úspoře došlo u zadávání analýz a vypracování návrhů vhodných postupů při prosazování zájmů kraje (cílený lobbing) v prioritních oblastech definovaných za účelem získání finančních prostředků z evropských zdrojů. Časové určení a finanční náročnost konkrétních zadání nelze dopředu stanovit. Jsou definovány v průběhu roku. Další úspora vznikla nerealizováním setkání na Trojmezí, které se mělo uskutečnit jako slavnostní akt k založení Evropského sdružení pro územní spolupráci TRITIA. </t>
  </si>
  <si>
    <t>Prezentace a propagace kraje v EU</t>
  </si>
  <si>
    <r>
      <t>Důvodem nedočerpání finančních prostředků byla zejména neúčast kulturního spolku z regionu Lotrinsko z Francie na akci Francouzský podzim, neuskutečněním návštěvy Dědy Mráze z Vologodské</t>
    </r>
    <r>
      <rPr>
        <b/>
        <sz val="8"/>
        <color rgb="FFFF0000"/>
        <rFont val="Tahoma"/>
        <family val="2"/>
        <charset val="238"/>
      </rPr>
      <t xml:space="preserve"> </t>
    </r>
    <r>
      <rPr>
        <sz val="8"/>
        <rFont val="Tahoma"/>
        <family val="2"/>
        <charset val="238"/>
      </rPr>
      <t>oblasti a zrušením několikadenního programu pro školky, školy a města. Dále byla zrušena plánována návštěva delegace z provincie Jiangsu.</t>
    </r>
  </si>
  <si>
    <t>Úspora vznikla na položce nájemné, kdy nebylo potřeba hradit tento výdaj u realizace akce "Cena hejtmana za společenskou odpovědnost".</t>
  </si>
  <si>
    <t>Nevyčerpané finanční prostředky byly určeny na pokrytí výdajů v souvislosti s realizací komunikační strategie na základě uzavřených víceletých smluv a objednávek. Usnesením rady kraje č. 34/2560 ze dne 28.1.2014 byly nevyčerpané finanční prostředky zapojeny do rozpočtu kraje na rok 2014.</t>
  </si>
  <si>
    <t xml:space="preserve">Realizace komunikační strategie </t>
  </si>
  <si>
    <t>Úspora vznikla v souvislosti s nižší potřebou prezentačních předmětů.</t>
  </si>
  <si>
    <t>Propagace kraje a prezentační předměty</t>
  </si>
  <si>
    <t>Nedočerpané finanční prostředky představují úsporu vzniklou v souvislosti s nákupem fotografií, které byly použity do publíkací v rámci Edičního plánu. Potřebné fotografie již byly k dispozici z uzavřených licenčních smluv a byly hrazeny z jiné výdajové položky.</t>
  </si>
  <si>
    <t>Ediční plán</t>
  </si>
  <si>
    <t>PŘEHLED VÝDAJŮ V ODVĚTVÍ PREZENTACE KRAJE A EDIČNÍHO PLÁNU V ROCE 2013</t>
  </si>
  <si>
    <t>Nedočerpané finanční prostředky určené na profinancování a kofinancování projektu byly účelově převedeny do rozpočtu kraje roku 2014.</t>
  </si>
  <si>
    <t>Technická pomoc - Podpora implementačních, informačních a propagačních aktivit pro OPPS ČR-PR v Moravskoslezském kraji</t>
  </si>
  <si>
    <t>Jedná se o nevyčerpané prostředky určené na přípravu projektů. Tyto prostředky představují rezervu, aby bylo možné v průběhu roku v případě získání finančního zdroje adekvátně reagovat na následnou přípravu. Až v okamžiku, kdy orgány kraje schválí zahájení přípravy projektu, stávají se výdajem daného projektu (nikoli této akce). Nevyčerpané finančního prostředky představují neúčelovou úsporu rozpočtu za rok 2013.</t>
  </si>
  <si>
    <t>Prostředky na přípravu projektů</t>
  </si>
  <si>
    <t>Zastupitelstvo kraje rozhodlo o profinancování a kofinancování projektu dne 5.9.2012 usnesením č. 25/2234. Vzhledem k tomu, že se jedná o partnerský projekt se zahraničními partnery, je nutné sladit termíny aktivit tak, aby vyhovovaly všem stranám. Část aktivit roku 2013 byla přesunuta do roku 2014, s pevně danými termíny realizace. Nevyčerpané finanční prostředky byly převedeny do rozpočtu roku 2014 na základě usnesení rady kraje 33/2520 ze dne 14.1.2014.</t>
  </si>
  <si>
    <t xml:space="preserve">Zastupitelstvo kraje schválilo profinancování a kofinancování projektu dne 21.9.2011 usnesením č. 21/1764. V závěru roku 2013 kraj přijal zálohu ve výši 711,61 tis. Kč, která  je určena k financování aktivit projektu i v roce 2014. Nevyčerpané finanční prostředky byly převedeny do rozpočtu roku 2014 na základě usnesení rady kraje 33/2520 ze dne 14.1.2014.  </t>
  </si>
  <si>
    <t>Zastupitelstvo kraje rozhodlo o profinancování a kofinancování akce dne 20.12.2012 usnesením č. 2/75 a o zahájení realizace dne 20.6.2013 usnesením č. 4/322. Projekt byl Regionální radou regionu soudržnosti Moravskoslezsko přijat k financování a až v lednu roku 2014 byla uzavřena smlouva o dotaci. Nevyčerpané finanční prostředky byly zapojeny do rozpočtu roku 2014 na základě usnesení rady kraje 33/2520 ze dne 14.1.2014.</t>
  </si>
  <si>
    <t>ID - Stavební úpravy domu čp. 128 v obci Horní Lomná - statické zajištění budovy s využitím pro Dům integrovaných sociálních služeb (Obec Horní Lomná)</t>
  </si>
  <si>
    <t>Finanční prostředky byly usnesením RK č. 33/2520 ze dne 14.1.2014 v plné výši účelově převedeny do rozpočtu kraje roku 2014 na úhradu investiční dotace, která bude poskytnuta po předložení bezchybného závěrečného vyúčtování projektu.</t>
  </si>
  <si>
    <t>ID - Rekonstrukce společenského, kulturního a sportovního areálu (Obec Kyjovice)</t>
  </si>
  <si>
    <t>Finanční prostředky byly usnesením RK č. 33/2520 ze dne 14.1.2014 v plné výši účelově převedeny do rozpočtu kraje roku 2014 na úhradu neinvestiční dotace, která bude poskytnuta po předložení bezchybného závěrečného vyúčtování projektu.</t>
  </si>
  <si>
    <t>ID - Propagace obce spojená se získáním titulu „Vesnice roku 2013" (Obec Jeseník nad Odrou)</t>
  </si>
  <si>
    <t>ID - Vydání sborníku přednášek z konference STEELSIM 2013 (Vysoká škola báňská - Technická univerzita Ostrava)</t>
  </si>
  <si>
    <t>ID - Mezinárodní konference "Nano Ostrava 2013" (Vysoká škola báňská - Technická univerzita Ostrava)</t>
  </si>
  <si>
    <t>ID - 15. ročník konference "Regenerace bytových domů - dynamika proměn bydlení" (Vysoká škola báňská - Technická univerzita Ostrava)</t>
  </si>
  <si>
    <t>ID - "Centrum mezinárodního obchodu" (Krajská hospodářská komora Moravskoslezského kraje)</t>
  </si>
  <si>
    <t>ID - Pořízení mobilního bazénového zvedáku včetně příslušenství (FREE WILL, o.s.)</t>
  </si>
  <si>
    <t>ID - Zakoupení materiálního vybavení (1. FK Spartak Jablunkov)</t>
  </si>
  <si>
    <t>ID - Realizace a závěrečné vyhodnocení soutěže "Safety Culture Award 2013" (Česká technologická platforma bezpečnosti průmyslu, o.s.)</t>
  </si>
  <si>
    <t>ID - Financování běžného provozu a činnost pro spotřebitele v roce 2013 (Sdružení obrany spotřebitelů Moravskoslezského kraje, o.s.)</t>
  </si>
  <si>
    <t>ID - Pořízení sportovního oblečení (TJ Dolní Lomná)</t>
  </si>
  <si>
    <t>ID - Pořízení tréninkových a ochranných pomůcek (Český svaz Wa-te jitsu do a bojových umění, o.s.)</t>
  </si>
  <si>
    <t>ID - Realizace projektu "ROZSOD" (Koliba, občanské sdružení)</t>
  </si>
  <si>
    <t>ID - Realizace sportovního dne pro občany Návsí a okolních obcí (Sportovní klub Návsí)</t>
  </si>
  <si>
    <t xml:space="preserve">Jedná se o pokračující akci. Pro rok 2014 byly usnesením zastupitelstva kraje č. 7/519 ze dne 19. 12. 2013 schváleny finanční prostředky ve výši 20.000 tis. Kč, zbývající část akce bude dofinancována v roce 2015-2017. </t>
  </si>
  <si>
    <t xml:space="preserve">pokračující </t>
  </si>
  <si>
    <t>Průmyslová zóna Nad Barborou</t>
  </si>
  <si>
    <t xml:space="preserve">Finanční prostředky nebyly zcela vyčerpány zejména v souvilosti s časovým posunem měření hlučnosti v oblasti "Průmyslové zóny Nošovice", realizace věcných břemen z uzavřené smlouvy se společností Severomoravské vodovody a kanalizace Ostrava a.s., objednaných služeb a doplatkem kupní ceny za pořízení nemovitostí v k.ú. Dobrá u Frýdku-Místku a Nošovice. Proto rada kraje svým usnesením č. 33/2520 ze dne 14. 1. 2014 zapojila nevyčerpané finanční prostředky ve výši 2.725 tis. Kč do rozpočtu roku 2014 na úhradu závazků vyplývající z uzavřených smluvních dokumentů. </t>
  </si>
  <si>
    <t>Průmyslová zóna Nošovice</t>
  </si>
  <si>
    <t>Program podpory malých a středních podniků v Moravskoslezském kraji</t>
  </si>
  <si>
    <t>Finanční prostředky ve výši 1.000 tis. Kč představují úsporu z důvodu nerealizace akce.</t>
  </si>
  <si>
    <t>Správa holdingového fondu Jessika</t>
  </si>
  <si>
    <t>Finanční prostředky ve výši 10.000 tis. Kč byly usnesením RK č. 33/2520 ze dne 14.1.2014 účelově převedeny do rozpočtu kraje roku 2014 na poskytnutí dílčích splátek dotace projektu "Rozšíření a zpřístupnění provozování NKP a KP".</t>
  </si>
  <si>
    <t>Členský poplatek za účast v zájmovém sdružení právnických osob Trojhalí Karolina</t>
  </si>
  <si>
    <t xml:space="preserve">Finanční prostředky ve výši 1.284,16 tis. Kč byly usnesením RK č. 33/2520 ze dne 14.1.2014 účelově převedeny do rozpočtu kraje roku 2014 na úhradu dílčích splátek dotací určených na spolufinancování vlastního podílu příjemce na způsobilých výdajích projektů "Stezka technických atraktivit v Moravskoslezském kraji" a "Destinační management Moravskoslezského kraje". </t>
  </si>
  <si>
    <t>Finanční prostředky ve výši 1.913,46 tis. Kč byly usnesením RK č. 34/2560 ze dne 28.1.2014 účelově převedeny do rozpočtu kraje roku 2014 na úhradu podílu kraje na nákladech v souvislosti s prezentací kraje na investičním veletrhu MIPIM 2014. Zbývající část nedočerpaných prostředků ve výši 634,52 tis. Kč představuje úsporu v rámci akce.</t>
  </si>
  <si>
    <t>Finanční prostředky ve výši 1.000 tis. Kč byly usnesením RK č. 34/2560 ze dne 28.1.2014 účelově převedeny do rozpočtu kraje roku 2014 z důvodu prodloužení termínu výzvy programu do 30.6.2014.</t>
  </si>
  <si>
    <t xml:space="preserve">Finanční prostředky ve výši 5.435,30 tis. Kč byly usnesením RK č. 34/2560 ze dne 28.1.2014 účelově převedeny do rozpočtu kraje roku 2014 na úhradu 2. splátek dotací vázaných na předložení bezchybného závěrečného vyúčtování projektů. Zbývající část nedočerpaných prostředků ve výši 512,50 tis. Kč představuje úsporu v rámci dotačního programu z důvodu nerealizace projektů </t>
  </si>
  <si>
    <t>Finanční prostředky ve výši 15.214,58 tis. Kč byly usneseními RK č. 33/2520 ze dne 14.1.2014 a č. 34/2560 ze dne 28.1.2014 účelově převedeny do rozpočtu kraje roku 2014 na úhradu splátek dotací vázaných na předložení bezchybného závěrečného vyúčtování projektů. Zbývající část nedočerpaných prostředků ve výši 1.888,09 tis. Kč představuje úsporu v rámci dotačního programu z důvodu poskytnutí nižších dotací u již ukončených projektů po závěrečném vyúčtování..</t>
  </si>
  <si>
    <t>Finanční prostředky ve výši 28.727,60 tis. Kč byly usnesením RK č. 33/2520 ze dne 14.1.2014 účelově převedeny do rozpočtu kraje roku 2014 na úhradu splátek dotací vázaných na předložení bezchybného závěrečného vyúčtování projektů. Zbývající část nedočerpaných prostředků ve výši 807,50 tis. Kč představuje úsporu v rámci dotačního programu.</t>
  </si>
  <si>
    <t>Finanční prostředky ve výši 3.118,04 tis. Kč byly usnesením RK č. 34/2560 ze dne 28.1.2014 účelově převedeny do rozpočtu kraje roku 2014 na úhradu 2. splátek dotací vázaných na předložení bezchybného závěrečného vyúčtování projektů. Zbývající část nedočerpaných prostředků ve výši 800,47 tis. Kč představuje úsporu v rámci dotačního programu z důvodu poskytnutí nižších 2. splátek dotací u již ukončených projektů po závěrečném vyúčtování.</t>
  </si>
  <si>
    <t>Finanční prostředky ve výši 3.625,75 tis. Kč byly usnesením RK č. 34/2560 ze dne 28.1.2014 účelově převedeny do rozpočtu kraje roku 2014 na úhradu 2. splátek dotací vázaných na předložení bezchybného závěrečného vyúčtování projektů. Zbývající část nedočerpaných prostředků ve výši 418,39 tis. Kč představuje úsporu v rámci dotačního programu z důvodu poskytnutí nižších 2. splátek dotací u již ukončených projektů po závěrečném vyúčtování.</t>
  </si>
  <si>
    <t>PŘEHLED VÝDAJŮ V ODVĚTVÍ REGIONÁLNÍHO ROZVOJE V ROCE 2013</t>
  </si>
  <si>
    <t>Moravskoslezský kraj - kraj plný zážitků IV</t>
  </si>
  <si>
    <t>Zastupitelstvo kraje rozhodlo o profinancování a kofinancování projektu dne 5.9.2012 usnesením č. 25/2237 a o zahájení realizace dne 20.6.2013 usnesením č. 4/322. Vzhledem ke lhůtám stanoveným zákonem o veřejných zakázkách a metodikou poskytovatele dotace v souvislosti s kontrolou veřejných zakázek došlo ke zpoždění realizace projektu v roce 2013 a proplácení faktur z tohoto projektu. Nevyčerpané finanční prostředky byly převedeny do rozpočtu roku 2014 na základě usnesení rady kraje 33/2520 ze dne 14.1.2014.</t>
  </si>
  <si>
    <t>Zastupitelstvo kraje rozhodlo o profinancování a kofinancování projektu a o zahájení realizace dne 14.12.2011 usnesením č. 22/1875. Vzhledem ke lhůtám stanoveným metodikou poskytovatele dotace v souvislosti s kontrolou veřejných zakázek došlo ke zpoždění realizace projektu v roce 2013 a proplácení faktur z tohoto projektu. Nevyčerpané finanční prostředky byly převedeny do rozpočtu roku 2014 na základě usnesení rady kraje 33/2520 ze dne 14.1.2014.</t>
  </si>
  <si>
    <t>Zastupitelstvo kraje rozhodlo o profinancování  a kofinancování projektu a o jeho zahájení dne 5.9.2012 usnesením č. 25/2237. Vzhledem ke lhůtám stanoveným metodikou poskytovatele dotace v souvislosti s kontrolou veřejných zakázek došlo ke zpoždění realizace projektu a proplácení faktur z tohoto projektu. Nevyčerpané finanční prostředky byly převedeny do rozpočtu roku 2014 na základě usnesení rady kraje 33/2520 ze dne 14.1.2014.</t>
  </si>
  <si>
    <t>Zastupitelstvo kraje rozhodlo o profinancování  a kofinancování projektu dne 22.12.2010 usnesením č. 16/1372 a usnesením č. 20/1634 ze dne 22.6.2011 rozhodlo o zahájení realizace projektu a předložení žádosti o dotaci. Vzhledem ke lhůtám stanoveným zákonem o veřejných zakázkách a k opakování některých velkých zakázek došlo ke zpoždění realizace projektu a proplácení faktur z tohoto projektu. Z tohoto důvodu byly nevyčerpané finanční prostředky převedy do rozpočtu roku 2014 na základě usnesení rady kraje 33/2520 ze dne 14.1.2014.</t>
  </si>
  <si>
    <t>Finanční prostředky ve výši 605 tis. Kč byly usnesením RK č. 34/2560 ze dne 28.1.2014 účelově převedeny do rozpočtu kraje roku 2014 na úhradu projektové studie na rozšíření SingleTrails Bílá a na poplatek za dočasné odnětí plnění funkce lesa, zbývající část nedočerpaných prostředků ve výši 446,50 tis. Kč představuje úsporu v rámci akce.</t>
  </si>
  <si>
    <t xml:space="preserve">SingleTrails Bílá </t>
  </si>
  <si>
    <t>ID - Vodnický splav, aneb 3. velké setkání vodníků na Slezské Hartě (mikroregion Slezská Harta)</t>
  </si>
  <si>
    <t>ID - Zpevněná multifunkční plocha u sportovních kabin (obec Dívčí Hrad)</t>
  </si>
  <si>
    <t>ID - Hrčavské ostatky 2014 (obec Hrčava)</t>
  </si>
  <si>
    <t>ID - Svatá mše na Trojmezí (obec Hrčava)</t>
  </si>
  <si>
    <t>ID - Beskydské rekordy (statutární město Frýdek-Místek)</t>
  </si>
  <si>
    <t>ID - Rekonstrukce skautské mohyly Ivančena (Junák - svaz skautů a skautek ČR, Krajská rada)</t>
  </si>
  <si>
    <t>ID - Military centrum (Sdružení vojenské historie Těšínského Slezska)</t>
  </si>
  <si>
    <t>Nedočerpané finanční prostředky byly usnesením RK č. 33/2520 ze dne 14.1.2014 účelově převedeny do rozpočtu kraje roku 2014 na úhradu neinvestiční dotace, která bude poskytnuta po předložení bezchybného závěrečného vyúčtování projektu.</t>
  </si>
  <si>
    <t>ID - Lesní slavnost Lapků z Drakova 2014 (Přátelé Vrbenska)</t>
  </si>
  <si>
    <t>ID - Lesní slavnost Lapků z Drakova (Přátelé Vrbenska)</t>
  </si>
  <si>
    <t>ID - Podpora vodáckých aktivit v roce 2013 (POSEJDON, o.s.)</t>
  </si>
  <si>
    <t>ID - Podpora vodáckých aktivit v roce 2013 (Spolek vodáků Campanula, o.s.)</t>
  </si>
  <si>
    <t>ID - Úprava lyžařských běžeckých tras v oblasti Těšínských Beskyd (Betus, o.s.)</t>
  </si>
  <si>
    <t>ID - Podpora činností KČT (KLUB ČESKÝCH TURISTŮ)</t>
  </si>
  <si>
    <t>ID - Provoz vlaků Slezských zemských drah (Slezské zemské dráhy, o.p.s.)</t>
  </si>
  <si>
    <t>ID - Rozšíření výstavní expozice železničního muzea (Železniční muzeum moravskoslezské, o.p.s.)</t>
  </si>
  <si>
    <t>ID - 10. výročí otevření Slezskoostravského hradu (Ostravské výstavy, s.r.o.)</t>
  </si>
  <si>
    <t>ID - Úprava lyžařských běžeckých tras v Mostech u Jablunkova a okolí (SKI Beskydy, s.r.o.)</t>
  </si>
  <si>
    <t>ID - Golfový turnaj o mistra Moravskoslezského kraje v Ropici (PAPILIO-advertising, spol. s r.o.)</t>
  </si>
  <si>
    <t>ID - Vydání publikace "Kapitoly z historie severní Moravy a Slezska" (JAVOR Morava s.r.o.)</t>
  </si>
  <si>
    <t>ID - Bilanční setkání u příležitosti hodnocení 10. ročníku mezinárodního festivalu outdoorových filmů 2012 (OUTDOOR FILMS s.r.o.)</t>
  </si>
  <si>
    <t>ID - Mezinárodní festival outdoorových filmů 2012 (OUTDOOR FILMS s.r.o.)</t>
  </si>
  <si>
    <t>Služby pro informační systém Beskydská a Jesenická magistrála</t>
  </si>
  <si>
    <t>Finanční prostředky ve výši 360,50 tis.Kč byly usnesením RK č. 34/2560 ze dne 28.1.2014 účelově převedeny do rozpočtu kraje roku 2014 na úhradu nájemného pozemku využívaného pro singltreky a na úhradu reklamních a propagačních spotů a fotografií a na realizaci projektu Navigace návštěvníků SingleTrails Bílá, zbývající část nedočerpaných prostředků ve výši 270,07 tis. Kč představuje úsporu v rámci akce.</t>
  </si>
  <si>
    <t>Finanční prostředky ve výši 387 tis. Kč byly usnesením RK č. 34/2560 ze dne 28.1.2014 účelově převedeny do rozpočtu kraje roku 2014 na realizaci 2. etapy vyhledávací studie, kterou zajišťuje Agentura pro regionální rozvoj, a.s., zbývající část nedočerpaných prostředků ve výši 68,20 tis. Kč představuje úsporu v rámci akce.</t>
  </si>
  <si>
    <t>Hipostezky v MSK</t>
  </si>
  <si>
    <t>Finanční prostředky ve výši 2.665,47 tis. Kč byly usneseními RK č. 33/2520 ze dne 14.1.2014 a č. 34/2560 ze dne 28.1.2014 účelově převedeny do rozpočtu kraje roku 2014 na úhradu licencí k propagačním spotům, na zajištění účasti kraje na veletrzích cestovního ruchu a na nákup propagačních předmětů. Zbývající část nedočerpaných prostředků ve výši 1.286,11 tis. Kč představuje úsporu z důvodu nerealizace projektu Překlady webového portálu a z důvodu nižších výdajů za poskytnuté služby na základě uzavřených smluvních vztahů.</t>
  </si>
  <si>
    <t>Finanční prostředky ve výši 4.882,95 tis. Kč byly usnesením RK č. 34/2560 ze dne 28.1.2014 účelově převedeny do rozpočtu kraje roku 2014 na úhradu 2. splátek dotací vázaných na předložení bezchybného závěrečného vyúčtování projektů. Zbývající část nedočerpaných prostředků ve výši 470,27 tis. Kč představuje úsporu v rámci dotačního programu z důvodu nerealizace projektů.</t>
  </si>
  <si>
    <t>Finanční prostředky ve výši 245,66 tis. Kč byly usnesením RK č. 34/2560 ze dne 28.1.2014 účelově převedeny do rozpočtu kraje roku 2014 na úhradu 2. splátek dotací vázaných na předložení bezchybného závěrečného vyúčtování projektů. Zbývající část nedočerpaných prostředků ve výši 85,73 tis. Kč představuje úsporu v rámci dotačního programu z důvodu poskytnutí nižších 2. splátek dotací u již ukončených projektů.</t>
  </si>
  <si>
    <t>Nedočerpané prostředky ve výši 96,61 tis. Kč představují úsporu v rámci dotačního programu z důvodu poskytnutí nižších 2. splátek po závěrečném vyúčtování a z důvodu nerealizace 1 projektu.</t>
  </si>
  <si>
    <t>PŘEHLED VÝDAJŮ V ODVĚTVÍ CESTOVNÍHO RUCHU V ROCE 2013</t>
  </si>
  <si>
    <t>Finanční prostředky od řídícího orgánu (Ministerstvo práce a sociálních věcí) pro příspěvkové organizace kraje realizující individuální projekty v rámci Operačního programu Lidské zdroje a zaměstnanost</t>
  </si>
  <si>
    <t>Zastupitelstvo kraje schválilo přípravu projektu usnesením č. 16/1372 ze dne 22.12.2010 a profinancování a kofinancování projektu dne 22.12.2010 usnesením č.16/1372. Vzhledem k posunu zahájení stavebních prací došlo k nevyčerpání plánovaných finančních prostředků, které budou využity v roce 2014. Nevyčerpané finanční prostředky byly převedeny do rozpočtu roku 2014 na základě usnesení rady kraje 34/2560 ze dne 28.1.2014.</t>
  </si>
  <si>
    <t>Zastupitelstvo kraje rozhodlo o profinancování a kofinancování projektu dne 20.12.2012 usnesením č. 2/76 a o zahájení realizace projektu usnesením č. 6/454 ze dne 19.9.2013. V projektu budou uplatňovány výdaje související s přípravou projektu, které budou přesahovat až do roku 2014. Nevyčerpané finanční prostředky byly převedeny do rozpočtu roku 2014 na základě usnesení rady kraje 34/2560 ze dne 28.1.2014.</t>
  </si>
  <si>
    <t>Zastupitelstvo kraje rozhodlo o profinancování a kofinancování projektu dne 21.3.2013 usnesením č. 3/271. Projekt byl připravován na předložení do příslušné výzvy v rámci IOP, ale z důvodu prodloužení termínu pro zpracování projektové dokumentace se nově předkládá do výzvy ROP. Z toho důvodu bude úhrada za zpracování žádosti o dotaci částečně hrazena v roce 2014. Nevyčerpané finanční prostředky byly převedeny do rozpočtu roku 2014 na základě usnesení rady kraje 34/2560 ze dne 28.1.2014.</t>
  </si>
  <si>
    <t>Zastupitelstvo kraje rozhodlo o profinancování a kofinancování projektu dne 5.9.2012 usnesením č. 25/2233. Projekt byl připravován na předložení do příslušné výzvy v rámci IOP, ale z důvodu prodloužení termínu pro zpracování projektové dokumentace byl nově předložen do výzvy ROP. Z toho důvodu bude úhrada za zpracování žádosti o dotaci částečně hrazena v roce 2014. Nevyčerpané finanční prostředky byly převedeny do rozpočtu roku 2014 na základě usnesení rady kraje 34/2560 ze dne 28.1.2014.</t>
  </si>
  <si>
    <t>Zastupitelstvo kraje rozhodlo o profinancování a kofinancování projektu dne 20.12.2012 usnesením č. 2/76 a zahájení realizace projektu schválilo dne 5.9.2012 usnesením č. 25/2233.  Rozhodnutí o poskytnutí dotace bylo vydáno až počátkem roku 2014. Z tohoto důvodu nemohly být započaty práce na ukončení projektu v roce 2013 a nevyčerpané finanční prostředky byly převedeny do rozpočtu roku 2014 na základě usnesení rady kraje 34/2560 ze dne 28.1.2014.</t>
  </si>
  <si>
    <t xml:space="preserve">3. etapa transformace organizace Marianum </t>
  </si>
  <si>
    <t>Zastupitelstvo kraje rozhodlo o profinancování a kofinancování projektu usnesením č. 18/1506 ze dne 23.3.2011. Vlivem řešení víceprací na projektové dokumentaci došlo ke změně harmonogramu finančních toků a nevyčerpané finanční prostředky byly převedeny do rozpočtu roku 2014 na základě usnesení rady kraje 34/2560 ze dne 28.1.2014.</t>
  </si>
  <si>
    <t xml:space="preserve">1. etapa transformace zámku Jindřichov ve Slezsku </t>
  </si>
  <si>
    <t>Zastupitelstvo kraje rozhodlo o profinancování a kofinancování projektu usnesením č. 16/1372 ze dne 22.12.2010. V projektu došlo k prodloužení termínu pro vydání územního rozhodnutí, z toho důvodu se posouvá harmonogram finančních toků a nevyčerpané finanční prostředky byly převedeny do rozpočtu roku 2014 na základě usnesení rady kraje 34/2560 ze dne 28.1.2014.</t>
  </si>
  <si>
    <t xml:space="preserve">2. etapa transformace organizace Marianum </t>
  </si>
  <si>
    <t>Zastupitelstvo kraje rozhodlo o profinancování a kofinancování projektu dne 21.3.2013 usnesením č. 3/192. Na konci roku 2013 obdržel kraj 1. zálohovou platbu ve výši 2.507,44 tis. Kč, která je určena k financování projektu v roce 2014. Nevyčerpané finanční prostředky byly převedeny do rozpočtu roku 2014 na základě usnesení rady kraje 33/2520 ze dne 14.1.2014.</t>
  </si>
  <si>
    <t>Zastupitelstvo kraje rozhodlo o profinancování a kofinancování projektu a o zahájení realizace usnesením č. 2/75 ze dne 20.12.2012. Žádost o dotaci na projekt byla předložena řídícímu orgánu k posouzení, vzhledem k termínům zasedání hodnotící komise však došlo k posunu výdajů souvisejících s přípravou projektu na začátek roku 2014. Nevyčerpané finanční prostředky byly převedeny do rozpočtu roku 2014 na základě usnesení rady kraje 33/2520 ze dne 14.1.2014.</t>
  </si>
  <si>
    <t>Podpora sociálních služeb v sociálně vyloučených lokalitách MSK III</t>
  </si>
  <si>
    <t xml:space="preserve">Zastupitelstvo kraje rozhodlo o profinancování a kofinancování projektu usnesením č. 11/1033 ze dne 21.4.2010, projekt byl financován formou záloh. V závěrečné fázi projektu byly výdaje ve výši 558 tis. Kč  předfinancovány z vlastních prostředků kraje, protože dotační prostředky byly zaslány na účet kraje až na základě závěrečného vyúčtování projektu. Předfinancované výdaje byly poté přeúčtovány a refundovány z projektových prostředků, rezerva na předfinancování tak zůstala nevyčerpána. </t>
  </si>
  <si>
    <t>Zastupitelstvo kraje rozhodlo o profinancování a kofinancování projektu dne 22.12.2010 usnesením č. 16/1372. Projekt byl v roce 2012 přijat k financování, realizace projektu byla zahájena k 1.2.2013. V listopadu 2013 obdržel kraj platbu za vypořádanou 1. monitorovací zprávu ve výši 22.301.396,18 Kč. Prostředky jsou určeny k financování projektu v roce 2014. Nevyčerpané finanční prostředky byly převedeny do rozpočtu roku 2014 na základě usnesení rady kraje 33/2520 ze dne 14.1.2014.</t>
  </si>
  <si>
    <t>Zastupitelstvo kraje rozhodlo o profinancování a kofinancování projektu dne 21.4.2010 usnesením č. 11/1033. Usnesením č. 91/5738 ze dne 24.8.2011 rozhodla rada kraje o přijetí dotace z Evropského sociálního fondu a státního rozpočtu ČR v rámci Operačního programu Lidské zdroje a zaměstnanost. Projekt je financován zálohově. V roce 2013 byly na projektový účet přijaty zálohy ve výši 13.881.129,2 Kč. Vzhledem k tomu, že celkové obdržené zálohy pro projekt převyšují celkové náklady, bude nutné po provedení finančního vypořádání ze strany MPSV vrátit nevyčerpané prostředky na účet poskytovatele dotace. Nevyčerpané finanční prostředky byly převedeny do rozpočtu roku 2014 na základě usnesení rady kraje 33/2520 ze dne 14.1.2014.</t>
  </si>
  <si>
    <t>Plánování sociálních služeb - cesta k vytvoření sítě místně a typově dostupných sociálních služeb na území Moravskoslezského kraje</t>
  </si>
  <si>
    <t>Zastupitelstvo kraje rozhodlo o profinancování a kofinancování projektu dne 5.9.2012 usnesením č. 25/2238 a o zahájení realizace projektu dne 20.12.2012 usnesením č. 25/2238. Kraj obdržel v říjnu 2013 první zálohovou platbu ve výši  6.638.945,50 Kč. Prostředky jsou určeny k financování aktivit projektu především v roce 2014. Nevyčerpané finanční prostředky byly převedeny do rozpočtu roku 2014 na základě usnesení rady kraje 33/2520 ze dne 14.1.2014.</t>
  </si>
  <si>
    <t>Zastupitelstvo kraje rozhodlo o profinancování a kofinancování projektu dne 21.3.2013 usnesením č. 3/192 a o zahájení realizace projektu dne 20.6.2013 usnesením č. 4/328. V roce 2013 kraj obdržel první zálohovou platbu ve výši 3.226.428 Kč. Prostředky jsou určeny k financování aktivit projektu především v roce 2014. Nevyčerpané finanční prostředky byly převedeny do rozpočtu roku 2014 na základě usnesení rady kraje 33/2520 ze dne 14.1.2014.</t>
  </si>
  <si>
    <t>Zastupitelstvo kraje rozhodlo o profinancování a kofinancování projektu dne 21.3.2013 usnesením č. 3/192 a o zahájení realizace projektu dne 20.6.2013 usnesením č. 4/328. Žádost o dotaci na projekt byla předložena řídícímu orgánu k posouzení, vzhledem k termínům zasedání hodnotící komise však došlo k posunu výdajů souvisejících s přípravou projektu na začátek roku 2014. Nevyčerpané finanční prostředky byly převedeny do rozpočtu roku 2014 na základě usnesení rady kraje 33/2520 ze dne 14.1.2014.</t>
  </si>
  <si>
    <t>Plánování sociálních služeb II</t>
  </si>
  <si>
    <t>Zastupitelstvo kraje rozhodlo o zahájení realizace a profinancování a kofinancování projektu dne 19.9.2013 usnesením č. 6/460. V rámci projektu byla předložena žádost o poskytnutí dotace do příslušné výzvy k předkládání projektů. V současné době probíhá hodnocení projektu řídícím orgánem. Vzhledem k poměrně dlouhému trvání schvalovacího procesu došlo k úpravě finančních toků projektu a část výdajů za zajištění výběrového řízení na zhotovitele stavby bude čerpána v průběhu roku 2014. Nevyčerpané finanční prostředky byly převedeny do rozpočtu roku 2014 na základě usnesení rady kraje 34/2560 ze dne 28.1.2014.</t>
  </si>
  <si>
    <t>Zastupitelstvo kraje rozhodlo o zahájení realizace a profinancování a kofinancování projektu dne 21.3.2013 usnesením č. 3/271. V rámci projektu byla předložena žádost o poskytnutí dotace do příslušné výzvy k předkládání projektů. V současné době probíhá hodnocení projektu řídícím orgánem. Vzhledem k poměrně dlouhému trvání schvalovacího procesu došlo k úpravě finančních toků projektu a část výdajů za zajištění výběrového řízení na zhotovitele stavby bude čerpána v průběhu roku 2014. Nevyčerpané finanční prostředky byly převedeny do rozpočtu roku 2014 na základě usnesení rady kraje 34/2560 ze dne 28.1.2014.</t>
  </si>
  <si>
    <t>Zastupitelstvo kraje rozhodlo o zahájení realizace a profinancování a kofinancování projektu dne 21.3.2013 usnesením č. 3/271. Projekt byl připravován na předložení do příslušné výzvy v rámci IOP, ale z důvodu prodloužení termínu pro zpracování projektové dokumentace se nově předložil do výzvy ROP. Z toho důvodu bude úhrada za zpracování žádosti o dotaci částečně hrazena v roce 2014. Nevyčerpané finanční prostředky byly převedeny do rozpočtu roku 2014 na základě usnesení rady kraje 34/2560 ze dne 28.1.2014.</t>
  </si>
  <si>
    <t>Zastupitelstvo kraje rozhodlo o zahájení realizace a profinancování a kofinancování projektu dne 6.6.2012 usnesením č. 24/2119. Projekt byl přijat řídícím orgánem k financování. Projekt se nachází ve fázi realizace stavebních úprav, v důsledku archeologického nálezu se posunul harmonogramem prací. Nevyčerpané prostředky z roku 2013 budou použity v průběhu roku 2014 na úhradu zbývající části stavebních výdajů a mzdy členů projektového týmu. Nevyčerpané finanční prostředky byly převedeny do rozpočtu roku 2014 na základě usnesení rady kraje 34/2560 ze dne 28.1.2014.</t>
  </si>
  <si>
    <t>Zastupitelstvo kraje rozhodlo o zahájení realizace a profinancování a kofinancování projektu dne 6.6.2012 usnesením č. 24/2119. Projekt se nachází ve fázi realizace stavebních úprav. Nevyčerpané prostředky z roku 2013 budou použity v průběhu roku 2014 na úhradu zbývající části stavebních výdajů a výdajů za nákup vybavení. Nevyčerpané finanční prostředky byly převedeny do rozpočtu roku 2014 na základě usnesení rady kraje 33/2520 ze dne 14.1.2014.</t>
  </si>
  <si>
    <t>Zastupitelstvo kraje rozhodlo o zahájení realizace a profinancování a kofinancování projektu dne 6.6.2012 usnesením č. 24/2119. Projekt byl přijat řídícím orgánem k financování. Projekt se nachází ve fázi realizace stavebních úprav. Nevyčerpané prostředky z roku 2013 budou použity v průběhu roku 2014 na úhradu zbývající části stavebních výdajů a mzdy členů projektového týmu. Nevyčerpané finanční prostředky byly převedeny do rozpočtu roku 2014 na základě usnesení rady kraje 34/2560 ze dne 28.1.2014.</t>
  </si>
  <si>
    <t>Zastupitelstvo kraje rozhodlo o profinancování a kofinancování akce dne 21.4.2010 usnesením č. 11/1033 a usnesením č. 13/1187 ze dne 22.9.2010 rozhodlo o zahájení realizace projektu. Projekt se nachází ve fázi realizace stavebních úprav. Nevyčerpané prostředky z roku 2013 budou použity v průběhu roku 2014 na úhradu zbývající části stavebních výdajů a mzdy členů projektového týmu, a tudíž byly převedeny do rozpočtu roku 2014 na základě usnesení rady kraje 34/2560 ze dne 28.1.2014.</t>
  </si>
  <si>
    <t>Zastupitelstvo kraje rozhodlo o zahájení přípravy akce dne 19.9.2013 usnesením č. 6/460. V roce 2013 byla zpracována studie proveditelnosti a předložena žádost o dotaci do příslušné výzvy. Výdaje související s vyhlášením veřejné zakázky na výběr zhotovitele stavebních prací budou realizovány až počátkem roku 2014. Nevyčerpané finanční prostředky byly převedeny do rozpočtu roku 2014 na základě usnesení rady kraje 34/2560 ze dne 28.1.2014.</t>
  </si>
  <si>
    <t>Rada kraje svým usnesením č. 30/2331 ze dne 3. 12. 2013 schválila finanční prostředky organizaci Domov Duha, p.o., na realizaci akce "Stavební úpravy a modernizace prádelny s časovou použitelnosti do 31.12.2014. Přípravné práce proběhly v prosinci 2013, samotná realizace investiční akce se uskuteční v průběhu roku 2014. S ohledem na termín realizace akce byly finanční prostředky usnesením rady kraje č. 35/2619 ze dne 11. 2. 2014 převedeny do rozpočtu 2014.</t>
  </si>
  <si>
    <t>Stavební úpravy a modernizace prádelny (Domov Duha, příspěvková organizace, Nový Jičín)</t>
  </si>
  <si>
    <t>Zastupitelstvo kraje svým usnesením č. 6/480 ze dne 19. 9. 2013 rozhodlo o nákupu bytové jednotky včetně podílu na společných částech domu a pozemku ve Vítkově od fyzických osob za kupní cenu 600 tis. Kč. S ohledem na stanovené platební podmínky v kupní smlouvě byly usnesením rady kraje č. 33/2520 ze dne 14. 1. 2014 zapojeny nevyčerpané finanční prostředky ve výši 300 tis. Kč do rozpočtu 2014 na dofinancování akce.</t>
  </si>
  <si>
    <t xml:space="preserve">Nákup bytu ve Vítkově </t>
  </si>
  <si>
    <t>Jedná se o pokračující akci. Pro rok 2014 byly usnesením zastupitelstva kraje č. 7/519 ze dne 19. 12. 2013 schváleny finanční prostředky ve výši 20.000 tis. Kč.</t>
  </si>
  <si>
    <t>Humanizace zařízení - 1. a 2. etapa pavilonu A (Nový domov, příspěvková organizace, Karviná)</t>
  </si>
  <si>
    <t xml:space="preserve">Akce byla schválena usnesením zastupitelstva kraje č. 2/30 ze dne 20. 12. 2012. Z důvodu nepříznivých klimatických podmínek došlo k dokončení a převzetí díla v měsíci lednu 2014, kdy byla rovněž vystavena konečná faktura. Proto rada kraje svým usnesením č. 35/2619 ze dne 11. 2. 2014 zapojila nevyčerpané finanční prostředky ve výši 1.265 tis. Kč do rozpočtu roku 2014. </t>
  </si>
  <si>
    <t>Pořízení konvektomatu do stravovacího provozu (Domov Pohoda, příspěvková organizace, Bruntál)</t>
  </si>
  <si>
    <t xml:space="preserve">Akce byla schválena usnesením zastupitelstva kraje č. 22/1837 ze dne 14. 12. 2011. Rekonstrukce byla realizována po jednotlivých etapách. K jejím ukončení došlo v roce 2013 a úspora vznikla na základě nejnižší nabídkové ceny při výběrovém řízení.  </t>
  </si>
  <si>
    <t xml:space="preserve">Akce byla schválena usnesením zastupitelstva kraje č. 22/1837 ze dne 14. 12. 2011. Rekonstrukce byla ukončena v roce 2013 a úspora ve výši 26 tis. Kč vznikla na základě nejnižší nabídkové ceny při výběrovém řízení.    </t>
  </si>
  <si>
    <t>Humanizace zařízení  - 2. etapa pavilon B (Nový domov, příspěvková organizace, Karviná)</t>
  </si>
  <si>
    <t xml:space="preserve">Akce byla schválena usnesením zastupitelstva kraje č. 16/1350 ze dne 22. 12. 2010. Rekonstrukce byla realizována po jednotlivých etapách.  K její ukončení došlo v roce 2013 a úspora ve výši 244 tis. Kč vznikla na základě nejnižší nabídkové ceny při výběrovém řízení. </t>
  </si>
  <si>
    <t>Rekonstrukce objektu Domov Vítkov – zpracování PD (Domov Vítkov, příspěvková organizace, Vítkov)</t>
  </si>
  <si>
    <t>Domov Hortenzie, Frenštát pod Radhoštěm - rekonstrukce a modernizace  (Domov Hortenzie, příspěvková organizace, Frenštát pod Radhoštěm)</t>
  </si>
  <si>
    <t>Domov U jezera, příspěvková organizace, Hlučín</t>
  </si>
  <si>
    <t xml:space="preserve">Nový domov, příspěvková organizace, Karviná               </t>
  </si>
  <si>
    <t>Návratná finanční výpomoc</t>
  </si>
  <si>
    <t>Jedná se o nevyčerpané prostředky pro příspěvkové organizace v oblasti sociálních věcí, které již nebyly potřebné k zajištění běžných výdajů souvisejících s poskytováním sociálních služeb vzhledem k jejich dofinancování ze státního rozpočtu kapitoly Ministerstva práce a sociálních věcí.</t>
  </si>
  <si>
    <t xml:space="preserve">Příspěvek na provoz příspěvkovým organizacím v odvětví sociálních věcí - dofinancování provozu  </t>
  </si>
  <si>
    <t>Finanční prostředky nebyly plně čerpány z důvodu, že požadavky příspěvkových organizací zapojených do procesu transformace a humanizace pobytových sociálních služeb nepřesáhly vyčleněné finanční prostředky.</t>
  </si>
  <si>
    <t xml:space="preserve">Transformace a humanizace pobytových sociálních služeb  </t>
  </si>
  <si>
    <t>Převody vybraných příspěvkových organizací v odvětví sociálních věcí na obce</t>
  </si>
  <si>
    <t>Dohody o výkonu pěstounské péče – nové dohody (Centrum psychologické pomoci, příspěvková organizace)</t>
  </si>
  <si>
    <t>Příprava a posuzování žadatelů o náhradní rodinnou péči (Centrum psychologické pomoci, příspěvková organizace, Karviná)</t>
  </si>
  <si>
    <t>Konzultační činnost pro pěstouny (Centrum psychologické pomoci, příspěvková organizace, Karviná)</t>
  </si>
  <si>
    <t>ID - Stavba zastřešené pergoly u Domu s pečovatelskou službou (Obec Mořkov)</t>
  </si>
  <si>
    <t>ID - Obnova kanalizační sítě na ulici Jiráskově ve Vrbně pod Pradědem (Město Vrbno pod Pradědem)</t>
  </si>
  <si>
    <t>ID - Činnosti spojené s procesem střednědobého plánování rozvoje sociálních služeb na Osoblažsku (Obec Osoblaha)</t>
  </si>
  <si>
    <t>ID - Oprava komínu a balkonu v zámku v Jindřichově (Obec Jindřichov)</t>
  </si>
  <si>
    <t>ID - "Cesty za Oponu" (Psychiatrická nemocnice v Opavě)</t>
  </si>
  <si>
    <t>ID - Pokrytí mzdových nákladů včetně odvodů na zdravotní a sociální pojištění (PRAPOS, Ostrava)</t>
  </si>
  <si>
    <t>ID - "Parádní dny, aneb pohybem jsme si blíž" (PARA CONSULTING s.r.o., Havířov)</t>
  </si>
  <si>
    <t>ID - Celokrajská konference a Krajský den seniorů MS kraje  (Rada seniorů České republiky, o.s. Praha)</t>
  </si>
  <si>
    <t>ID - Aktivity seniorů MS kraje v roce 2013 (Rada seniorů České republiky, o.s. Praha)</t>
  </si>
  <si>
    <t>ID - Otevřené mistrovství České republiky v šachu tělesně postižených mužů a žen 2013 s mezinárodní účastí (Rehabilitační sportovní centrum, TJ Respekt, Frenštát pod Radhoštěm)</t>
  </si>
  <si>
    <t>ID - Přestěhování do nebytových prostorů na ulici 30. dubna 3, Moravská Ostrava  (Svaz tělesně postižených v České republice, o.s. krajská organizace Moravskoslzeského kraje)</t>
  </si>
  <si>
    <t>ID - Happening k Mezinárodnímu dni za vymýcení chudoby (Armáda spásy ČR, Praha)</t>
  </si>
  <si>
    <t xml:space="preserve">Zastupitelstvo kraje rozhodlo usnesením č. 7/576 ze dne 19. 12. 2013 poskytnout Slezské diakonii investiční dotaci k úhradě uznatelných nákladů projektu "Diakonické vzdělávací centrum".  Tento projekt byl podpořen v rámci 5. kola výzvy pro oblast podpory 3.2 Subregionální centra Regionálního operačního programu. Časová použitelnost dotace byla stanovena do 30. 9. 2015. Finanční prostředky byly usnesením rady kraje č. 35/2619 ze dne 11. 2. 2014 zapojeny do rozpočtu roku 2014. </t>
  </si>
  <si>
    <t>ID - Diakonické vzdělávací centrum (Slezská diakonie, Český Těšín)</t>
  </si>
  <si>
    <t>ID - Zajištění činností spojených s provozem Romského kulturního a společenského centra (Sdružení Romů Severní Moravy, Karviná)</t>
  </si>
  <si>
    <t>ID - Potravinová banka (Potravinová banka v Ostravě, o. s.)</t>
  </si>
  <si>
    <t>Poskytnuté prostředky z MPSV nebyly čerpány v plné výši, neboť čerpání prostředků jednotlivými zřizovateli zařízení pro děti vyžadující okamžitou pomoc probíhá po nabytí právní moci rozhodnutí vydaného Krajským úřadem a schválení výplaty radou kraje, přičemž vzniká časový nesoulad mezi žádostmi o státní příspěvek Krajským úřadem na jednotlivé měsíce a skutečnou potřebou prostředků v daném měsíci na základě žádostí zřizovatelů těchto zařízení. Prostředky nejsou vyčerpány z důvodu nemožnosti odhadnout dopředu jejich výši. Nevyčerpané prostředky byly vráceny do státního rozpočtu.</t>
  </si>
  <si>
    <t>SR - Transfery na státní příspěvek zřizovatelům zařízení pro děti vyžadující okamžitou pomoc</t>
  </si>
  <si>
    <t xml:space="preserve">Státní dotace Úřadu vlády na program Podpora koordinátorů pro romské záležitosti pro rok 2013 nebyla plně čerpána z důvodu absence nabídky vzdělávacích seminářů využitelných pro činnost koordinátora pro romské záležitosti a tudíž i skutečně realizovaných pracovních cest. Nevyčerpané prostředky byly vráceny do státního rozpočtu. </t>
  </si>
  <si>
    <t>SR - Podpora koordinátorů romských poradců pro rok 2013</t>
  </si>
  <si>
    <t>Finanční prostředky nebyly plně čerpány z důvodu nižší fakturace. Finanční prostředky byly čerpány dle stanoveného nákladového rozpočtu na základě uzavřené smlouvy č. 01331/2013/SOC mezi Moravskoslezským krajem a Diecézní charitou ostravsko-opavskou.</t>
  </si>
  <si>
    <t>Posílení finanční gramotnosti klientů azylových domů</t>
  </si>
  <si>
    <t>Vybavení speciálních výslechových místností  (Krajské ředitelství policie Moravskoslezského kraje)</t>
  </si>
  <si>
    <t>Zkvalitnění bydlení v zařízeních poskytujících pobytové sociální služby seniorům</t>
  </si>
  <si>
    <t>Vzhledem ke skutečnému čerpání na úhrady faktur za zdravotní vyšetření, dokumentaci a ostatní výkony pro náhradní rodinnou péči (NRP) nebyla částka ve výši 185.344 Kč v roce 2013 čerpána. Řízení v oblasti NPR jsou přísně individualizována a nelze s výhledem na rok dopředu stanovit přesný počet těchto řízení.</t>
  </si>
  <si>
    <t>Zpracování odborných posudků - psychologická vyšetření</t>
  </si>
  <si>
    <t>Finanční prostředky nebyly plně čerpány z důvodu zabezpečení aktivit nezbytných pro přípravu sociálních projektů především vlastními silami.</t>
  </si>
  <si>
    <t>Konzultační a poradenská činnost v odvětví sociálních věcí</t>
  </si>
  <si>
    <t>Finanční prostředky nebyly plně čerpány z důvodu, že smlouvu o poskytnutí dotace ve stanoveném termínu dva poskytovatelé, kterým byla dotace udělena, neuzavřeli. V uvedeném programu nebyli stanoveni žádní náhradníci, z tohoto důvodu zůstala v rozpočtu kraje z prostředků alokovaných pro Program PSS nevyčerpána částka ve výši 350 tis. Kč.</t>
  </si>
  <si>
    <t>Finanční prostředky nebyly plně čerpány z důvodu neuzavření smlouvy s příjemcem dotace, který nedodal všechny potřebné podklady pro uzavření smlouvy.</t>
  </si>
  <si>
    <t>Nečerpané prostředky tvoří vratky dotací poskytnutých jednotlivým příjemcům z rozpočtu Moravskoslezského kraje na základě finančního vypořádání roku 2013 vrácené v roce 2013.</t>
  </si>
  <si>
    <t>PŘEHLED VÝDAJŮ V ODVĚTVÍ SOCIÁLNÍCH VĚCÍ V ROCE 2013</t>
  </si>
  <si>
    <t>Finanční prostředky od řídícího orgánu (Ministerstvo školství, mládeže a tělovýchovy) pro příspěvkové organizace kraje realizující individuální projekty v rámci Operačního programu Vzdělávání pro konkurenceschopnost</t>
  </si>
  <si>
    <t>Finanční prostředky byly v plné výši účelově převedeny do rozpočtu kraje roku 2014. Jedná se o přijaté zálohové platby ze státního rozpočtu určené na realizaci technické pomoci pro víceleté grantové projekty Operačního programu Vzdělávání pro konkurenceschopnost  Platby jsou poskytovány na základě Rozhodnutí o poskytnutí dotace na projekt technické pomoci a nekorespondují se skutečnou potřebou v příslušném rozpočtovém období. Finanční prostředky nečerpány z důvodu posunu harmonogramu klíčových aktivit, tj. akce a z nich vyplývající výdaje byly přesunuty z roku 2013 na rok 2014.</t>
  </si>
  <si>
    <t>Technická pomoc pro globální grant OP VK -Informovanost a publicita GG OP Moravskoslezského kraje II</t>
  </si>
  <si>
    <t>Finanční prostředky byly v plné výši účelově převedeny do rozpočtu kraje roku 2014. Jedná se o přijaté zálohové platby ze státního rozpočtu určené na realizaci víceletých grantových projektů Operačního programu Vzdělávání pro konkurenceschopnost. Platby jsou poskytovány na základě Rozhodnutí o poskytnutí dotace a nekorespondují se skutečnou potřebou v příslušném rozpočtovém období.</t>
  </si>
  <si>
    <t>Finanční prostředky byly určeny na úhradu správního poplatku v případě podání žádosti o posečkání s platbou odvodu a penále a žádosti o prominutí odvodu a penále v souvislosti s daňovou kontrolou provedenou finančním úřadem. Na základě jednání s finančním úřadem nebyly žádosti podány a nevyčerpané prostředky představují úsporu v rámci akce.</t>
  </si>
  <si>
    <t>Technická pomoc pro globální grant OP VK -Informovanost a publicita GG OP Moravskoslezského kraje</t>
  </si>
  <si>
    <t>Technická pomoc pro globální grant OP VK- Řízení, kontrola, monitorování a hodnocení globálních grantů v Moravskoslezském kraji</t>
  </si>
  <si>
    <t xml:space="preserve">Zastupitelstvo kraje rozhodlo o profinancování a kofinancování projektu dne 20.12.2012 usnesením č. 2/75. V roce 2013 byla na projektový účet přijata záloha ve výši 80% celkového grantu. Tato záloha je určena k financování aktivit projektu i v letech 2014 a 2015. Nevyčerpané finanční prostředky byly převedeny do rozpočtu roku 2014 na základě usnesení rady kraje č. 33/2520 ze dne 14.1.2014. </t>
  </si>
  <si>
    <t xml:space="preserve">Zastupitelstvo kraje rozhodlo o profinancování a kofinancování projektu dne 21.3.2013 usnesením č. 3/188. V roce 2013 byla na projektový účet přijata záloha ve výši 80% celkového grantu. Tato záloha je určena k financování aktivit projektu i v letech 2014 a 2015. Nevyčerpané finanční prostředky byly převedeny do rozpočtu roku 2014 na základě usnesení rady kraje č. 33/2520 ze dne 14.1.2014. </t>
  </si>
  <si>
    <t xml:space="preserve">Zastupitelstvo kraje schválilo zahájení přípravy projektu a rozhodlo o profinancování a kofinancování dne 29.2.2012 usnesením č. 23/1998. V roce 2012 byla přijata na projektový účet záloha ve výši 80% celkového grantu, která je určena na aktivity projektu i v roce 2014. Nevyčerpané finanční prostředky byly převedeny do rozpočtu roku 2014 na základě usnesení rady kraje č. 33/2520 ze dne 14.1.2014. </t>
  </si>
  <si>
    <t xml:space="preserve">Zastupitelstvo kraje schválilo zahájení přípravy projektu a rozhodlo o profinancování a kofinancování dne 29.2.2012 usnesením č. 23/1998. V roce 2013 obdržel kraj zálohu ve výši 80% grantu, která je určena k pokrytí nákladů projektu i v letech 2014 a 2015.Nevyčerpané finanční prostředky byly převedeny do rozpočtu roku 2014 na základě usnesení rady kraje č. 33/2520 ze dne 14.1.2014. </t>
  </si>
  <si>
    <t xml:space="preserve">Zastupitelstvo kraje rozhodlo o profinancování a kofinancování akce usnesením č. 7/394 ze dne 14.10.2009. Projekt je již ukončen, u řídícího orgánu byla podána závěrečná žádost o platbu. Posledním výdajem, který se vztahuje k tomuto projektu, je uhrazení objednávky na měření dosažené úspory. Z tohoto důvodu bylo nutno finanční prostředky převést do rozpočtu na rok 2014. Nevyčerpané finanční prostředky byly převedeny do rozpočtu roku 2014 na základě usnesení rady kraje č. 34/2560 ze dne 28.1.2014. </t>
  </si>
  <si>
    <t>Zastupitelstvo kraje rozhodlo o profinancování a kofinancování projektu usnesením č. 6/467 ze dne 19.9.2013. V souladu s harmonogramem realizace projektů byly zpracovány žádosti o dotaci a koncem října 2013  byly také projekty předloženy do výzvy v rámci OPŽP. Nevyčerpané finanční prostředky určené na přípravu a realizaci projektu  budou použity na úhradu zpracování žádostí o dotaci, služby související s výběrem dodavatele stavebních prací a další výdaje, které přímo souvisejí s přípravou a realizací  projektů.  Nevyčerpané finanční prostředky byly převedeny do rozpočtu roku 2014 na základě usnesení rady kraje č. 34/2560 ze dne 28.1.2014.</t>
  </si>
  <si>
    <t xml:space="preserve">Zastupitelstvo kraje usnesením č.7/394 ze dne 14.10.2009, usnesením č. 10/879 ze dne 17.2.2010 a usnesením č. 18/1505 ze dne 23.3.2011 prohlásilo, že zajistí financování podílu žadatele (příspěvkových organizací) u projektů zateplení.  Vzhledem k prodloužení procesu vydání Rozhodnutí o poskytnutí dotace bylo u dvou školských zařízení zahájení stavebních prací pozdější oproti původnímu termínu. Dále v průběhu realizace projektu docházelo k nepředvídatelným skutečnostem v podobě vyskytujících se víceprací. Ke konci roku 2013 nedošlo u tří školských zařízení k vypořádání úhrady DPH a zbývajících faktur za stavební práce s řídícím orgánem, který nerozkličoval patřičné výdaje k proplacení. Z tohoto důvodu byly nevyčerpané finanční prostředky na uvedenou akci zapojeny do rozpočtu na rok 2014. Nevyčerpané finanční prostředky byly převedeny do rozpočtu roku 2014 na základě usnesení rady kraje č. 33/2520 ze dne 14.1.2014. </t>
  </si>
  <si>
    <t xml:space="preserve">Zastupitelstvo kraje rozhodlo o profinancování a kofinancování projektu dne 20.12.2012 usnesením č. 2/75 a o zahájení projektu usnesením č. 6/450 ze dne 19.9.2013. Vzhledem ke změně harmonogramu projektu z důvodu pozdního schválení žádosti ze strany řídícího orgánu bylo nutné některé aktivity projektu přesunout do roku 2014. Z tohoto důvodu bylo nutné do rozpočtu na rok 2014 zahrnout a použít i zbývající finanční prostředky. Nevyčerpané finanční prostředky byly převedeny do rozpočtu roku 2014 na základě usnesení rady kraje č. 33/2520 ze dne 14.1.2014. </t>
  </si>
  <si>
    <t xml:space="preserve">Zastupitelstvo kraje rozhodlo o profinancování a kofinancování projektu dne 21.3.2013 usnesením č. 3/193. V roce 2013 kraj obdržel první a druhou zálohovou platbu v celkové výši 64.976,64 tis. Kč. Dle finančního harmonogramu došlo k jejímu částečnému vyčerpání. Nevyčerpané finanční prostředky jsou určeny k financování realizace aktivit v roce 2014 a 2015. Nevyčerpané finanční prostředky byly převedeny do rozpočtu roku 2014 na základě usnesení rady kraje č. 33/2520 ze dne 14.1.2014. </t>
  </si>
  <si>
    <t xml:space="preserve">Zastupitelstvo kraje rozhodlo o profinancování a kofinancování projektu dne 2.2.2011 usnesením č. 17/1447. V roce 2013 kraj obdržel zálohy v celkové výši  165,80 tis. Kč. Dle finančního harmonogramu došlo k jejímu částečnému vyčerpání. Nevyčerpané finanční prostředky jsou určeny k financování realizace aktivit v roce 2014. Nevyčerpané finanční prostředky byly převedeny do rozpočtu roku 2014 na základě usnesení rady kraje č. 33/2520 ze dne 14.1.2014. </t>
  </si>
  <si>
    <t>Projekt byl ukončen.</t>
  </si>
  <si>
    <t>Projekt zrušen.</t>
  </si>
  <si>
    <t>Evaluace školy za účelem zvyšování kvality vzdělávání v MSK</t>
  </si>
  <si>
    <t xml:space="preserve">Zastupitelstvo kraje schválilo zahájení přípravy a rozhodlo o profinancování a kofinancování projektu dne 10.11.2010 usnesením č. 15/1286. Projekt je financován zálohově. V roce 2013 obdržel kraj zálohy ve výši 2.979,07 tis. Kč, které jsou určeny k financování projektu i v roce 2014. Nevyčerpané finanční prostředky byly převedeny do rozpočtu roku 2014 na základě usnesení rady kraje č. 33/2520 ze dne 14.1.2014. </t>
  </si>
  <si>
    <t>Zastupitelstvo kraje rozhodlo o profinancování a kofinancování projektu a o zahájení realizace projektu usnesením č. 24/2120 ze dne 6.6.2012. Žádost o dotaci byla  předložena do výzvy Regionálního operačního programu NUTS II Moravskoslezsko 2007 - 2013 a vyhodnocena kladně.  Vzhledem k prodloužení hodnotícího procesu veřejné zakázky na nábytek a probíhající veřejnou zakázkou na dodavatele informačních technologií dojde k úhradě výdajů souvisejících s realizací projektu v roku 2014. Nevyčerpané finanční prostředky byly převedeny do rozpočtu roku 2014 na základě usnesení rady kraje č. 34/2560 ze dne 28.1.2014.</t>
  </si>
  <si>
    <t>Zastupitelstvo kraje rozhodlo o profinancování a kofinancování akce dne 22.6.2011 usnesením č. 20/1630. Projekt byl přijat řídícím orgánem k financování. Z důvodu průtahů v rámci veřejné zakázky na výběr dodavatele odborného vybavení a speciálních pomůcek a opakovaného vyhlášení veřejné zakázky na IT došlo k úpravě harmonogramu realizace projektu a přesunu části výdajů do roku 2014. Nevyčerpané finanční prostředky byly převedeny do rozpočtu roku 2014 na základě usnesení rady kraje č. 34/2560 ze dne 28.1.2014.</t>
  </si>
  <si>
    <t>Zastupitelstvo kraje rozhodlo o profinancování a kofinancování akce dne 22.6.2011 usnesením č. 20/1630.  Projekt byl přijat řídícím orgánem k financování. V  současné době bylo ukončeno zbývající výběrové řízení na dodavatele výpočetní techniky, které nebylo splněno v plánovaných termínech z důvodu opětovného vyhlášení. Nevyčerpané finanční prostředky byly převedeny do rozpočtu roku 2014 na základě usnesení rady kraje č. 34/2560 ze dne 28.1.2014.</t>
  </si>
  <si>
    <t>Zastupitelstvo kraje rozhodlo o profinancování a kofinancování akce dne 23.3.2011 usnesením č. 18/1506. Žádost o dotaci byla v červnu 2011 předložena do výzvy Regionálního operačního programu NUTS II Moravskoslezsko 2007 - 2013. V závěru roku 2013 proběhlo hodnocení výběrového řízení na dodavatele gastravybavení, z důvodu opakované veřejné zakázky došlo k časovému posunu, proto budou prostředky využity v roce 2014. Nevyčerpané finanční prostředky byly převedeny do rozpočtu roku 2014 na základě usnesení rady kraje č. 34/2560 ze dne 28.1.2014.</t>
  </si>
  <si>
    <t>Zastupitelstvo kraje rozhodlo o profinancování a kofinancování projektu a o zahájení realizace projektu usnesením č. 6/457 ze dne 19.9.2013. Žádost o dotaci byla předložena do výzvy Regionálního operačního programu NUTS II Moravskoslezsko 2007 – 2013 do konce dubna 2014. Vzhledem k nastaveným platebním podmínkám dojde k úhradě výdajů souvisejících s přípravou projektu v roce 2014. Nevyčerpané finanční prostředky byly převedeny do rozpočtu roku 2014 na základě usnesení rady kraje č. 34/2560 ze dne 28.1.2014.</t>
  </si>
  <si>
    <t>Vybudování dílen ve Střední škole technické a zemědělské, Nový Jičín</t>
  </si>
  <si>
    <t>Zastupitelstvo kraje rozhodlo o profinancování a kofinancování projektu a o zahájení realizace projektu usnesením č. 6/457 ze dne 19.9.2013. Žádost o dotaci byla předložena do výzvy Regionálního operačního programu NUTS II Moravskoslezsko 2007 – 2013 v lednu 2014. Vzhledem k nastaveným platebním podmínkám dojde k úhradě výdajů souvisejících s přípravou projektu v roce 2014. Nevyčerpané finanční prostředky byly převedeny do rozpočtu roku 2014 na základě usnesení rady kraje č. 34/2560 ze dne 28.1.2014.</t>
  </si>
  <si>
    <t>Zastupitelstvo kraje rozhodlo o profinancování a kofinancování projektu a o zahájení realizace projektu usnesením č. 6/457 ze dne 19.9.2013. Žádost o dotaci byla předložena do výzvy Regionálního operačního programu NUTS II Moravskoslezsko 2007 – 2013  koncem února 2014. Vzhledem k nastaveným platebním podmínkám dojde k úhradě výdajů souvisejících s přípravou projektu v roce 2014. Nevyčerpané finanční prostředky byly převedeny do rozpočtu roku 2014 na základě usnesení rady kraje č. 34/2560 ze dne 28.1.2014.</t>
  </si>
  <si>
    <t>Zastupitelstvo kraje rozhodlo o profinancování a kofinancování projektu a o zahájení realizace projektu usnesením č. 6/457 ze dne 19.9.2013. Žádost o dotaci byla předložena do výzvy Regionálního operačního programu NUTS II Moravskoslezsko 2007 – 2013 v závěru roku 2013. Vzhledem k nastaveným platebním podmínkám dojde k úhradě výdajů souvisejících s přípravou projektu roce 2014. Nevyčerpané finanční prostředky byly převedeny do rozpočtu roku 2014 na základě usnesení rady kraje č. 34/2560 ze dne 28.1.2014.</t>
  </si>
  <si>
    <t>Zastupitelstvo kraje rozhodlo o profinancování a kofinancování projektu a o zahájení realizace projektu usnesením č. 6/457 ze dne 19.9.2013. Žádost o dotaci byla předložena v závěru roku 2013 do výzvy Regionálního operačního programu NUTS II Moravskoslezsko 2007 – 2013. Vzhledem k nastaveným platebním podmínkám dojde k úhradě výdajů souvisejících s přípravou projektu roce 2014. Nevyčerpané finanční prostředky byly převedeny do rozpočtu roku 2014 na základě usnesení rady kraje č. 34/2560 ze dne 28.1.2014.</t>
  </si>
  <si>
    <t>Zastupitelstvo kraje rozhodlo o profinancování a kofinancování projektu a o zahájení realizace projektu usnesením č. 24/2120 ze dne 6. 6.2012. Rada kraje schválila přijetí dotace  dne 4. 6. 2013 usnesením č. 17/1275.  Vzhledem k opětovnému  vyhlášení veřejné zakázky na stavební přístroje došlo k úhradě výdajů souvisejících s realizací projektu na začátku roku 2014. Nevyčerpané finanční prostředky byly převedeny do rozpočtu roku 2014 na základě usnesení rady kraje č. 34/2560 ze dne 28.1.2014.</t>
  </si>
  <si>
    <t xml:space="preserve">Zastupitelstvo kraje rozhodlo o profinancování a kofinancování projektu a o zahájení realizace projektu usnesením č. 24/2120 ze dne 6.6.2012. Vzhledem k průtahům souvisejících s veřejnou zakázkou na zhotovitele stavby došlo k úpravě harmonogramu finančních toků a přesunu zůstatku finančních prostředků z rozpočtu na rok 2013 do roku 2014. Nevyčerpané finanční prostředky byly převedeny do rozpočtu roku 2014 na základě usnesení rady kraje č. 34/2560 ze dne 28.1.2014. </t>
  </si>
  <si>
    <t>Zastupitelstvo kraje rozhodlo o profinancování a kofinancování projektu a o zahájení realizace projektu usnesením č. 24/2120 ze dne 6.6.2012.  Vzhledem ke komplikacím s výběrovým řízením na dodavatele odborného vybavení bylo nutné nevyčerpané finanční prostředky na realizaci a mzdy projektového týmu použít v roce 2014. Nevyčerpané finanční prostředky byly převedeny do rozpočtu roku 2014 na základě usnesení rady kraje č. 34/2560 ze dne 28.1.2014.</t>
  </si>
  <si>
    <t>Zastupitelstvo kraje rozhodlo o profinancování a kofinancování projektu a o zahájení realizace projektu usnesením č. 24/2120 ze dne 6.6.2012. Vzhledem k prodlužujícímu se hodnotícímu procesu veřejné zakázky na nábytek dojde k úhradě výdajů souvisejících s realizací projektu v roce 2014. Nevyčerpané finanční prostředky byly převedeny do rozpočtu roku 2014 na základě usnesení rady kraje č. 34/2560 ze dne 28.1.2014.</t>
  </si>
  <si>
    <t xml:space="preserve">Zastupitelstvo kraje rozhodlo o profinancování a kofinancování projektu usnesením č. 13/1188 ze dne 22.9.2010. Vzhledem ke komplikacím s převzetím díla od zhotovitele z důvodu neadekvátního provedení stavebních prací dle zadávací dokumentace bylo nutno nevyčerpané finanční prostředky přesunout do rozpočtu na rok 2014. Nevyčerpané finanční prostředky byly převedeny do rozpočtu roku 2014 na základě usnesení rady kraje č. 33/2520 ze dne 14.1.2014. </t>
  </si>
  <si>
    <t xml:space="preserve">Zastupitelstvo kraje rozhodlo o profinancování a kofinancování projektu usnesením č. 13/1188 ze dne 22.9.2010. Vzhledem k průtahům se zahájením samotné stavby bylo nutno nevyčerpané finanční prostředky přesunout do rozpočtu na rok 2014 na základě usnesení rady kraje č. 33/2520 ze dne 14.1.2014. </t>
  </si>
  <si>
    <t>Zastupitelstvo kraje rozhodlo o vyčlenění z projektu "Modernizace, rekonstrukce a výstavba sportovišť vzdělávacích zařízení lll", jehož příprava byla schválena zastupitelstvem kraje usnesením č. 11/1033 ze dne 21.4.2010. V průběhu přepracování projektové dokumentace a prodloužení při výběru zhotovitele stavby došlo k posunu termínu harmonogramu stavebních prací, což zapříčinilo nevyčerpání finančních prostředků. Nevyčerpané finanční prostředky byly převedeny do rozpočtu roku 2014 na základě usnesení rady kraje č. 34/2560 ze dne 28.1.2014.</t>
  </si>
  <si>
    <t xml:space="preserve">Zastupitelstvo kraje rozhodlo o profinancování a kofinancování projektu usnesením č. 13/1188 ze dne 22.9.2010. Vzhledem k neočekávanému výskytu víceprací docházelo k prodloužení harmonogramu fakturace. Ke konci roku 2013 se zhotovitel stavby dostal do konkurzního řízení, následně s ním byl ukončen smluvní vztah a bude se připravovat nová soutěž na zhotovitele stavebních prací. Nevyčerpané finanční prostředky byly převedeny do rozpočtu roku 2014 na základě usnesení rady kraje č. 33/2520 ze dne 14.1.2014. </t>
  </si>
  <si>
    <t xml:space="preserve">Projekt byl ukončen v roce 2013. Závěrečná žádost o platbu byla podána v prosinci 2013 a letos se očekává obdržení dotace. Malá část nevyčerpaných finančních prostředků představuje úsporu z důvodu nižších nasmlouvaných prostředků u některých dodávek zařízení. </t>
  </si>
  <si>
    <t xml:space="preserve">Zastupitelstvo kraje rozhodlo o profinancování a kofinancování projektu usnesením č. 13/1188 ze dne 22.9.2010. Realizace projektu byla ukončena v závěru roku 2013. Nevyčerpané finanční prostředky byly v rámci projektu uspořeny z důvodu nižších nasmlouvaných finančních prostředků se zhotovitelem. </t>
  </si>
  <si>
    <t>Zastupitelstvo kraje rozhodlo o profinancování a kofinancování projektu usnesením č. 13/1188 ze dne 22.9.2010. V letních měsících roku 2013 došlo k pozastavení stavebních prací z důvodu výskytu víceprací a ke konci roku 2013 se zhotovitel stavby dostal do konkurzního řízení, následně s ním byl ukončen smluvní vztah a bude se připravovat nová soutěž na zhotovitele stavebních prací. Nevyčerpané finanční prostředky byly převedeny do rozpočtu roku 2014 na základě usnesení rady kraje č. 34/2560 ze dne 28.1.2014.</t>
  </si>
  <si>
    <t xml:space="preserve">Zastupitelstvo kraje rozhodlo o profinancování a kofinancování projektu usnesením č. 13/1188 ze dne 22.9.2010. Realizace projektu byla ukončena v závěru roku 2013 a malá část prostředků určených k financování této akce zůstala nevyčerpána, a to zejména z důvodu náročnosti stavebního procesu, kdy nejprve vyvstala potřeba financování očekávaných víceprací. Konečná výše víceprací však byla v závěru minimalizována a  z valné části kompenzována identifikovanými méněpracemi. </t>
  </si>
  <si>
    <t>Fyzická realizace projektu byla ukončena a v závěru roku 2013 byla přijata poslední část dotace.</t>
  </si>
  <si>
    <t>Zastupitelstvo kraje rozhodlo o profinancování a kofinancování projektu dne 22.6.2011 usnesením č. 20/1630.  Projekt byl přijat k financování. V současnosti probíhají výběrová řízení na dodavatele speciálních pomůcek, která nebudou ukončena v plánovaných termínech z důvodu opětovného vyhlášení veřejné zakázky. Z tohoto důvodu budou finanční prostředky využity v roce 2014. Nevyčerpané finanční prostředky byly převedeny do rozpočtu roku 2014 na základě usnesení rady kraje č. 34/2560 ze dne 28.1.2014.</t>
  </si>
  <si>
    <t>Diagnostické nástroje, ICT a pomůcky pro speiálně pedagogická centra</t>
  </si>
  <si>
    <t>Akce byla schválena usnesením rady kraje č. 28/2159 ze dne 5. 11. 2013. Rekonstrukce byla ukončena v roce 2013 a úspora ve výši 39 tis. Kč vznikla na základě nejnižší nabídkové ceny při výběrovém řízení.</t>
  </si>
  <si>
    <t>Akce byla schválena usnesením rady kraje č. 26/2024 ze dne 15. 10. 2013. Rekonstrukce byla ukončena v roce 2013 a úspora ve výši 294 tis. Kč vznikla na základě nejnižší nabídkové ceny při výběrovém řízení.</t>
  </si>
  <si>
    <t>Akce byla schválena usnesením rady kraje č. 21/1600 ze dne 25. 7. 2013. Rekonstrukce byla ukončena v roce 2013 a úspora ve výši 11 tis. Kč vznikla na základě nejnižší nabídkové ceny při výběrovém řízení.</t>
  </si>
  <si>
    <t>Akce byla schválena usnesením rady kraje č. 21/1600 ze dne 25. 7. 2013. Rekonstrukce byla ukončena v roce 2013 a úspora ve výši 104 tis. Kč vznikla na základě nejnižší nabídkové ceny při výběrovém řízení.</t>
  </si>
  <si>
    <t>Akce byla schválena usnesením rady kraje č. 21/1600 ze dne 25. 7. 2013. Rekonstrukce byla ukončena v roce 2013 a úspora ve výši 15 tis. Kč vznikla na základě nejnižší nabídkové ceny při výběrovém řízení.</t>
  </si>
  <si>
    <t>Akce byla schválena usnesením rady kraje č. 17/1212 ze dne 4. 6. 2013. Rekonstrukce byla ukončena v roce 2013 a úspora ve výši 33 tis. Kč vznikla na základě nejnižší nabídkové ceny při výběrovém řízení.</t>
  </si>
  <si>
    <t>Akce byla schválena usnesením rady kraje č. 13/880  ze dne 16. 4. 2013 ve výši 1.050 tis. Kč. Projektová dokumentace je zpracována. Výběrové řízení na zhotovitele se plánuje na první čtvrtletí roku 2014. S ohledem na klimatické podmínky a provoz školy je možné realizaci akce provést až během letních prázdin 2014. V návaznosti na to rada rkaje svým usnesením č. 35/2619 ze dne 11. 2. 2014 zapojila nevyčerpané finanční prostředky ve výši 1.050 tis. Kč do rozpočtu roku 2014.</t>
  </si>
  <si>
    <t>Rekonstrukce střechy spojovacího koridoru (Střední zdravotnická škola a Vyšší odborná škola zdravotnická, Ostrava, příspěvková organizace)</t>
  </si>
  <si>
    <t>Výměna oken a zateplení obvodového pláště (Mateřská škola Eliška, Opava, E. Krásnohorské 8, příspěvková organizace)</t>
  </si>
  <si>
    <t>Akce byla schválena usnesením rady kraje č. 11/792 ze dne 21. 3. 2013. Rekonstrukce byla ukončena v roce 2013 a úspora ve výši 23 tis. Kč vznikla na základě nejnižší nabídkové ceny při výběrovém řízení.</t>
  </si>
  <si>
    <t>Akce byla schválena usnesením rady kraje č. 8/516 ze dne 12. 2. 2013. Rekonstrukce byla ukončena v roce 2013 a úspora ve výši 169 tis. Kč vznikla na základě nejnižší nabídkové ceny při výběrovém řízení.</t>
  </si>
  <si>
    <t>Akce byla schválena usnesením zastupitelstva kraje č. 2/30 ze dne 20. 12. 2012. Rekonstrukce byla ukončena v roce 2013 a úspora ve výši 169 tis. Kč vznikla na základě nejnižší nabídkové ceny při výběrovém řízení.</t>
  </si>
  <si>
    <t>Akce byla schválena usnesením zastupitelstva kraje č. 2/30 ze dne 20. 12. 2012 ve výši 1.000 tis. Kč. Zpoždění stavby bylo vyvoláno opožděním výběrového řízení na zhotovení projektové dokumentace a zajištění pravomocného územního souhlasu a stavebního povolení. Z důvodu pozdního zpracování projektové dokumentace a s ohledem na provoz školy se předpokládá termín realizace akce o letních prázdninách 2014. v návaznosti na výše uvedené rada kraje svým usnesením č. 35/2619 ze dne 11. 2. 2014 zapojila nevyčerpané finanční prostředky ve výši 1.000 tis. Kč do rozpočtu roku 2014.</t>
  </si>
  <si>
    <t>Výměna otvorových výplní - 2.etapa (Střední průmyslová škola, Bruntál, příspěvková organizace)</t>
  </si>
  <si>
    <t>Akce byla schválena usnesením zastupitelstva kraje č. 22/1837 ze dne 14. 12. 2011. Rekonstrukce byla ukončena v roce 2013 a úspora ve výši 51 tis. Kč vznikla na základě nejnižší nabídkové ceny při výběrovém řízení.</t>
  </si>
  <si>
    <t xml:space="preserve">Akce byla schválena usnesením zastupitelstva kraje č. 16/1350 ze dne 22. 12. 2010. Upravený rozpočet na tuto akci pro rok 2013 činil 6.250 tis. Kč. Akce byla rozdělena do několika etap v letech 2013-2015. Veřejná zakázka byla vyhlášena na všechny etapy a byla podepsaná smlouva o dílo, na základě které byla v závěru roku 2013 realizovaná první část etapy. S ohledem na termín realizace stavby a platební podmínky vyplývající z uzavřených smluv rada kraje svým usnesením č. 33/2520 ze dne 14. 1. 2014 zapojila nevyčerpané finanční prostředky ve výši 2.553 tis. Kč do rozpočtu roku 2014. </t>
  </si>
  <si>
    <t>Rekonstrukce rozvodů elektroinstalace (Hotelová škola, Frenštát pod Radhoštěm, příspěvková organizace)</t>
  </si>
  <si>
    <t>SR - Kulturní aktivity</t>
  </si>
  <si>
    <t>SR - Asistenti pedagogů pro děti, žáky a studenty se sociálním znevýhodněním</t>
  </si>
  <si>
    <t>SR - Přímé náklady na vzdělávání - sportovní gymnázia</t>
  </si>
  <si>
    <t>SR - Přímé náklady na vzdělávání</t>
  </si>
  <si>
    <t>SR - Podpora odborného vzdělávání</t>
  </si>
  <si>
    <t>Snížení podílu výdajů, které je možné hradit z dotace MŠMT.</t>
  </si>
  <si>
    <t>SR - Spolupráce s francouzskými, vlámskými a španělskými školami</t>
  </si>
  <si>
    <t>SR - Soutěže</t>
  </si>
  <si>
    <t xml:space="preserve">Nedočerpání dotace školami u projektu Podpora sociálně znevýhodněných romských žáků  a studentů vyšších odborných škol </t>
  </si>
  <si>
    <t>SR - Projekty romské komunity</t>
  </si>
  <si>
    <t>SR - Program sociální prevence a prevence kriminality</t>
  </si>
  <si>
    <t>SR - Rozvojový program Podpora logopedické prevence v předškolním vzdělávání</t>
  </si>
  <si>
    <t>SR - Podpora implementace Etické výchovy</t>
  </si>
  <si>
    <t>SR - Podpora dalšího vzdělávání učitelů odborných předmětů v prostředí reálné praxe</t>
  </si>
  <si>
    <t>SR - Podpora zavádění diagnostických nástrojů</t>
  </si>
  <si>
    <t>SR - Excelence středních škol</t>
  </si>
  <si>
    <t>Nižší počet žáků u maturitní zkoušky a nižší počet hodnocených prací.</t>
  </si>
  <si>
    <t>SR - Podpora organizace a ukončování středního vzdělávání maturitní zkouškou na vybraných školách v podzimním zkušebním období</t>
  </si>
  <si>
    <t>SR - Vybavení škol pomůckami kompenzačního a rehabilitačního charakteru</t>
  </si>
  <si>
    <t>SR - Rozvojový program na podporu škol, které realizují inkluzivní vzdělávání a vzdělávání dětí se sociokulturním znevýhodněním</t>
  </si>
  <si>
    <t>Snížení ceny dle skutečného počtu zhotovených testů.</t>
  </si>
  <si>
    <t>Gymnázium s polským jazykem Český Těšín - vrácení dotace - neuskutečnění akce 3.ročník závodu alegorických nemotorových vozítek.</t>
  </si>
  <si>
    <t>Úspora v odvodech z odměn pedagogům obecních škol , méně končících ředitelů škol.</t>
  </si>
  <si>
    <t xml:space="preserve">Podpora málopočetných tříd  gymnázií  </t>
  </si>
  <si>
    <t>Ukončení činnosti asistentů pedagoga.</t>
  </si>
  <si>
    <t>SR - Bezplatná příprava dětí azylantů, účastníků řízení o azyl a dětí osob se státní příslušností jiného členského státu EU k začlenění do základního vzdělávání</t>
  </si>
  <si>
    <t>Absence žáka v průběhu roku a nástup asistenta pedagoga až v průběhu roku 2013.</t>
  </si>
  <si>
    <t>SR - Asistenti pedagogů v soukromých a církevních speciálních školách</t>
  </si>
  <si>
    <t>Pokles počtu žáků.</t>
  </si>
  <si>
    <t>SR - Dotace pro soukromé školy</t>
  </si>
  <si>
    <t>Nerealizování projektu školou zřízenou obcí z důvodu nižší přidělené dotace ze strany MŠMT.</t>
  </si>
  <si>
    <t>Nižší cena kompenzační pomůcky.</t>
  </si>
  <si>
    <t>Ukončení povinné školní docházky žáků - cizinců.</t>
  </si>
  <si>
    <t>SR - Rozvojový program MŠMT pro děti-cizince ze 3. zemí</t>
  </si>
  <si>
    <t>Nevyčerpaly dvě školy zřízené obcí z důvodu snížení skutečného počtu pedagogických pracovníků v době přiznání dotace.</t>
  </si>
  <si>
    <t xml:space="preserve">Integrace hostované spisové služby </t>
  </si>
  <si>
    <t>Výdaje za zrušené příspěvkové organizace v odvětví školství</t>
  </si>
  <si>
    <t>Zajištění sponzorů a snížení nákladů v rámci realizace ankety Sportovec MSK 2012.</t>
  </si>
  <si>
    <t>Úspora z objednávek.</t>
  </si>
  <si>
    <t>Prevence rizikových projevů chování – krajská konference</t>
  </si>
  <si>
    <t>Podpora environmentálního vzdělávání, výchovy a osvěty (EVVO) – konference a soutěž ekologická škola</t>
  </si>
  <si>
    <t>Účelový převod nedočerpaných prostředků ve výši 635,25 tis. Kč do roku 2014 na pokračování akce Študuj u nás.</t>
  </si>
  <si>
    <t xml:space="preserve">Snížení nákladů na základě skutečného počtu zúčastněných  tříd na akci Testování žáků 1.ročníků oborů vzdělávání poskytujících střední vzdělávání s maturitní zkouškou </t>
  </si>
  <si>
    <t>Kvalita vzdělávání na středních školách</t>
  </si>
  <si>
    <t>Účelový převod nedočerpaných prostředků ve výši 862 tis. Kč do roku 2014 na akci Hry VI. zimní olympiády dětí a mládeze ČR 2014 pořádané krajem Vysočina.</t>
  </si>
  <si>
    <t>Nespotřebované prostředky.</t>
  </si>
  <si>
    <t>Odmítnutí dotace v závěru roku.</t>
  </si>
  <si>
    <t xml:space="preserve">Ocenění práce pedagogických pracovníků a ostatní výdaje </t>
  </si>
  <si>
    <t>Ocenění nejúspěšnějších žáků a školních týmů středních škol v Moravskoslezském kraji</t>
  </si>
  <si>
    <t>Snížení nákladů na realizaci projektů.</t>
  </si>
  <si>
    <t>PŘEHLED VÝDAJŮ V ODVĚTVÍ ŠKOLSTVÍ V ROCE 2013</t>
  </si>
  <si>
    <t xml:space="preserve">Analýzy k aktualizaci RURÚ </t>
  </si>
  <si>
    <t>Rada kraje usnesením č. 19/1467 ze dne 11. 7. 2013 rozhodla o výběru nabídky a uzavření smlouvy na zhotovení územní studie územně plánovací dokumentaci - Aktualizaci
Zásad územního rozvoje Moravskoslezského kraje a vyhotovit Zásady územního rozvoje Moravskoslezského kraje zahrnující právní stav po jejich aktualizaci, včetně digitální formy dokumentace a včetně digitální formy určené ke zveřejnění v síti Internet. V současné době probíhá realizace I. etapy aktualizace, finanční plnění bude dle smlouvy probíhat v roce 2014, proto byly prostředky usnesením rady kraje č. 34/2560 ze dne 28.1.2014 převedeny do rozpočtu na rok 2014.</t>
  </si>
  <si>
    <t xml:space="preserve">Aktualizace Zásad územního rozvoje </t>
  </si>
  <si>
    <t>Objednávky byly realizovány v nižší hodnotě než bylo předpokládáno.</t>
  </si>
  <si>
    <t>Nákup ostatních služeb - územní plánování a stavební řád</t>
  </si>
  <si>
    <t>Konzultační a poradenské služby - územní plánování a stavební řád</t>
  </si>
  <si>
    <t>Dotační program pro podporu tvorby územních plánů malých obcí vyhlášen radou kraje usnesením č. 12/682 ze dne 1. 4. 2009. Výplata dotace je podmíněna splněním smluvních podmínek a požadavků stavebního zákona obcemi. Nevyplacené zasmluvněné prostředky ve výši 1.307.200 Kč byly usnesením rady kraje č. 34/2560 ze dne 28.1.2014 převedeny do rozpočtu na rok 2014.</t>
  </si>
  <si>
    <t>Dotační program - Program podpory tvorby územních plánů obcí</t>
  </si>
  <si>
    <t>PŘEHLED VÝDAJŮ V ODVĚTVÍ ÚZEMNÍHO PLÁNOVÁNÍ A STAVEBNÍHO ŘÁDU V ROCE 2013</t>
  </si>
  <si>
    <t>Zastupitelstvo kraje rozhodlo usnesením č. 18/1505 ze dne 23.3.2011 o zahájení realizace předmětného projektu a jeho spolufinancování. Moravskoslezský kraj jakožto právní nástupce zaniklé příspěvkové organizace dne 6.9.2012 požádal Státní fond životního prostředí o přeregistraci projektu na žadatele Moravskoslezský kraj. Z důvodu prodloužení procesu vydání Rozhodnutí o poskytnutí dotace je plánován termín ukončení realizace projektu na rok 2014. Nevyčerpané finanční prostředky byly převedeny do rozpočtu roku 2014 na základě usnesení rady kraje 34/2560 ze dne 28.1.2014.</t>
  </si>
  <si>
    <t>Realizace projektu byla ukončena v roce 2013. Část prostředků určených k financování této akce zůstala nevyčerpána, a to zejména z důvodu náročnosti stavebního procesu, kdy vyvstala větší potřeba financování očekávaných víceprací, která byla snížena v průběhu jejich provedení o vzniklé méněpráce.</t>
  </si>
  <si>
    <t xml:space="preserve">Zastupitelstvo kraje rozhodlo o profinancování a kofinancování akce usnesením č. 7/394 ze dne 14.10.2009. Vzhledem k prodloužení procesu vydání Rozhodnutí o poskytnutí dotace  a průtahům, které se týkají zateplení střešního objektu, jsou stavební prace opožděny oproti původnímu termínu. V konečném důsledku došlo k mírnému posunu harmonogramu realizace prací. Nevyčerpané finanční prostředky určené na realizaci projektu byly převedeny do rozpočtu roku 2014 na základě usnesení rady kraje 33/2520 ze dne 14.1.2014 a budou použity na úhradu pozastávky, která náleží zhotoviteli stavebních prací až po vyřízení všech povinných kolaudací a dále faktur za koordinátora BOZP a autorský dozor.  </t>
  </si>
  <si>
    <t>Zastupitelstvo kraje rozhodlo o profinancování a kofinancování akce usnesením č. 10/879 ze dne 17.2.2010. Vzhledem k prodloužení procesu vydání Rozhodnutí o poskytnutí dotace bylo zahájení stavebních prací pozdější oproti původnímu termínu. V rámci projektu vyvstal požadavek na vícepráce. Tyto byly vysoutěženy, byl uzavřen dodatek ke smlouvě o dílo, kterým byl mimo jiné posunut termín ukončení realizace. Nevyčerpané finanční prostředky byly převedeny do rozpočtu roku 2014 na základě usnesení rady kraje 34/2560 ze dne 28.1.2014.</t>
  </si>
  <si>
    <t xml:space="preserve">Zateplení vybraných objektů nemocnice v Karviné - Ráji </t>
  </si>
  <si>
    <t>Zastupitelstvo kraje usnesením č. 18/1505 ze dne 23.3.2011 rozhodlo o zajištění financování podílu žadatele (příspěvkových organizací kraje) u projektů zateplení. V průběhu realizace projektu docházelo k nepředvídatelným skutečnostem v podobě vyskytujících se víceprací. Nevyčerpané finanční prostředky byly převedeny do rozpočtu roku 2014 na základě usnesení rady kraje 33/2520 ze dne 14.1.2014.</t>
  </si>
  <si>
    <t>Zastupitelstvo kraje rozhodlo o profinancování a kofinancování projektu dne 22.12.2010 usnesením 16/1372. V rámci projektu se připravují podklady pro vyhlášení  veřejné zakázky na dodávku majetku. Vzhledem k neočekávaným průtahům v důsledku čekání na podklady od Ministerstva vnitra došlo k posunu čerpání výdajů za zajištění veřejné zakázky a ostatních doprovodných výdajů do roku 2014. Nevyčerpané finanční prostředky byly převedeny do rozpočtu roku 2014 na základě usnesení rady kraje 34/2560 ze dne 28.1.2014.</t>
  </si>
  <si>
    <t>Zastupitelstvo kraje rozhodlo o profinancování a kofinancování akce a zahájení realizace akce dne 21.03.2013 usnesením č. 3/190. Z důvodu průtahů v rámci procesu výběru dodavatelů na dodávku lékařské technologie a stavebních prací a s ohledem na dodržení zákona o veřejných zakázkách došlo k posunu čerpání výdajů do roku 2014. Nevyčerpané finanční prostředky byly převedeny do rozpočtu roku 2014 na základě usnesení rady kraje 34/2560 ze dne 28.1.2014.</t>
  </si>
  <si>
    <t>Zastupitelstvo kraje rozhodlo o profinancování a kofinancování akce a zahájení realizace akce dne 14.12.2011 usnesením č. 22/1884. Z důvodu nutnosti přijetí technických úprav a vzniku méně a víceprací došlo ke zpoždění realizace stavby oproti předloženému harmonogramu, které však v důsledku nebude mít vliv na dodržování smluvních termínů.  Nevyčerpané finanční prostředky byly převedeny do rozpočtu roku 2014 na základě usnesení rady kraje 34/2560 ze dne 28.1.2014.</t>
  </si>
  <si>
    <t>Zastupitelstvo kraje rozhodlo o profinancování a kofinancování projektu usnesením č. 21/1760 ze dne 21.9.2011. Vzhledem k tomu, že dosud nebyly naplněny podmínky pro předání a kolaudaci stavby z důvodů nedodání potřebných podkladů od zhotovitele, nebylo možné oproti původnímu předpokladu ukončit projekt v roce 2013. Důsledkem je úprava harmonogramu realizace projektu a přesun části nevyčerpaných finančních prostředků  do rozpočtu roku 2014 na základě usnesení rady kraje 33/2520 ze dne 14.1.2014.</t>
  </si>
  <si>
    <t>Zastupitelstvo kraje rozhodlo o zahájení realizace projektu usnesením č. 12/1074 ze dne 23.6.2010. Usnesením č. 70/4325 ze dne 15.12.2010 rozhodla rada kraje o přijetí dotace z rozpočtu Regionální rady regionu soudržnosti Moravskoslezsko. Z důvodu zpoždění v rámci veřejné zakázky na výběr dodavatele přístrojové techniky (několikanásobné znovuvyhlašování veřejné zakázky z důvodů nutnosti změnit kritéria pro výběr dodavatele, a to na základě námitek vznesených Úřadem pro ochranu hospodářské soutěže a Úřadem regionální rady) došlo k úpravě harmonogramu realizace projektu a přesunu nevyčerpaných výdajů do rozpočtu roku 2014 na základě usnesení 33/2520 ze dne 14.1.2014.</t>
  </si>
  <si>
    <t xml:space="preserve">Obnovení přístrojové techniky ve zdravotnických zařízeních </t>
  </si>
  <si>
    <t>Usnesením rady kraje č. 30/2295 ze dne 3.12.2013 byla schválena realizace akce, jejiž přínosem bude efektivnější fungování laboratoří zdravotnických zařízení a obousměrného elektronického přenosu žádanek a výsledků mezi zdravotnickými zařízeními v rámci personální unie. Termín pro předání upgrade systému, byl stanoven na 28.2.2014 a splatnost faktur dle smlouvy 60 dnů. Implementace probíhá dle harmonogramu.  Z tohoto důvodu rada kraje svým usnesením č. 35/2619 z 11.2.2014 převedla finanční prostředky do rozpočtu 2014.</t>
  </si>
  <si>
    <t>Usnesením rady kraje č. 27/2057 ze dne 22.10.2013 byly schváleny finanční prostředky na výměnu lina na lůžkových odděleních rehabilitace, neurologie a léčebny dlouhodobě nemocných, včetně propojovacích chodeb. Na akci byla koncem roku 2013 vyhlášena veřejná zakázka, jejíž realizace proběhne v roce 2014. Z tohoto důvodu rada kraje svým usnesením č. 35/2619 z 11.2.2014 převedla finanční prostředky do rozpočtu 2014.</t>
  </si>
  <si>
    <t>Výměna podlahových krytin (Nemocnice s poliklinikou Havířov, příspěvková organizace)</t>
  </si>
  <si>
    <t>Usnesením rady kraje č. 27/2059 ze dne 22.10.2013 byly schváleny finanční prostředky na Komplexní manažerský informační systém pro řízení příspěvkových organizací v odvětví zdravotnictví, který  bude sloužit pro posílení analytické, kontrolní a řídící funkce. Na akci byla vyhlášena v listopadu 2013 veřejná zakázka, jejíž realizace proběhne v roce 2014.  Z tohoto důvodu rada kraje svým usnesením č. 35/2619 z 11.2.2014 převedla finanční prostředky do rozpočtu 2014.</t>
  </si>
  <si>
    <t>Manažerský informační systém</t>
  </si>
  <si>
    <t>Rada kraje uns. č. 11/762 ze dne 21.3.2013 schválila závazný ukazatel účelová invetiční dotace do investičního fondu příspěvkovým organizacím. V NsP Karviná-Ráj byla vyhlášena veřejná zakázka na dodavatele lékarenského informačního systému a následně byla z objektivních důvodů zrušena, a to opakovaně. V současné době, po uplynutí odvolací lhůty, bude zahájeno jednací řízení bez uveřejnění. V NsP Havířov dojde k rozšíření Nemocničního informačního systímu o modul e-recept, implementace proběhne v 1. pololetí 2014, v rámci personální unie budou nemocnice postupovat shodně. Z tohoto důvodu rada kraje svým usnesením č. 35/2619 z 11.2.2014 převedla finanční prostředky ve výši 2.050 tis. Kč do rozpočtu 2014.
Zbývající finanční prostředky nebyly vyčerpány z důvodu proplacení nižší fakturované částky (u veřejné zakázky byla vysoutěžena nižší kupní cena).</t>
  </si>
  <si>
    <t>Finanční prostředky na uvedenou akci schválila rada kraje usn. č. 11/762 ze dne 3.10.2012. Nevyčerpané finanční prostředky jsou určeny na uvedenou akci pro NsP Havířov. Z důvodu vad a nedodělků nebylo dílo nemocnicí převzato, a tak došlo k prodloužení termínu realizace akce.  Z tohoto důvodu rada kraje svým usnesením č. 35/2619 z 11.2.2014 převedla finanční prostředky do rozpočtu 2014.</t>
  </si>
  <si>
    <t>Zastupitelstvo kraje usnesením č. 16/1350 ze dne 22.12.2010 schválilo finanční prostředky na dofinancování vybavení iktového centra. Proběhlo výběrové řízení na dodávku zdravotnické techniky, proti postupu zadavatelů a proti zadávacím podmínkám byl podán Rozklad u Úřadu pro ochranu hospodářské soutěže. Realizace akce se předpokládá ve 2. pololetí 2014. Z tohoto důvodu rada kraje svým usnesením č. 35/2619 z 11.2.2014 převedla finanční prostředky do rozpočtu 2014.</t>
  </si>
  <si>
    <t>Moravskoslezský kraj obdržel v listopadu 2013 pojistné plnění za škodu způsobenou přepětím v elektrické síti na zdravotnickém přístroji pronajatém od ledna 2012 Nemocnici Nový Jičín a.s. Škoda vznikla v prosinci 2011, tj. před datem předání přístroje do nájmu. Nemocnice zajistila opravu přístroje na vlastní náklady a nahlásila vznik škody pojistiteli kraje v únoru 2013, aniž by také tuto skutečnost oznámila kraji. Moravskoslezský kraj byl informován o vzniku a způsobu odstranění škody až vyrozuměním pojistitele o ukončení likvidace škodní události v září 2013. Nemocnice si požádala o vrácení finančních prostředků ve výši skutečně vynaložených nákladů, tj. ve výši 199,5 tis. Kč. Pojistné plnění bylo z důvodu uplatnění časové ceny a po odečtení ceny zbytků a spoluúčasti o 41 tis. Kč bez DPH nižší než náklady nemocnice na opravu přístroje. Vzhledem k tomu, že nemocnice nepostupovala v souladu se smlouvou o nájmu podniku, probíhala jednání ohledně stanovení výše náhrady nákladů. V roce 2014 došlo k podepsání dohody, na základě které kraj uhradí pouze 134 tis. Kč + DPH. V návaznosti na výše uvedené rada kraje svým usnesením č. 34/2560 ze dne 28. 1. 2014  zapojila nevyčerpané finanční prostředky ve výši 134 tis. Kč do rozpočtu roku 2014.</t>
  </si>
  <si>
    <t>Pojistné plnění v odvětví zdravotnictví</t>
  </si>
  <si>
    <t>Akce byla schválena usnesením rady kraje č. 26/2028 ze dne 15. 10. 2013. Oprava byla ukončena v roce 2013 a úspora ve výši 6 tis. Kč vznikla na základě nejnižší nabídkové ceny při výběrovém řízení.</t>
  </si>
  <si>
    <t>Akce byla schválena usnesením rady kraje č. 21/1599 ze dne 25. 7. 2013. Oprava byla ukončena v roce 2013 a úspora ve výši 152 tis. Kč vznikla na základě nejnižší nabídkové ceny při výběrovém řízení.</t>
  </si>
  <si>
    <t>Akce byla schválena usnesením rady kraje č. 21/1599 ze dne 25. 7. 2013. Oprava byla ukončena v roce 2013 a úspora ve výši 37 tis. Kč vznikla na základě nejnižší nabídkové ceny při výběrovém řízení.</t>
  </si>
  <si>
    <r>
      <t>Akce byla schválena usnesením zastupitelstva kraje č. 2/30 ze dne 20. 12. 2012. Projekt mohl být zadán až poté, kdy bylo potvrzeno, že dojde k realizaci akce "Rekonstrukce gynekologicko-porodního oddělení". Úpravy rozvodů mediplynů musely věcně korespondovat  s výše uvedenou akcí, aby nedošlo k duplicitě prací. Dále bylo nutno akceptovat výsledky preventivně bezpečnostních technických kontrol u koncových zařízení rozvodů mediplynů servisní firmou, kdy byl na základě této kontroly rozsah požadovaných změn následně v projektové dokumentaci upravován. Projektové práce byly ukončeny, v současné době je</t>
    </r>
    <r>
      <rPr>
        <sz val="8"/>
        <color rgb="FFFF0000"/>
        <rFont val="Tahoma"/>
        <family val="2"/>
        <charset val="238"/>
      </rPr>
      <t xml:space="preserve"> </t>
    </r>
    <r>
      <rPr>
        <sz val="8"/>
        <rFont val="Tahoma"/>
        <family val="2"/>
        <charset val="238"/>
      </rPr>
      <t xml:space="preserve">vyhlášeno výběrové řízení na zhotovitele. Vzhledem k předpokládanému termínu zahájení stavebních prací rada kraje svým usnesením č. 35/2619 ze dne 11. 2. 2014 zapojila nevyčerpané finanční prostředky ve výši 4.415 tis. kč do rozpočtu roku 2014. </t>
    </r>
  </si>
  <si>
    <t xml:space="preserve">Akce byla schválena usnesením zastupitelstva kraje č. 2/30 ze dne 20. 12. 2012. V roce 2013 byla dokončena část stavby, kterou zajišťuje příspěvková organizace. V roce 2014 bude uhrazena přípojka vysokého napětí, jejíž přípravu i realizaci v souladu se zákonem 458/2000 Sb. (o podmínkách podnikání a o výkonu státní správy v energetických odvětvích a o změně některých zákonů) zajišťuje ČEZ Distribuce, a.s. S ohledem na termín realizace přípojky a fakturaci rada kraje svým usnesením č. 35/2619 ze dne 11. 2. 2014 zapojila nevyčerpané finanční prostředky ve výši 4.647 tis. Kč do rozpočtu roku 2014. </t>
  </si>
  <si>
    <t xml:space="preserve">V souladu s rozhodnutím orgánů kraje byla dne 26.9.2011 uzavřena s nájemcem Radioterapie a.s. (později Nemocnice Nový Jičín a.s.) smlouva o nájmu podniku č. 02262/2011/ZDR. Na základě této smlouvy se pronajímatel zavazuje prostředky ve výši 95% z reinvestiční části nájemného investovat zpět do pronajatého nemovitého majetku, přičemž nevyčerpaná častka určená v daném roce se z jednoho kalendářního roku převádí do následujícího kalendářního roku. Proto rada kraje svým usnesením č. 35/2619 ze dne 11. 2. 2014 zapojila nevyčerpané finanční prostředky ve výši 15.629 tis. Kč do rozpočtu roku 2014.   </t>
  </si>
  <si>
    <t>Akce byla schválena usnesením zastupitelstva kraje č. 22/1837 ze dne 14. 12. 2011. Rekonstrukce byla ukončena v roce 2013 a úspora ve výši 146 tis. Kč vznikla na základě nejnižší nabídkové ceny při výběrovém řízení.</t>
  </si>
  <si>
    <t xml:space="preserve">Akce byla schválena usnesením zastupitelstva kraje č. 22/1837 ze dne 14. 12. 2011. V současné době je zpracována projektová dokumentace a bude znovu vyhlášeno výběrové řízení na zhotovitele, které muselo být zrušeno z důvodu doručení jediné nabídky. Zpoždění realizace akce bylo zapříčiněno rovněž tím, že po zahájení prací na zhotovení projektové dokumentace došlo ke změně legislativy a projekt bylo nutné aktualizovat tak, aby mohl být kvalitním podkladem pro zadání veřejné zakázky, bez nutnosti následných víceprací a méněprací. Další prodleva při zpracování projektových prací vznikla několikerým projednáváním „Požárně bezpečnostního řešení" s Hasičským záchranným sborem Moravskoslezského kraje, kdy se postupně toto řešení upravovalo a hledaly se alternativy tak, aby investiční náklady byly co nejnižší. Proto rada kraje svým usnesením č. 35/2619 ze dne 11. 2. 2014 zapojila nevyčerpané finanční prostředky ve výši 10.937 tis. Kč do rozpočtu roku 2014. </t>
  </si>
  <si>
    <t>Akce byla schválena usnesením zastupitelstva kraje č. 22/1837 ze dne 14. 12. 2011. Rekonstrukce byla ukončena v roce 2013 a úspora ve výši 24 tis. Kč vznikla na základě nejnižší nabídkové ceny při výběrovém řízení.</t>
  </si>
  <si>
    <t xml:space="preserve">Akce byla schválena usnesením zastupitelstva kraje č. 2/29 ze dne 18. 12. 2008. Upravený rozpočet na rok 2013 činí 99.660 tis. Kč. Došlo ke zpoždění stavebních prací z důvodu pozdějšího ukončení veřejné zakázky a současně z důvodu nutnosti provést nepředpokládanou změnu v zakládání stavby po provedení dodatečných geologických průzkumů. Staveniště bylo zhotoviteli předáno 18. 3. 2013 s termínem ukončení realizace v listopadu 2015. Proto rada kraje svým usnesením č. 35/2619 ze dne 11. 2. 2014 zapojila nevyčerpané finanční prostředky ve výši 30.494 tis. Kč do rozpočtu roku 2014. V roce 2014 byla akce přijata k spolufinancování z evropských finančních zdrojů v rámci Regionálního operačního programu NUTS II Moravskoslezsko.         </t>
  </si>
  <si>
    <t xml:space="preserve">Akce byla schválena usnesením zastupitelstva kraje č. 21/1796 ze dne 20. 12. 2007.  Upravený rozpočet na tuto akci pro rok 2013 činil 461 tis. Kč. V roce 2013 byla uhrazena poslední část projektové dokumentace pro stavební povolení. Dokumentace pro výběr zhotovitele a provedení stavby byla po odsouhlasení uživatelem předána až v měsíci lednu 2014. S ohledem na stanovené platební podmínky byla úhrada realizována v roce 2014. Proto rada kraje svým usnesením č. 34/2560 ze dne 28. 1.  2014 zapojila nevyčerpané finanční prostředky ve výši 251 tis. Kč do rozpočtu roku 2014.  </t>
  </si>
  <si>
    <t>Rada kraje svým unesením č. 29/2199 ze dne 19.11.2013  schválila finanční prostředky, které jsou účelově určené na projekt Analýza bezpečnosti nemocnic zřizovaných MSK.  Na konci roku 2013 proběhla veřejná zakázka na výběr dodavatele a projekt bude profinancován v 1. pololetí 2014. Z tohoto důvodu byly fin. prostředky usnesením rady kraje č. 35/2619 z 11.2.2014 převedeny do rozpočtu 2014.</t>
  </si>
  <si>
    <t>Čerpání finančních prostředků uvedené akce probíhá na základě předložených žádostí zdravotnických zařízení. Finanční prostředky nebyly vyčerpány z důvodu, že skutečné požadavky zdravotnických zařízení nedosáhly plánované výše.</t>
  </si>
  <si>
    <t>Výdaje související s provozem Integrovaného bezpečnostního centra Moravskoslezského kraje (Územní středisko záchranné služby Moravskoslezského kraje, příspěvková organizace, Ostrava)</t>
  </si>
  <si>
    <t>Dětský stacionář  (Odborný léčebný ústav Metylovice - Moravskoslezské sanatorium, příspěvková organizace)</t>
  </si>
  <si>
    <t>Jedná se o vrácené finanční prostředky v závěru roku 2013 od příspěvkových organizací (Frýdek-Místek, Opava), které nebyly z časových důvodů zapojeny do rozpočtu. Dne 30.12.2013 byly vráceny zpět na účet poskytovatele, tj. Ministerstvo zdravotnictví.</t>
  </si>
  <si>
    <t>SR - Účelové dotace krajům - TBC</t>
  </si>
  <si>
    <t xml:space="preserve">ID - Konference 10. Ostravské dny miniinvazivní chirurgie (statutární město Ostrava) </t>
  </si>
  <si>
    <t>ID - Koncert pro duševní zdraví (Česká psychiatrická společnost o.s.)</t>
  </si>
  <si>
    <t>ID - Konference určená pro diabetology a podiatry (Naděje pro každého o.s.)</t>
  </si>
  <si>
    <t>Na základě usnesení rady kraje č. 15/1074 ze dne 14.5.2013 byla uzavřena se společností POLAR televize Ostrava, s.r.o. smlouva č. 01262/2013/KH na výrobu programového obsahu určeného pro vysílání, nákup vysílacího času a poskytnutí licence. Na základě této smlouvy hradí kraj odměnu za poskytnutí licence ke každému dílu určených pořadů, v odvětví zdravotnictví se jedná o pořad "Medicína". Smlouva byla uzavřena na dobu 39 týdnů, v roce 2013 nedošlo k výrobě a odvysílání všech dílů, z uvedeného důvodu byly usensením rady kraje č. 33/2520 z 14.1.2014  finanční prostředky ve výši převedeny do rozpočtu 2014.</t>
  </si>
  <si>
    <t>Mediální publicita v odvětví zdravotnictví</t>
  </si>
  <si>
    <t>Zvýšení základního kapitálu obchodní společnosti Sanatorium Jablunkov, a.s.</t>
  </si>
  <si>
    <t>Zákonem č. 372/2011 Sb., o zdravotních službách (dále zákon), účinným od 1.4.2012, vznikla poskytovatelům zdravotních služeb povinnost požádat o udělení oprávnění (za správní poplatek 1.000 Kč) k poskytování zdravotních služeb v případě, že hodlali poskytovat zdravotní péči i po datu 31.3.2015. Ústavní soud ČR nálezem vyhlášeným ve Sbírce zákonů dne 10.12.2012 pod č. 437/2012 Sb. zrušil časové omezení platnosti stávajících registrací a povinnost poskytovatelů zdravotních služeb požádat si do 31.12.2012 o přeregistraci. Pokud rozhodnutí nebylo vydáno a žadatel vezme písemně svou žádost zpět a uhradil i správní poplatek, bude mu tento vrácen na základě písemně podané žádosti. Jelikož pro vrácení poplatku není stanovena lhůta a všichni žadatele o vrácení poplatku ještě nepožádali, byly z uvedeného důvodu usnesením rady kraje č. 33/2520 z 14.1.2014  finanční prostředky převedeny do rozpočtu 2014.</t>
  </si>
  <si>
    <t>Vracení správních poplatků</t>
  </si>
  <si>
    <t>Důvodem nevyčerpání finančních prostředků bylo vyplacení nižší částky u dohod uzavřených s jednotlivými garanty.</t>
  </si>
  <si>
    <t>Odborní garanti v odvětví zdravotnictví</t>
  </si>
  <si>
    <t xml:space="preserve">Rada kraje svým usnesením č. 33/2520 z 14.1.1014 rozhodla o zapojení finančních prostředků ve výši 1.695,2 tis. Kč do rozpočtu roku 2014 z důvodu smluvní vázanosti pro rok 2014 (jedná se o smlouvy č. 01255/2013/KŘ, 01252/2013/KŘ, 01485/2013/KŘ, 01256/2013/KŘ) a z důvodu vyhlášení veřejné zakázky na oblast IT a marketingu. Další finanční prostředky  ve výši 3.780 Kč nebyly vyčerpány z důvodu poskytnutí nižšího objemu služeb než bylo předpokládáno. </t>
  </si>
  <si>
    <t xml:space="preserve">Čerpání finančních prostředků uvedené akce probíhá na základě smlouvy č. 02135/2013/ZDR o zajištění činnosti nezávislých odborných komisí (NOK) a o úhradě nákladů spojených s jejich činností uzavřené s FN Ostrava (paušální částka, odměny a cestovní náhrady jednotlivým členům NOK). Četnost realizovaných NOK nelze předvídat, rovněž nelze dopředu stanovit či odhadnout četnost znaleckých posudků pro potřeby odvolacího řízení apod. Z uvedeného důvodu došlo k nedočerpání finančních prostředků této akce.  </t>
  </si>
  <si>
    <t>Zpracování odborných posudků, činnost nezávislých odborných komisí a znalců</t>
  </si>
  <si>
    <t>Zastupitelstvo kraje usn. č. 4/305 ze dne 20.6.2013 rozhodlo o uzavření smlouvy č. 01885/2013/ZDR s Dětským centrem Domeček, příspěvková organizace, na spolufinancování nákladů souvisejících s umísťováním dětí s trvalým pobytem mimo území statutárního města Ostravy do lůžkové péče. S ohledem na skutečnost, že nelze dopředu stanovit přesný počet dětí, které budou umístěny na žádost kraje, nebyly finanční prostředky dočerpány. Dále bylo nutné uhradit uznatelné náklady za prosinec 2013, z tohoto důvodu byly finanční prostředky ve výši 434 tis. Kč usnesením rady kaje č. 33/2520 z 14.1.2014  převedeny do rozpočtu roku 2014.</t>
  </si>
  <si>
    <t>Finanční prostředky ve výši 42.869,43 Kč byly určeny na úhradu poskytovaných konzultačních, poradenských a právních služeb v rámci uvedené akce. Nebyly vyčerpány z důvodu poskytnutí nižšího objemu služeb, než bylo předpokládáno.</t>
  </si>
  <si>
    <t>Nemocnice s poliklinikou v Novém Jičíně</t>
  </si>
  <si>
    <t>PŘEHLED VÝDAJŮ V ODVĚTVÍ ZDRAVOTNICTVÍ V ROCE 2013</t>
  </si>
  <si>
    <t>Akce „Jednotný informační a komunikační systém ochrany přírody NUTS II Moravskoslezsko“ byla zařazena do rozpočtu kraje na rok 2013 na základě usnesení rady kraje č. 6/320 ze dne 15. 1. 2013. K uvedenému projektu byla uzavřena Grantová smlouva, kterou Komise udělila finanční podporu z programu LIFE+ v celkové výši 356.500 EUR. Následně zastupitelstvo kraje svým usnesením č. 9/801 ze dne 16. 12. 2009 rozhodlo o poskytnutí neinvestičních dotací z rozpočtu MSK ve prospěch partnerům projektu v celkové výši 503.220 EUR. Vzhledem k tomu,  že realizace projektu byla ukončena do 31. 12. 2013, avšak veškeré náklady projektu musí být uhrazeny před předložením závěrečného vyúčtování, tj. do 31. 3. 2014, budou tyto nevyčerpané finanční prostředky použity v souladu se svým účelovým určením, tj. na pokrytí  nákladů související s realizací jednotlivých aktivit v rámci tohoto projektu. Nevyčerpané finanční prostředky byly převedeny do rozpočtu roku 2014 na základě usnesení rady kraje  34/2560 ze dne 28.1.2014.</t>
  </si>
  <si>
    <t>Kofinancování krajských projektů</t>
  </si>
  <si>
    <t>Zastupitelstvo kraje rozhodlo o profinancování a kofinancování projektu a o zahájení realizace projektu usnesením č. 6/466 ze dne 19.9.2013. Žádost o dotaci byla předložena do výzvy Operačního programu životní prostředí. Vzhledem k nastaveným platebním podmínkám dojde k úhradě výdajů souvisejících s přípravou projektu až v roce 2014. Nevyčerpané finanční prostředky byly převedeny do rozpočtu roku 2014 na základě usnesení rady kraje 34/2560 ze dne 28.1.2014.</t>
  </si>
  <si>
    <t>Výsadba a obnova alejí v Moravskoslezském kraji II.</t>
  </si>
  <si>
    <t>V rámci projektu došlo ke změně harmonogramu a finanční prostředky byly přeplánovány při tvorbě rozpočtu na rok 2014.</t>
  </si>
  <si>
    <t>Výsadba a obnova alejí v okolí silničních komunikací ve vlastnictví Moravskoslezského kraje</t>
  </si>
  <si>
    <t xml:space="preserve">Zastupitelstvo kraje rozhodlo o profinancování projektu usnesením č. 24/2124 ze dne 6.6.2012. Ze strany Státního fondu Životního prostředí nebylo doposud vydáno Rozhodnutí o poskytnutí dotace, proto budou výdaje realizovány až z rozpočtu na rok 2014. Nevyčerpané finanční prostředky byly převedeny do rozpočtu roku 2014 na základě usnesení rady kraje 33/2520 ze dne 14.1.2014. </t>
  </si>
  <si>
    <t>Snížení prašnosti v okolí komunikací ve vlastnictví Moravskoslezského kraje</t>
  </si>
  <si>
    <t>Zastupitelstvo kraje rozhodlo o profinancování a kofinancování projektu dne 10.11.2010 usnesením č. 15/1343. V rámci projektu byla předložena žádost o poskytnutí dotace do příslušné výzvy k řídícímu orgánu a po její kladném vyhodnocení bylo přijato Rozhodnutí o poskytnutí dotace od řídícího orgánu. Z důvodu zpoždění vydání rozhodnutí ze strany Státního fondu Životního prostředí koncem roku 2013, budou finanční prostředky použity v roce 2014. Nevyčerpané finanční prostředky byly převedeny do rozpočtu roku 2014 na základě usnesení rady kraje 34/2560 ze dne 28.1.2014.</t>
  </si>
  <si>
    <t xml:space="preserve">Zastupitelstvo kraje rozhodlo o profinancování a kofinancování projektu dne 18.11.2009 usnesením č. 8/748. V rámci projektu byla předložena žádost o poskytnutí dotace do příslušné výzvy k řídícímu orgánu. Z důvodu zpoždění vydání Rozhodnutí o poskytnutí dotace  ze strany Státního fondu Životního prostředí, které bylo přijato v listopadu 2013, byly výdaje posunuty na počátek roku 2014. Nevyčerpané finanční prostředky byly převedeny do rozpočtu roku 2014 na základě usnesení rady kraje 33/2520 ze dne 14.1.2014.  </t>
  </si>
  <si>
    <t>Zastupitelstvo kraje rozhodlo o profinancování a kofinancování projektu a o zahájení realizace projektu usnesením č. 6/464 ze dne 19.9.2013. Žádost o dotaci byla předložena do výzvy Operačního programu životní prostředí v roce 2013. Vzhledem k nastaveným platebním podmínkám dojde k úhradě výdajů souvisejících s přípravou projektu  v roce 2014. Nevyčerpané finanční prostředky byly převedeny do rozpočtu roku 2014 na základě usnesení rady kraje 34/2560 ze dne 28.1.2014.</t>
  </si>
  <si>
    <t>Parkové úpravy v areálu OLÚ Metylovice, Moravskoslezského sanatoria,p.o.</t>
  </si>
  <si>
    <t>SR - Dotace ze Všeobecné pokladní správy -  Účelové dotace krajům na likvidaci léčiv</t>
  </si>
  <si>
    <t>SR - Dotace ze Všeobecné pokladní správy -  Náhrady škod způsobených vybranými zvláště chráněnými živočichy</t>
  </si>
  <si>
    <t>SR - Dotace z Ministerstva zemědělství ČR -  Meliorace a hrazení bystřin v lesích podle § 35 odst. 1 a 3 lesního zákona (investice)</t>
  </si>
  <si>
    <t>SR - Dotace z Ministerstva zemědělství ČR -  Meliorace a hrazení bystřin v lesích podle § 35 odst. 1 a 3 lesního zákona</t>
  </si>
  <si>
    <t>Finanční prostředky na akci rozpočtu EMAS jsou určeny na pravidelné roční ověřování funkčnosti zavedeného systému environmentálního managementu a auditu. Nevyčerpané finanční prostředky představují úsporu.</t>
  </si>
  <si>
    <t>EMAS</t>
  </si>
  <si>
    <t>Finanční prostředky jsou smluvně vázány v rámci projektu "Rozvoj systému varování před povodněmi FLOREON+" a byly usnesením rady kraje č. 34/2560 ze dne 28.1.2014 zapojeny do rozpočtu kraje na rok 2014.</t>
  </si>
  <si>
    <t>Akce je zaměřena na individuální projekty podporující částí regionu Karviné se zhoršenou kvalitou ovzduší, a to na základě uzavřenéno Memoranda ze dne 12.4.2011. Statutární město Karviná předložilo žádost o využití finančních prostředků až v závěru roku 2013, z toho důvodu byly finanční prostředky ve výši 20.000 tis. Kč převedeny do rozpočtu kraje na rok 2014 usnesením rady kraje č. 34/2560 ze dne 28.1.2014. Nevyčerpané finanční prostředky ve výši 2.565,40 tis. Kč představují úsporu.</t>
  </si>
  <si>
    <t>Finanční prostředky jsou smluvně vázány individuálními dotacemi na spolufinancování realizace protipovodňových opatření. Nevyčerpané finanční prostředky byly usnesením rady kraje č. 34/2560 ze dne 28.1.2014 zapojeny do rozpočtu kraje na rok 2014.</t>
  </si>
  <si>
    <t>Dovybudování a aktualizace informačního systému životního prostředí MSK</t>
  </si>
  <si>
    <t>Implementace MA 21 a principů udržitelného rozvoje v Moravskoslezském kraji</t>
  </si>
  <si>
    <t>Finanční prostředky byly poskytovány jako individuální dotace za účelem zabezpečení spolufinancování akcí v rámci dotačního programu Ministerstva zemědělství 129 180 "Výstavba a obnova infrastruktury vodovodů a kanalizací II". Smluvně vázané finanční prostředky na této akci byly do rozpočtu kraje na rok 2013 převedeny usnesením rady kraje č. 7/388 ze dne 29. 1. 2013. Nevyčerpané finanční prostředky na této akci rozpočtu byly v roce 2013  po závěrečném vyúčtování individuálních dotací vyhodnoceny jako volné. Vzhledem  k tomu, že pocházejí z poplatků za odběr podzemní vody, kde je zapotřebí zachovat účelovost danou zákonem o vodách, byly tyto zapojeny usnesením rady kraje č. 34/2560 ze dne 28.1.2014 do rozpočtu kraje na rok 2014, a to na akci rozpočtu Odběr podzemní vody.</t>
  </si>
  <si>
    <t>Finanční prostředky byly  unesením rady kraje č. 24/1774 ze dne 3.9.2013 převedeny na financování akce  Krajská energetická agentura.</t>
  </si>
  <si>
    <t>Vyhodnocování naplňování Územní energetické koncepce MSK</t>
  </si>
  <si>
    <t>Výše čerpání finančních prostředků v rámci akce Kofinancování projektů je závislá na počtu podpořených projektů a výši jejich kofinancování. Finanční prostředky ve výši 106 tis. Kč jsou smluvně vázány v rámci projektu "Kontaminace vodního zdroje chlorovanými uhlovodíky - Bernartice nad Odrou" a byly usenesením rady kraje č. 34/2560 ze dne 28.1.2014 zapojeny do rozpočtu kraje na rok 2014.</t>
  </si>
  <si>
    <t xml:space="preserve">Projekt „Rozvoj environmentálního poradenství EPIC v Moravskoslezském kraji“ byl ke dni 31.8.2012 ukončen.
Na základě protokolu o definitivním přiznání podpory ze SFŽP ČR byl Moravskoslezskému kraji přiznán v roce 2013 doplatek tj. 10% pozastávka ve výši 262,72 tis. Kč. Tyto finanční prostředky byly na účet kraje připsány dne 25.11.2013 a následně byla část vyplacena partnerům projektu. Z důvodu čerpání podpory ze SFŽP jako zpětné úhrady již vynaložených nákladů v projektu představují nevyčerpané finanční prostředky úsporu. </t>
  </si>
  <si>
    <t>Finanční prostředky na akci rozpočtu Osvětová činnost jsou určeny na osvětu v oblasti životního prostředí a zemědělství, školení a seminářů pro města a obce, účasti veřejnosti apod. 
Nevyčerpané finanční prostředky představují úsporu.</t>
  </si>
  <si>
    <t xml:space="preserve">Osvětová činnost </t>
  </si>
  <si>
    <t xml:space="preserve">Výše čerpání finančních prostředků v rámci akce rozpočtu Propagace v oblasti životního prostředí je závislá na počtu krajem podpořených žádostí a poskytnutí individuálních dotací. Nevyčerpané finanční prostředky představují úsporu. </t>
  </si>
  <si>
    <t>Finanční prostředky jsou využívány k získávání informací nezbytných pro přípravu podkladů pro rozhodování orgánů kraje a pro rozhodování odboru životního prostředí a zemědělství ve všech oblastech životního prostředí. Nevyčerpané finanční prostředky představují úsporu.</t>
  </si>
  <si>
    <t>Expertní studie, průzkumy</t>
  </si>
  <si>
    <t>Finanční prostředky na akci rozpočtu Ekomagazín jsou smluvně vázány na výrobu programového obsahu určeného pro vysílání, nákup vysílacího času a poskytnutí licence. V roce 2013 nedošlo k výrobě a odvysílání všech dílů, nevyčerpané prostředky usnesením rady kraje č. 33/2520 ze dne 14.1.2014 převedeny do rozpočtu kraje na rok 2014.</t>
  </si>
  <si>
    <t>Ekomagazín</t>
  </si>
  <si>
    <t>V rámci Společného programu na podporu výměny kotlů je realizována informační kampaň "Nový kotel? Ušetřete s dotací!", jejímž účelem je informování veřejnosti o možnosti čerpání dotací na výměnu starých kotlů na tuhá paliva za nové nízkoemisní automatické kotle. Vzhledem k tomu, že plnění je stanoveno na aktuální topnou sezónu ke dni 30.5.2014, byly nevyčerpané finanční prostředky usnesením rady kraje č. 34/2560 ze dne 28.1.2014 zapojeny do rozpočtu kraje na rok 2014.</t>
  </si>
  <si>
    <t xml:space="preserve">Informační kampaň na lokální topeniště </t>
  </si>
  <si>
    <t>Finanční prostředky na akci jsou každoročně účelově určeny k úhradě nákladů spojených s odstraněním následků závadného stavu podle § 42 odst. 4 (havárie) a odst. 5 (ekologické újmy) zákona č. 254/2001 Sb., o vodách. Tyto finanční prostředky jsou uvolňovány z havarijního účtu, který je ročně doplňován do výše 10 mil. Kč v souladu se Zásadami pro poskytování finančních prostředků z rozpočtu kraje a na základě rozhodnutí zastupitelstva kraje. Nevyčerpané finanční prostředky usnesením rady kraje č. 34/2560 ze dne 28.1.2014 zapojeny do rozpočtu kraje na rok 2014.</t>
  </si>
  <si>
    <t>Odstraňování následků havárií dle zákona o vodách</t>
  </si>
  <si>
    <t xml:space="preserve">Z akce rozpočtu Chráněné části přírody je mj. hrazeno zajištění péče, zpracování péče o přírodní rezervace a přírodní památky a rovněž zajištění péče o značení ZCHÚ, které blíže specifikuje dané území. Potřeba zhotovení nového značení ve formě hranečníků, popř. informačních tabulí je zpravidla způsobeno zjištěním o poškození, popř. zničení původně umístěných značení. Jednou z forem zajištění péče o přírodní rezervace a památky je poskytování příspěvku ke zlepšování přírodního prostředí vlastníkům či nájemcům pozemků a to na základě smlouvy o poskytnutí příspěvku. Nevyčerpané finanční prostředky představují úsporu. </t>
  </si>
  <si>
    <t>V rámci akce rozpočtu Ochrana druhů stanovišť jsou realizována opatření na ochranu obojžívelníků a ohrožených zvláště chráněných druhů. Nevyčerpané finanční prostředky představují úsporu.</t>
  </si>
  <si>
    <t>Z finančních prostředků na akci byly na základě objednávek zhotoveny informační letáky "Informace určené veřejnosti v zóně havarijního plánování" pro Biocel Paskov, Třinecké železárny a ArcelorMittal Ostrava, a.s. Samotná distribuce informačních letáků byla hrazena z akce rozpočtu Osvětová činnost. Nevyčerpané finanční prostředky tak představují úsporu.</t>
  </si>
  <si>
    <t>Vnější havarijní plán</t>
  </si>
  <si>
    <t xml:space="preserve">Situační zpráva o kvalitě ovzduší </t>
  </si>
  <si>
    <t>Finanční prostředky na této akci rozpočtu jsou vydávány za účelem zpracování posudků EIA. Čerpání těchto finančních prostředků probíhá podle potřeb, neboť v oblasti posuzování vlivů na životní prostředí se nedá odhadnout jak množství podaných žádostí na zpracování posudku EIA, tak jejich cena. Nevyčerpané finanční prostředky ve výši 86,02 tis. Kč jsou smluvně vázány ve smlouvách o dílo na zpracování posudků ke konkrétním záměrům a byly za tímto účelem usnesením rady kraje č. 34/2560 ze dne 28.1.2014 zapojeny do rozpočtu kraje na rok 2014. Zbývající nevyčerpané prostředky představují úsporu.</t>
  </si>
  <si>
    <t>Zpracování posudků EIA</t>
  </si>
  <si>
    <t>Nevyčerpané finanční prostředkyne jsou smluvně vázány, a byly připsány v minulých letech na zvláštní účet, který byl zřízen za účelem příjmu části (50%) poplatků za odběr podzemní vody ve smyslu ustanovení §88 odst. 15 zákona č. 254/2001 Sb., o vodách, podle kterého mohou být použity pouze na vrácení přeplatků záloh z odvedených poplatků za odběr podzemní vody vybraných v minulém roce, na podporu výstavby a obnovy hospodářské infrastruktury a na zřízení a doplňování zvláštního účtu, tzv. havarijního účtu. Z důvodu zachování účelovosti těchto finančních prostředků byly tyto zapojeny usnesením rady kraje č. 34/2560 ze dne 28.1.2014 do rozpočtu kraje na rok 2014 na akci Odběr podzemní vody.</t>
  </si>
  <si>
    <t>Odběr podzemní vody</t>
  </si>
  <si>
    <t xml:space="preserve">Rozpočtované finanční prostředky byly usnesením zastupitelstva kraje č. 7/595 ze dne 19.12.2013 převedeny do Fondu životního prostředí (z něhož budou i vypláceny), který stojí mimo rozpočet kraje, na dotační program - Program na podporu výměny starých kotlů.  </t>
  </si>
  <si>
    <t>Plán odpadového hospodářství</t>
  </si>
  <si>
    <t xml:space="preserve">Plán rozvoje vodovodů a kanalizací </t>
  </si>
  <si>
    <t>Dotační program byl vyhlášen usnesením rady kraje č.30/2318 ze dne 3.12.2013, tedy v závěru roku 2013 s možnou realizací individuálních projektů až v roce 2014. Z toho důvodu byly finanční prostředky usnesením rady kraje č. 34/2560 ze dne 28.1.2014 zapojeny do rozpočtu na rok 2014.</t>
  </si>
  <si>
    <t>Dotační program - Podpora dobrovolných aktivit v oblasti udržitelného rozvoje</t>
  </si>
  <si>
    <t xml:space="preserve">Dotační program byl vyhlášen usnesením rady kraje č. 30/2305 ze dne 3.12.2013. Doba realizace projektů byla stanovena ode dne 1. 10. 2013 nejpozději do 30. 4. 2015 - na období topných sezon. Finanční prostředky byly převedeny do Fondu životního prostředí, který stojí mimo rozpočet kraje, ze kterého budou i vypláceny. </t>
  </si>
  <si>
    <t>Dotační program - Příspěvky na ozdravné pobyty</t>
  </si>
  <si>
    <t xml:space="preserve">Dotační program - Program na podporu výměny starých kotlů </t>
  </si>
  <si>
    <t>V rámci dotačního programu Příspěvky na hospodaření v lesích je finanční podpora určena vlastníkům, popř. nájemcům lesa v souladu s lesním zákonem. Částka schválená v rozpočtu vycházela z analýzy dlouhodobého vývoje požadavků zahrnující také nároky obcí. K výrazně nízkému čerpání  došlo z důvodu, že z následně schváleného dotačního programu nebyly podporovány obce, a to v souvislosti s přijatým zákonem č. 295/2012 Sb. o rozpočtovém určení daní, kdy došlo od roku 2013 k významnému navýšení příjmů ze sdílených daní. Ze zákona jsou tedy obcím, na rozdíl od ostatních potenciálních příjemců dotací z rozpočtu kraje zaručeny příjmy, které tvoří podstatnou část zdrojů pro jejich vlastní hospodaření. Nevyčerpané finanční prostředky představují úsporu.</t>
  </si>
  <si>
    <t>Dotační program - Příspěvky na hospodaření v lesích</t>
  </si>
  <si>
    <t>Nevyčerpané prostředky představují vratky nedočerpaných dotací.</t>
  </si>
  <si>
    <t>Dotační program byl vyhlášen jako dvouletý a nevyplacené finanční prostředky jsou smluvně vázány. Příjemci dotací byli schváleni usnesením rady kraje č. 3/173 ze dne 21. 3. 2013. Vyplácení dotací probíhá na základě výzev spolu s průběžným vyúčtováním, a proto čerpání finančních prostředků proběhne  i v průběhu roku 2014. Nevyčerpané finanční prostředky byly zapojeny do rozpočtu kraje na rok 2014 usnesením rady kraje č. 34/2560 ze dne 28.1.2014.</t>
  </si>
  <si>
    <t>PŘEHLED VÝDAJŮ V ODVĚTVÍ ŽIVOTNÍHO PROSTŘEDÍ V ROCE 2013</t>
  </si>
  <si>
    <t>Realizace energetických úspor metodou EPC byla schválena usnesením zastupitelstva kraje č. 23/1964 ze dne 29. 2. 2012. Dle smlouvy č. 00481/2012/IM o poskytování  energetických služeb se zaručeným výsledkem bude v případě nadúspory realizovaného projektu dělena případná finanční nadúspora roku 2013 mezi krajem a společností EVČ s.r.o. Dle prognóz vývoje energetických úspor lze očekávat, že po ročním vyhodnocení, které bude kraji předloženo v prvním čtvrtletí roku 2014, bude dosaženo úspory nad garantovanou hodnotu. V návaznosti na to, bude dodavateli vyplacena část nadúspory, kterou je povinen zpětně reinvestovat do majetku kraje formou dalších úsporných opatření, která budou ze strany kraje schválena. Proto rada kraje svým usnesením č. 35/2619 ze dne 11. 2. 2014 zapojila finanční prostředky ve výši 1.315 tis. Kč do rozpočtu roku 2014 na vyplacení nadúspory. Jde o pokračující akci, pro rok 2014 byly usnesením zastupitelstva kraje č. 7/519 ze dne 19. 12. 2013 schváleny finanční prostředky ve výši 19.589 tis. Kč, zbývající část plnění akce bude dofinancováno v letech 2015 - 2023.</t>
  </si>
  <si>
    <t>Finanční vypořádání 2012 - ostatní akce</t>
  </si>
  <si>
    <t>Moravskoslezský kraj obdržel od Úřadu Regionální Rady výzvu na vrácení části proplacené dotace v rámci projektu "Vybavení oborových center - dřevoobráběcí CNC stroje", a to na základě zjištění následné kontroly ze strany PAS. Vzhledem k tomu, že Moravskoslezský kraj s výsledky auditu nesouhlasil, požádal o prodloužení lhůty pro vrácení části dotace a zároveň podal návrh na sporné řízení z veřejnoprávní smlouvy podle § 141 Správního řádu. Proces sporného řízení se prodloužil do roku 2014 a tím pádem nedošlo k čerpání vratky dotace v roce 2013.</t>
  </si>
  <si>
    <t>Finanční vypořádání 2012 - akce spolufinancované z evropských finančních zdrojů</t>
  </si>
  <si>
    <t xml:space="preserve">Finanční prostředky byly v průběhu roku navyšovány o úspory ve výdajích a přijaté neúčelové příjmy v souladu s usnesením RK č. 9/565 ze dne 26.2.2013. </t>
  </si>
  <si>
    <t>Rezerva na mimořádné akce a akce s nedořešeným financováním v roce 2013</t>
  </si>
  <si>
    <t>Finanční prostředky vytvořené v průběhu roku akumulací  úspor vzniklých u jednotlivých projektů spolufinancovaných z evropských finančních zdrojů byly použity jako zdroj pro  tvorbu rozpočtu následujícího roku a byly v plné výši zapojeny do schváleného rozpočtu kraje na rok 2014.</t>
  </si>
  <si>
    <t>Rezerva na akce EU</t>
  </si>
  <si>
    <t>Finanční prostředky vytvořené v závěru roku převodem z avizovaných úspor jednotlivých odvětví byly použity jako zdroj pro  tvorbu rozpočtu následujícího roku a byly v plné výši zapojeny do schváleného rozpočtu kraje na rok 2014.</t>
  </si>
  <si>
    <t>Zdroje pro tvorbu rozpočtu MSK následujících let</t>
  </si>
  <si>
    <t>Zavedení systematického managementu hospodaření energií pro objekty v majetku krajů</t>
  </si>
  <si>
    <t>Zastupitelstvo kraje usnesením č. 3/222 ze dne 21. 3. 2013 rozhodlo o koupi pozemku parc. č. 2157/6 v katastrálním území Prostřední Suchá, obec Havířov. Dle uzavřené kupní smlouvy č. 00619/2013/IM ze dne 16. 4. 2013  bude část kupní ceny zaplacena do 15 kalendářních dnů ode dne, kdy bude prodávajícím předloženo potvrzení o zaplacení daně z převodu nemovitostí místně příslušným správcem daně. Vzhledem k tomu, že do konce roku 2013 nebylo předloženo potvrzení o zaplacení daně, byly usnesením rady kraje č. 33/2520 ze dne 14. 1. 2014 převedeny nevyčerpané finanční prostředky ve výši 9 tis. Kč do rozpočtu 2014.</t>
  </si>
  <si>
    <t xml:space="preserve">Nákup pozemků </t>
  </si>
  <si>
    <t>Úspora vznikla nižší potřebou výdajů související s vrácením finančních prostředků u smluv o zřízení věcného břemene, u kterých vznikne přeplatek.</t>
  </si>
  <si>
    <t>Výdaje související s vrácením finančních prostředků u smluv o zřízení věcného břemene, u kterých vznikne přeplatek</t>
  </si>
  <si>
    <t xml:space="preserve">Moravskoslezský kraj v souladu s uzavřenou nájemní smlouvou č. 01329/2012/IM hradí nájemné za pronájem pozemku v katastrálním území Harty, obec Petřvald. Vzhledem k tomu, že jeden z pronajímatelů neuvedl v nájemní smlouvě číslo účtu a nepřevzal si zaslané nájemné, vznikla úspora finančích prostředků ve výši 6,7 tis. Kč. Dále na základě usnesení rady kraje č. 26/2024 ze dne 15. 10. 2013 byla uzavřena nájemní smlouva s ČR-Státním pozemkovým úřadem č. 02465/2013/IM na nájem pozemků v katastrálním území Nová Ves u Ostravy a Zábřeh nad Odrou, obec Ostrava. Moravskoslezský kraj má záměr bezúplatně nabýt předmětné pozemky do svého vlastnictví. Roční nájemné je hrazeno vždy k 1. 10. běžného roku zpětně. V návaznosti na stanovené platební podmínky a nepřevzetí finančních prostředků pronajimatelem byly usnesením rady kraje č. 34/2560 ze dne 28. 1. 2014 zapojeny nevyčerpané finanční prostředky ve výši 11,7 tis. Kč do rozpočtu kraje na rok 2014. Zbývající finanční prostředky jsou úsporou, která vznikla sjednání nižšího nájemného. </t>
  </si>
  <si>
    <t xml:space="preserve">Úspora finančních prostředků vznikla z důvodu neukončeného procesu uzavření dodatku ke smlouvě, kterým měla být provedena aktualizace výše pojistného dle skutečného počtu pojištěných vozidel krajského úřadu a příspěvkových organizací kraje. Doplatek pojistného za pojistné období od 1. 7. 2011 - 30. 6. 2013 bude uhrazen až po jeho uzavření. Proto rada kraje svým usnesením č. 34/2560 ze dne 28. 1. 2014 zapojila nevyčerpané finanční prostředky ve výši 528 tis. Kč do rozpočtu roku 2014. </t>
  </si>
  <si>
    <t>Pojištění majetku a odpovědnosti kraje</t>
  </si>
  <si>
    <t>Úspora vznikla nedočerpáním finančních prostředků vyčleněných na úhradu odměny dražebníkovi. Koncem roku 2013 byl realizován prodej školských budov ve Frýdku-Místku a ve Fulneku formou dobrovolné veřejné dražby prostřednictvím společnosti Ostravská aukční síň s.r.o. Vzhledem k tomu, že nemovitosti nebyly vydraženy, nebyla vyplacena odměna dražebníkovi z ceny dosažené vydražením, ale pouze náklady spojené s přípravou a realizací dražby.</t>
  </si>
  <si>
    <t>Ostatní výdaje související s nakládáním s majetkem</t>
  </si>
  <si>
    <t>Nedočerpané finanční prostředky představují úsporu v rámci objednávky na zajištění realizace veřejné zakázky na nový úvěrový rámec.</t>
  </si>
  <si>
    <t>Výdaje spojené s novým úvěrem 2014 - 2015</t>
  </si>
  <si>
    <t>V roce 2013 nebyly finanční prostředky na akci "Analýza rozpočtového určení daní" čerpány z důvodu předání provedeného díla v roce 2014, kdy proběhne jeho fakturace. Tyto finanční prostředky byly zapojeny do upraveného rozpočtu na rok 2014 usnesením rady kraje č. 34/2560 ze dne 28. 1. 2014.</t>
  </si>
  <si>
    <t>Změna RUD</t>
  </si>
  <si>
    <t>Na nedočerpání finančních prostředků se podílela úspora u platby daně z přidané hodnoty.</t>
  </si>
  <si>
    <t>Platby daní</t>
  </si>
  <si>
    <t>Úspora finančních prostředků vznikla nižším čerpáním úvěru od ČSOB ve srovnání s plánovaným čerpáním a také z důvodu poklesu sazby PRIBOR, od které se vyvíjí výše úrokových sazeb u poskytnutých úvěrů.</t>
  </si>
  <si>
    <t xml:space="preserve">Hrazené úroky z úvěrů </t>
  </si>
  <si>
    <t>Finanční prostředky nebyly dočerpány z důvodu nižších vyjednaných poplatků na bankovní účty kraje.</t>
  </si>
  <si>
    <t>Poplatky z bankovních účtů</t>
  </si>
  <si>
    <t>Úspora vznikla nižší fakturací v Kč než bylo plánováno při sestavování rozpočtu na rok 2013.</t>
  </si>
  <si>
    <t>Zpracování ratingu Moravskoslezského kraje</t>
  </si>
  <si>
    <t>PŘEHLED VÝDAJŮ V ODVĚTVÍ FINANCÍ A SPRÁVY MAJETKU V ROCE 2013</t>
  </si>
  <si>
    <r>
      <t>0,0</t>
    </r>
    <r>
      <rPr>
        <vertAlign val="superscript"/>
        <sz val="8"/>
        <rFont val="Tahoma"/>
        <family val="2"/>
        <charset val="238"/>
      </rPr>
      <t>*)</t>
    </r>
  </si>
  <si>
    <t>Jedná se o každoročně opakovaně realizované akce. Výdaje na akce celkem jsou u těchto akcí pouze součtem výdajů let 2012 až 2014.</t>
  </si>
  <si>
    <t>Zastupitelstvo
kraje</t>
  </si>
  <si>
    <t>Nákup HW vybavení - náhrada serverů, aktivní prvky, upgrade řídících prvků u diskových polí.</t>
  </si>
  <si>
    <t>Nákup HW vybavení - zejména komunikační a hlasovací zařízení, přístupové přepínače a bezdrátové WiFi.</t>
  </si>
  <si>
    <t>XXXXXXXXXX, XXXXXX</t>
  </si>
  <si>
    <t>ID - Zajištění účasti na Světových policejních a hasičských hrách ve dnech 1. 8. - 10. 8. 2013 v Severním Irsku ve městě Belfast (XXXXXXXXXX)</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</si>
</sst>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164" formatCode="#,##0.0"/>
    <numFmt numFmtId="165" formatCode="#,##0.000"/>
    <numFmt numFmtId="166" formatCode="0.000"/>
    <numFmt numFmtId="167" formatCode="#,##0.00_ ;\-#,##0.00\ "/>
    <numFmt numFmtId="168" formatCode="#,##0.000_ ;\-#,##0.000\ "/>
    <numFmt numFmtId="169" formatCode="0.0"/>
    <numFmt numFmtId="170" formatCode="0000"/>
    <numFmt numFmtId="171" formatCode="00000000"/>
    <numFmt numFmtId="172" formatCode="#,##0.00;\-#,##0.00;#,##0.00;@"/>
    <numFmt numFmtId="173" formatCode="#,##0.00;\-#,##0.00;&quot;&quot;;@"/>
    <numFmt numFmtId="174" formatCode="#,##0.00000"/>
    <numFmt numFmtId="175" formatCode="00000"/>
  </numFmts>
  <fonts count="88">
    <font>
      <sz val="10"/>
      <name val="Arial"/>
      <charset val="238"/>
    </font>
    <font>
      <sz val="10"/>
      <color theme="1"/>
      <name val="Arial"/>
      <family val="2"/>
      <charset val="238"/>
    </font>
    <font>
      <sz val="10"/>
      <name val="Arial"/>
      <family val="2"/>
      <charset val="238"/>
    </font>
    <font>
      <sz val="12"/>
      <name val="Times New Roman CE"/>
      <family val="1"/>
      <charset val="238"/>
    </font>
    <font>
      <sz val="10"/>
      <name val="Tahoma"/>
      <family val="2"/>
      <charset val="238"/>
    </font>
    <font>
      <b/>
      <sz val="10"/>
      <name val="Tahoma"/>
      <family val="2"/>
      <charset val="238"/>
    </font>
    <font>
      <sz val="9"/>
      <name val="Tahoma"/>
      <family val="2"/>
      <charset val="238"/>
    </font>
    <font>
      <sz val="10"/>
      <color indexed="9"/>
      <name val="Tahoma"/>
      <family val="2"/>
      <charset val="238"/>
    </font>
    <font>
      <sz val="8"/>
      <color indexed="9"/>
      <name val="Tahoma"/>
      <family val="2"/>
      <charset val="238"/>
    </font>
    <font>
      <sz val="12"/>
      <name val="Arial"/>
      <family val="2"/>
      <charset val="238"/>
    </font>
    <font>
      <sz val="8"/>
      <name val="Arial"/>
      <family val="2"/>
      <charset val="238"/>
    </font>
    <font>
      <sz val="12"/>
      <color indexed="9"/>
      <name val="Arial"/>
      <family val="2"/>
      <charset val="238"/>
    </font>
    <font>
      <sz val="10"/>
      <name val="Times New Roman"/>
      <family val="1"/>
      <charset val="238"/>
    </font>
    <font>
      <i/>
      <sz val="10"/>
      <name val="Times New Roman"/>
      <family val="1"/>
      <charset val="238"/>
    </font>
    <font>
      <i/>
      <sz val="8"/>
      <name val="Arial"/>
      <family val="2"/>
      <charset val="238"/>
    </font>
    <font>
      <i/>
      <sz val="8"/>
      <name val="Arial"/>
      <family val="2"/>
      <charset val="238"/>
    </font>
    <font>
      <sz val="8"/>
      <name val="Arial"/>
      <family val="2"/>
      <charset val="238"/>
    </font>
    <font>
      <b/>
      <sz val="10"/>
      <name val="Times New Roman"/>
      <family val="1"/>
      <charset val="238"/>
    </font>
    <font>
      <b/>
      <sz val="8"/>
      <name val="Arial"/>
      <family val="2"/>
      <charset val="238"/>
    </font>
    <font>
      <sz val="8"/>
      <name val="Times New Roman"/>
      <family val="1"/>
      <charset val="238"/>
    </font>
    <font>
      <sz val="10"/>
      <color indexed="9"/>
      <name val="Times New Roman"/>
      <family val="1"/>
      <charset val="238"/>
    </font>
    <font>
      <sz val="10"/>
      <color indexed="9"/>
      <name val="Arial"/>
      <family val="2"/>
      <charset val="238"/>
    </font>
    <font>
      <sz val="8"/>
      <color indexed="9"/>
      <name val="Arial"/>
      <family val="2"/>
      <charset val="238"/>
    </font>
    <font>
      <sz val="8"/>
      <name val="Tahoma"/>
      <family val="2"/>
      <charset val="238"/>
    </font>
    <font>
      <sz val="11"/>
      <name val="Tahoma"/>
      <family val="2"/>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4"/>
      <name val="Times New Roman CE"/>
      <family val="1"/>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0"/>
      <name val="Tahoma"/>
      <family val="2"/>
      <charset val="238"/>
    </font>
    <font>
      <sz val="8"/>
      <color theme="0"/>
      <name val="Tahoma"/>
      <family val="2"/>
      <charset val="238"/>
    </font>
    <font>
      <u/>
      <sz val="10"/>
      <name val="Tahoma"/>
      <family val="2"/>
      <charset val="238"/>
    </font>
    <font>
      <sz val="10"/>
      <name val="Arial CE"/>
      <charset val="238"/>
    </font>
    <font>
      <b/>
      <sz val="12"/>
      <name val="Tahoma"/>
      <family val="2"/>
      <charset val="238"/>
    </font>
    <font>
      <sz val="12"/>
      <name val="Tahoma"/>
      <family val="2"/>
      <charset val="238"/>
    </font>
    <font>
      <sz val="10"/>
      <color theme="1"/>
      <name val="Tahoma"/>
      <family val="2"/>
      <charset val="238"/>
    </font>
    <font>
      <sz val="10"/>
      <name val="Tahoma"/>
      <family val="2"/>
    </font>
    <font>
      <b/>
      <sz val="14"/>
      <name val="Tahoma"/>
      <family val="2"/>
      <charset val="238"/>
    </font>
    <font>
      <sz val="9"/>
      <color indexed="10"/>
      <name val="Tahoma"/>
      <family val="2"/>
      <charset val="238"/>
    </font>
    <font>
      <b/>
      <sz val="8"/>
      <name val="Tahoma"/>
      <family val="2"/>
      <charset val="238"/>
    </font>
    <font>
      <sz val="9"/>
      <color indexed="12"/>
      <name val="Tahoma"/>
      <family val="2"/>
      <charset val="238"/>
    </font>
    <font>
      <b/>
      <sz val="9"/>
      <name val="Tahoma"/>
      <family val="2"/>
      <charset val="238"/>
    </font>
    <font>
      <sz val="12"/>
      <name val="Times New Roman"/>
      <family val="1"/>
      <charset val="238"/>
    </font>
    <font>
      <sz val="8"/>
      <color rgb="FFFF0000"/>
      <name val="Tahoma"/>
      <family val="2"/>
      <charset val="238"/>
    </font>
    <font>
      <sz val="7"/>
      <name val="Tahoma"/>
      <family val="2"/>
      <charset val="238"/>
    </font>
    <font>
      <sz val="8"/>
      <color indexed="10"/>
      <name val="Tahoma"/>
      <family val="2"/>
      <charset val="238"/>
    </font>
    <font>
      <sz val="8"/>
      <color indexed="12"/>
      <name val="Tahoma"/>
      <family val="2"/>
      <charset val="238"/>
    </font>
    <font>
      <i/>
      <sz val="10"/>
      <name val="Tahoma"/>
      <family val="2"/>
      <charset val="238"/>
    </font>
    <font>
      <sz val="10"/>
      <color indexed="12"/>
      <name val="Tahoma"/>
      <family val="2"/>
      <charset val="238"/>
    </font>
    <font>
      <i/>
      <vertAlign val="superscript"/>
      <sz val="8"/>
      <name val="Tahoma"/>
      <family val="2"/>
      <charset val="238"/>
    </font>
    <font>
      <i/>
      <sz val="8"/>
      <name val="Tahoma"/>
      <family val="2"/>
      <charset val="238"/>
    </font>
    <font>
      <b/>
      <sz val="7"/>
      <name val="Tahoma"/>
      <family val="2"/>
      <charset val="238"/>
    </font>
    <font>
      <b/>
      <sz val="10"/>
      <color indexed="12"/>
      <name val="Tahoma"/>
      <family val="2"/>
      <charset val="238"/>
    </font>
    <font>
      <vertAlign val="superscript"/>
      <sz val="8"/>
      <name val="Tahoma"/>
      <family val="2"/>
      <charset val="238"/>
    </font>
    <font>
      <b/>
      <sz val="8"/>
      <color indexed="12"/>
      <name val="Tahoma"/>
      <family val="2"/>
      <charset val="238"/>
    </font>
    <font>
      <sz val="11"/>
      <color theme="1"/>
      <name val="Calibri"/>
      <family val="2"/>
      <scheme val="minor"/>
    </font>
    <font>
      <sz val="8.5"/>
      <name val="Tahoma"/>
      <family val="2"/>
      <charset val="238"/>
    </font>
    <font>
      <b/>
      <sz val="8"/>
      <color indexed="8"/>
      <name val="Tahoma"/>
      <family val="2"/>
      <charset val="238"/>
    </font>
    <font>
      <sz val="8"/>
      <color indexed="8"/>
      <name val="Tahoma"/>
      <family val="2"/>
      <charset val="238"/>
    </font>
    <font>
      <b/>
      <sz val="10"/>
      <color indexed="48"/>
      <name val="Tahoma"/>
      <family val="2"/>
      <charset val="238"/>
    </font>
    <font>
      <sz val="8"/>
      <color indexed="8"/>
      <name val="Arial"/>
      <family val="2"/>
      <charset val="238"/>
    </font>
    <font>
      <b/>
      <sz val="7"/>
      <color indexed="8"/>
      <name val="Tahoma"/>
      <family val="2"/>
      <charset val="238"/>
    </font>
    <font>
      <b/>
      <sz val="10"/>
      <color theme="1"/>
      <name val="Arial"/>
      <family val="2"/>
      <charset val="238"/>
    </font>
    <font>
      <b/>
      <sz val="8"/>
      <color theme="1"/>
      <name val="Tahoma"/>
      <family val="2"/>
      <charset val="238"/>
    </font>
    <font>
      <sz val="8"/>
      <color theme="1"/>
      <name val="Tahoma"/>
      <family val="2"/>
      <charset val="238"/>
    </font>
    <font>
      <b/>
      <vertAlign val="superscript"/>
      <sz val="8"/>
      <name val="Tahoma"/>
      <family val="2"/>
      <charset val="238"/>
    </font>
    <font>
      <sz val="8"/>
      <color theme="1"/>
      <name val="Arial"/>
      <family val="2"/>
      <charset val="238"/>
    </font>
    <font>
      <b/>
      <sz val="8"/>
      <color theme="1"/>
      <name val="Arial"/>
      <family val="2"/>
      <charset val="238"/>
    </font>
    <font>
      <b/>
      <sz val="8"/>
      <color indexed="10"/>
      <name val="Tahoma"/>
      <family val="2"/>
      <charset val="238"/>
    </font>
    <font>
      <i/>
      <sz val="8"/>
      <color indexed="10"/>
      <name val="Tahoma"/>
      <family val="2"/>
      <charset val="238"/>
    </font>
    <font>
      <b/>
      <i/>
      <sz val="8"/>
      <name val="Tahoma"/>
      <family val="2"/>
      <charset val="238"/>
    </font>
    <font>
      <b/>
      <i/>
      <sz val="8"/>
      <color indexed="10"/>
      <name val="Tahoma"/>
      <family val="2"/>
      <charset val="238"/>
    </font>
    <font>
      <sz val="10"/>
      <name val="Arial Unicode MS"/>
      <family val="2"/>
      <charset val="238"/>
    </font>
    <font>
      <b/>
      <sz val="8"/>
      <color rgb="FFFF0000"/>
      <name val="Tahoma"/>
      <family val="2"/>
      <charset val="238"/>
    </font>
  </fonts>
  <fills count="32">
    <fill>
      <patternFill patternType="none"/>
    </fill>
    <fill>
      <patternFill patternType="gray125"/>
    </fill>
    <fill>
      <patternFill patternType="solid">
        <fgColor indexed="26"/>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5"/>
        <bgColor indexed="64"/>
      </patternFill>
    </fill>
    <fill>
      <patternFill patternType="solid">
        <fgColor indexed="47"/>
        <bgColor indexed="64"/>
      </patternFill>
    </fill>
    <fill>
      <patternFill patternType="solid">
        <fgColor theme="0"/>
        <bgColor indexed="64"/>
      </patternFill>
    </fill>
    <fill>
      <patternFill patternType="solid">
        <fgColor indexed="22"/>
        <bgColor indexed="64"/>
      </patternFill>
    </fill>
    <fill>
      <patternFill patternType="solid">
        <fgColor indexed="13"/>
        <bgColor indexed="64"/>
      </patternFill>
    </fill>
    <fill>
      <patternFill patternType="solid">
        <fgColor rgb="FF92D050"/>
        <bgColor indexed="64"/>
      </patternFill>
    </fill>
  </fills>
  <borders count="9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bottom style="medium">
        <color indexed="64"/>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8"/>
      </top>
      <bottom/>
      <diagonal/>
    </border>
    <border>
      <left style="medium">
        <color indexed="64"/>
      </left>
      <right style="thin">
        <color indexed="64"/>
      </right>
      <top/>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top/>
      <bottom style="medium">
        <color indexed="64"/>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8"/>
      </left>
      <right style="medium">
        <color indexed="64"/>
      </right>
      <top style="thin">
        <color indexed="8"/>
      </top>
      <bottom style="thin">
        <color indexed="8"/>
      </bottom>
      <diagonal/>
    </border>
  </borders>
  <cellStyleXfs count="56">
    <xf numFmtId="0" fontId="0" fillId="0" borderId="0"/>
    <xf numFmtId="0" fontId="2" fillId="0" borderId="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7" borderId="0" applyNumberFormat="0" applyBorder="0" applyAlignment="0" applyProtection="0"/>
    <xf numFmtId="0" fontId="25" fillId="8"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1"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0" borderId="0" applyNumberFormat="0" applyBorder="0" applyAlignment="0" applyProtection="0"/>
    <xf numFmtId="0" fontId="25" fillId="13" borderId="0" applyNumberFormat="0" applyBorder="0" applyAlignment="0" applyProtection="0"/>
    <xf numFmtId="0" fontId="26" fillId="14"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6" fillId="15" borderId="0" applyNumberFormat="0" applyBorder="0" applyAlignment="0" applyProtection="0"/>
    <xf numFmtId="0" fontId="26" fillId="16" borderId="0" applyNumberFormat="0" applyBorder="0" applyAlignment="0" applyProtection="0"/>
    <xf numFmtId="0" fontId="26" fillId="21" borderId="0" applyNumberFormat="0" applyBorder="0" applyAlignment="0" applyProtection="0"/>
    <xf numFmtId="0" fontId="27" fillId="5" borderId="0" applyNumberFormat="0" applyBorder="0" applyAlignment="0" applyProtection="0"/>
    <xf numFmtId="0" fontId="28" fillId="22" borderId="20" applyNumberFormat="0" applyAlignment="0" applyProtection="0"/>
    <xf numFmtId="1" fontId="29" fillId="0" borderId="0" applyFont="0" applyFill="0" applyBorder="0" applyAlignment="0" applyProtection="0">
      <alignment vertical="center"/>
    </xf>
    <xf numFmtId="0" fontId="30" fillId="0" borderId="0" applyNumberFormat="0" applyFill="0" applyBorder="0" applyAlignment="0" applyProtection="0"/>
    <xf numFmtId="0" fontId="31" fillId="6" borderId="0" applyNumberFormat="0" applyBorder="0" applyAlignment="0" applyProtection="0"/>
    <xf numFmtId="0" fontId="32" fillId="0" borderId="21" applyNumberFormat="0" applyFill="0" applyAlignment="0" applyProtection="0"/>
    <xf numFmtId="0" fontId="33" fillId="0" borderId="22" applyNumberFormat="0" applyFill="0" applyAlignment="0" applyProtection="0"/>
    <xf numFmtId="0" fontId="34" fillId="0" borderId="23" applyNumberFormat="0" applyFill="0" applyAlignment="0" applyProtection="0"/>
    <xf numFmtId="0" fontId="34" fillId="0" borderId="0" applyNumberFormat="0" applyFill="0" applyBorder="0" applyAlignment="0" applyProtection="0"/>
    <xf numFmtId="0" fontId="35" fillId="23" borderId="24" applyNumberFormat="0" applyAlignment="0" applyProtection="0"/>
    <xf numFmtId="0" fontId="36" fillId="9" borderId="20" applyNumberFormat="0" applyAlignment="0" applyProtection="0"/>
    <xf numFmtId="0" fontId="37" fillId="0" borderId="25" applyNumberFormat="0" applyFill="0" applyAlignment="0" applyProtection="0"/>
    <xf numFmtId="0" fontId="38" fillId="24" borderId="0" applyNumberFormat="0" applyBorder="0" applyAlignment="0" applyProtection="0"/>
    <xf numFmtId="0" fontId="2" fillId="25" borderId="26" applyNumberFormat="0" applyFont="0" applyAlignment="0" applyProtection="0"/>
    <xf numFmtId="0" fontId="39" fillId="22" borderId="27" applyNumberFormat="0" applyAlignment="0" applyProtection="0"/>
    <xf numFmtId="0" fontId="40" fillId="0" borderId="0" applyNumberFormat="0" applyFill="0" applyBorder="0" applyAlignment="0" applyProtection="0"/>
    <xf numFmtId="0" fontId="41" fillId="0" borderId="28" applyNumberFormat="0" applyFill="0" applyAlignment="0" applyProtection="0"/>
    <xf numFmtId="0" fontId="42" fillId="0" borderId="0" applyNumberFormat="0" applyFill="0" applyBorder="0" applyAlignment="0" applyProtection="0"/>
    <xf numFmtId="0" fontId="2" fillId="0" borderId="0"/>
    <xf numFmtId="0" fontId="46" fillId="0" borderId="0"/>
    <xf numFmtId="0" fontId="46" fillId="0" borderId="0"/>
    <xf numFmtId="0" fontId="46" fillId="0" borderId="0"/>
    <xf numFmtId="0" fontId="2" fillId="0" borderId="0"/>
    <xf numFmtId="0" fontId="4" fillId="0" borderId="0"/>
    <xf numFmtId="0" fontId="49" fillId="0" borderId="0"/>
    <xf numFmtId="0" fontId="2" fillId="0" borderId="0"/>
    <xf numFmtId="0" fontId="56" fillId="0" borderId="0"/>
    <xf numFmtId="0" fontId="69" fillId="0" borderId="0"/>
    <xf numFmtId="0" fontId="1" fillId="0" borderId="0"/>
    <xf numFmtId="0" fontId="46" fillId="0" borderId="0"/>
  </cellStyleXfs>
  <cellXfs count="1304">
    <xf numFmtId="0" fontId="0" fillId="0" borderId="0" xfId="0"/>
    <xf numFmtId="0" fontId="3" fillId="0" borderId="0" xfId="0" applyFont="1" applyBorder="1"/>
    <xf numFmtId="0" fontId="3" fillId="0" borderId="0" xfId="0" applyFont="1"/>
    <xf numFmtId="0" fontId="4" fillId="0" borderId="0" xfId="0" applyFont="1" applyBorder="1"/>
    <xf numFmtId="0" fontId="4" fillId="0" borderId="1" xfId="0" applyFont="1" applyBorder="1"/>
    <xf numFmtId="0" fontId="5" fillId="0" borderId="2" xfId="0" applyFont="1" applyFill="1" applyBorder="1" applyAlignment="1">
      <alignment horizontal="center"/>
    </xf>
    <xf numFmtId="164" fontId="4" fillId="0" borderId="1" xfId="0" applyNumberFormat="1" applyFont="1" applyBorder="1"/>
    <xf numFmtId="165" fontId="4" fillId="0" borderId="2" xfId="0" applyNumberFormat="1" applyFont="1" applyBorder="1" applyAlignment="1">
      <alignment horizontal="left"/>
    </xf>
    <xf numFmtId="164" fontId="4" fillId="0" borderId="3" xfId="0" applyNumberFormat="1" applyFont="1" applyBorder="1"/>
    <xf numFmtId="164" fontId="4" fillId="0" borderId="2" xfId="0" applyNumberFormat="1" applyFont="1" applyBorder="1" applyAlignment="1">
      <alignment horizontal="left"/>
    </xf>
    <xf numFmtId="0" fontId="3" fillId="0" borderId="0" xfId="0" applyFont="1" applyBorder="1" applyAlignment="1">
      <alignment horizontal="right"/>
    </xf>
    <xf numFmtId="0" fontId="6" fillId="0" borderId="0" xfId="0" applyFont="1" applyBorder="1" applyAlignment="1">
      <alignment horizontal="right"/>
    </xf>
    <xf numFmtId="0" fontId="5" fillId="2" borderId="4" xfId="0" applyFont="1" applyFill="1" applyBorder="1"/>
    <xf numFmtId="0" fontId="5" fillId="2" borderId="5" xfId="0" applyFont="1" applyFill="1" applyBorder="1" applyAlignment="1">
      <alignment horizontal="center"/>
    </xf>
    <xf numFmtId="0" fontId="5" fillId="2" borderId="6" xfId="0" applyFont="1" applyFill="1" applyBorder="1" applyAlignment="1">
      <alignment horizontal="center"/>
    </xf>
    <xf numFmtId="0" fontId="5" fillId="2" borderId="7" xfId="0" applyFont="1" applyFill="1" applyBorder="1" applyAlignment="1">
      <alignment horizontal="center"/>
    </xf>
    <xf numFmtId="0" fontId="4" fillId="2" borderId="8" xfId="0" applyFont="1" applyFill="1" applyBorder="1"/>
    <xf numFmtId="164" fontId="4" fillId="0" borderId="9" xfId="0" applyNumberFormat="1" applyFont="1" applyBorder="1"/>
    <xf numFmtId="0" fontId="5" fillId="2" borderId="10" xfId="0" applyFont="1" applyFill="1" applyBorder="1"/>
    <xf numFmtId="164" fontId="5" fillId="0" borderId="11" xfId="0" applyNumberFormat="1" applyFont="1" applyBorder="1"/>
    <xf numFmtId="164" fontId="5" fillId="0" borderId="12" xfId="0" applyNumberFormat="1" applyFont="1" applyBorder="1"/>
    <xf numFmtId="164" fontId="5" fillId="0" borderId="13" xfId="0" applyNumberFormat="1" applyFont="1" applyBorder="1"/>
    <xf numFmtId="0" fontId="4" fillId="0" borderId="0" xfId="0" applyFont="1"/>
    <xf numFmtId="0" fontId="4" fillId="0" borderId="0" xfId="0" applyFont="1" applyBorder="1" applyAlignment="1">
      <alignment horizontal="right"/>
    </xf>
    <xf numFmtId="0" fontId="7" fillId="0" borderId="0" xfId="1" applyFont="1" applyFill="1"/>
    <xf numFmtId="0" fontId="7" fillId="0" borderId="0" xfId="0" applyFont="1"/>
    <xf numFmtId="0" fontId="8" fillId="0" borderId="0" xfId="1" applyFont="1" applyFill="1" applyAlignment="1"/>
    <xf numFmtId="0" fontId="8" fillId="0" borderId="0" xfId="1" applyFont="1" applyFill="1"/>
    <xf numFmtId="4" fontId="8" fillId="0" borderId="0" xfId="1" applyNumberFormat="1" applyFont="1" applyFill="1" applyAlignment="1">
      <alignment horizontal="right"/>
    </xf>
    <xf numFmtId="0" fontId="7" fillId="0" borderId="0" xfId="0" applyFont="1" applyFill="1"/>
    <xf numFmtId="0" fontId="8" fillId="0" borderId="0" xfId="0" applyFont="1"/>
    <xf numFmtId="0" fontId="9" fillId="3" borderId="0" xfId="0" applyFont="1" applyFill="1" applyAlignment="1">
      <alignment vertical="center"/>
    </xf>
    <xf numFmtId="4" fontId="9" fillId="3" borderId="0" xfId="0" applyNumberFormat="1" applyFont="1" applyFill="1" applyAlignment="1">
      <alignment vertical="center"/>
    </xf>
    <xf numFmtId="166" fontId="10" fillId="3" borderId="0" xfId="0" applyNumberFormat="1" applyFont="1" applyFill="1" applyAlignment="1">
      <alignment vertical="center"/>
    </xf>
    <xf numFmtId="0" fontId="11" fillId="3" borderId="0" xfId="0" applyFont="1" applyFill="1" applyAlignment="1">
      <alignment vertical="center"/>
    </xf>
    <xf numFmtId="0" fontId="12" fillId="3" borderId="0" xfId="0" applyFont="1" applyFill="1" applyBorder="1" applyAlignment="1">
      <alignment horizontal="right" vertical="center" wrapText="1"/>
    </xf>
    <xf numFmtId="0" fontId="2" fillId="3" borderId="0" xfId="0" applyFont="1" applyFill="1" applyBorder="1" applyAlignment="1">
      <alignment vertical="center"/>
    </xf>
    <xf numFmtId="0" fontId="13" fillId="3" borderId="0" xfId="0" applyFont="1" applyFill="1" applyBorder="1" applyAlignment="1">
      <alignment vertical="center" wrapText="1"/>
    </xf>
    <xf numFmtId="4" fontId="14" fillId="3" borderId="2" xfId="0" applyNumberFormat="1" applyFont="1" applyFill="1" applyBorder="1" applyAlignment="1">
      <alignment vertical="center"/>
    </xf>
    <xf numFmtId="165" fontId="13" fillId="3" borderId="16" xfId="0" applyNumberFormat="1" applyFont="1" applyFill="1" applyBorder="1" applyAlignment="1">
      <alignment vertical="center"/>
    </xf>
    <xf numFmtId="4" fontId="15" fillId="3" borderId="0" xfId="0" applyNumberFormat="1" applyFont="1" applyFill="1" applyBorder="1" applyAlignment="1">
      <alignment vertical="center"/>
    </xf>
    <xf numFmtId="166" fontId="15" fillId="3" borderId="0" xfId="0" applyNumberFormat="1" applyFont="1" applyFill="1" applyAlignment="1">
      <alignment vertical="center"/>
    </xf>
    <xf numFmtId="4" fontId="14" fillId="3" borderId="0" xfId="0" applyNumberFormat="1" applyFont="1" applyFill="1" applyBorder="1" applyAlignment="1">
      <alignment vertical="center"/>
    </xf>
    <xf numFmtId="165" fontId="13" fillId="3" borderId="0" xfId="0" applyNumberFormat="1" applyFont="1" applyFill="1" applyBorder="1" applyAlignment="1">
      <alignment vertical="center"/>
    </xf>
    <xf numFmtId="0" fontId="12" fillId="3" borderId="0" xfId="0" applyFont="1" applyFill="1" applyBorder="1" applyAlignment="1">
      <alignment vertical="center" wrapText="1"/>
    </xf>
    <xf numFmtId="4" fontId="10" fillId="3" borderId="2" xfId="0" applyNumberFormat="1" applyFont="1" applyFill="1" applyBorder="1" applyAlignment="1">
      <alignment vertical="center"/>
    </xf>
    <xf numFmtId="165" fontId="12" fillId="3" borderId="16" xfId="0" applyNumberFormat="1" applyFont="1" applyFill="1" applyBorder="1" applyAlignment="1">
      <alignment vertical="center"/>
    </xf>
    <xf numFmtId="4" fontId="16" fillId="3" borderId="0" xfId="0" applyNumberFormat="1" applyFont="1" applyFill="1" applyBorder="1" applyAlignment="1">
      <alignment vertical="center"/>
    </xf>
    <xf numFmtId="165" fontId="12" fillId="3" borderId="0" xfId="0" applyNumberFormat="1" applyFont="1" applyFill="1" applyBorder="1" applyAlignment="1">
      <alignment vertical="center"/>
    </xf>
    <xf numFmtId="0" fontId="17" fillId="3" borderId="0" xfId="0" applyFont="1" applyFill="1" applyBorder="1" applyAlignment="1">
      <alignment vertical="center" wrapText="1"/>
    </xf>
    <xf numFmtId="4" fontId="18" fillId="3" borderId="17" xfId="0" applyNumberFormat="1" applyFont="1" applyFill="1" applyBorder="1" applyAlignment="1">
      <alignment vertical="center"/>
    </xf>
    <xf numFmtId="165" fontId="12" fillId="3" borderId="18" xfId="0" applyNumberFormat="1" applyFont="1" applyFill="1" applyBorder="1" applyAlignment="1">
      <alignment vertical="center"/>
    </xf>
    <xf numFmtId="4" fontId="18" fillId="3" borderId="0" xfId="0" applyNumberFormat="1" applyFont="1" applyFill="1" applyBorder="1" applyAlignment="1">
      <alignment vertical="center"/>
    </xf>
    <xf numFmtId="166" fontId="19" fillId="3" borderId="0" xfId="0" applyNumberFormat="1" applyFont="1" applyFill="1" applyBorder="1" applyAlignment="1">
      <alignment vertical="center"/>
    </xf>
    <xf numFmtId="4" fontId="2" fillId="3" borderId="0" xfId="0" applyNumberFormat="1" applyFont="1" applyFill="1" applyBorder="1" applyAlignment="1">
      <alignment vertical="center"/>
    </xf>
    <xf numFmtId="166" fontId="10" fillId="3" borderId="0" xfId="0" applyNumberFormat="1" applyFont="1" applyFill="1" applyBorder="1" applyAlignment="1">
      <alignment vertical="center"/>
    </xf>
    <xf numFmtId="164" fontId="12" fillId="3" borderId="0" xfId="0" applyNumberFormat="1" applyFont="1" applyFill="1" applyBorder="1" applyAlignment="1">
      <alignment vertical="center"/>
    </xf>
    <xf numFmtId="0" fontId="9" fillId="3" borderId="0" xfId="0" applyFont="1" applyFill="1" applyBorder="1" applyAlignment="1">
      <alignment vertical="center"/>
    </xf>
    <xf numFmtId="165" fontId="9" fillId="3" borderId="0" xfId="0" applyNumberFormat="1" applyFont="1" applyFill="1" applyAlignment="1">
      <alignment vertical="center"/>
    </xf>
    <xf numFmtId="0" fontId="20" fillId="3" borderId="0" xfId="0" applyFont="1" applyFill="1" applyBorder="1" applyAlignment="1">
      <alignment vertical="center" wrapText="1"/>
    </xf>
    <xf numFmtId="0" fontId="20" fillId="3" borderId="0" xfId="0" applyFont="1" applyFill="1" applyBorder="1" applyAlignment="1">
      <alignment vertical="center"/>
    </xf>
    <xf numFmtId="0" fontId="21" fillId="3" borderId="0" xfId="0" applyFont="1" applyFill="1" applyBorder="1" applyAlignment="1">
      <alignment vertical="center"/>
    </xf>
    <xf numFmtId="4" fontId="21" fillId="3" borderId="0" xfId="0" applyNumberFormat="1" applyFont="1" applyFill="1" applyBorder="1" applyAlignment="1">
      <alignment vertical="center"/>
    </xf>
    <xf numFmtId="166" fontId="22" fillId="3" borderId="0" xfId="0" applyNumberFormat="1" applyFont="1" applyFill="1" applyBorder="1" applyAlignment="1">
      <alignment vertical="center"/>
    </xf>
    <xf numFmtId="164" fontId="20" fillId="3" borderId="0" xfId="0" applyNumberFormat="1" applyFont="1" applyFill="1" applyBorder="1" applyAlignment="1">
      <alignment vertical="center"/>
    </xf>
    <xf numFmtId="0" fontId="11" fillId="3" borderId="0" xfId="0" applyFont="1" applyFill="1" applyBorder="1" applyAlignment="1">
      <alignment vertical="center"/>
    </xf>
    <xf numFmtId="4" fontId="11" fillId="3" borderId="0" xfId="0" applyNumberFormat="1" applyFont="1" applyFill="1" applyAlignment="1">
      <alignment vertical="center"/>
    </xf>
    <xf numFmtId="166" fontId="22" fillId="3" borderId="0" xfId="0" applyNumberFormat="1" applyFont="1" applyFill="1" applyAlignment="1">
      <alignment vertical="center"/>
    </xf>
    <xf numFmtId="0" fontId="23" fillId="0" borderId="0" xfId="0" applyFont="1" applyBorder="1" applyAlignment="1">
      <alignment vertical="center" wrapText="1"/>
    </xf>
    <xf numFmtId="0" fontId="4" fillId="0" borderId="0" xfId="0" applyFont="1" applyBorder="1" applyAlignment="1">
      <alignment horizontal="center" vertical="center"/>
    </xf>
    <xf numFmtId="0" fontId="24" fillId="0" borderId="0" xfId="0" applyFont="1" applyAlignment="1">
      <alignment vertical="center"/>
    </xf>
    <xf numFmtId="0" fontId="5" fillId="0" borderId="0" xfId="0" applyFont="1" applyBorder="1" applyAlignment="1">
      <alignment horizontal="center" vertical="center" wrapText="1"/>
    </xf>
    <xf numFmtId="0" fontId="4" fillId="0" borderId="0" xfId="0" applyFont="1" applyBorder="1" applyAlignment="1">
      <alignment vertical="center"/>
    </xf>
    <xf numFmtId="0" fontId="4" fillId="0" borderId="0" xfId="0" applyFont="1" applyBorder="1" applyAlignment="1">
      <alignment vertical="center" wrapText="1"/>
    </xf>
    <xf numFmtId="4" fontId="4" fillId="0" borderId="0" xfId="0" applyNumberFormat="1" applyFont="1" applyBorder="1" applyAlignment="1">
      <alignment vertical="center"/>
    </xf>
    <xf numFmtId="0" fontId="5" fillId="0" borderId="0" xfId="0" applyFont="1" applyBorder="1" applyAlignment="1">
      <alignment vertical="center" wrapText="1"/>
    </xf>
    <xf numFmtId="4" fontId="5" fillId="0" borderId="19" xfId="0" applyNumberFormat="1" applyFont="1" applyBorder="1" applyAlignment="1">
      <alignment vertical="center"/>
    </xf>
    <xf numFmtId="0" fontId="4" fillId="0" borderId="0" xfId="0" applyFont="1" applyFill="1"/>
    <xf numFmtId="0" fontId="43" fillId="0" borderId="0" xfId="0" applyFont="1" applyFill="1"/>
    <xf numFmtId="0" fontId="43" fillId="0" borderId="0" xfId="0" applyFont="1"/>
    <xf numFmtId="0" fontId="44" fillId="0" borderId="0" xfId="0" applyFont="1" applyFill="1"/>
    <xf numFmtId="0" fontId="43" fillId="0" borderId="0" xfId="1" applyFont="1" applyFill="1" applyAlignment="1"/>
    <xf numFmtId="0" fontId="44" fillId="0" borderId="0" xfId="1" applyFont="1" applyFill="1"/>
    <xf numFmtId="4" fontId="44" fillId="0" borderId="0" xfId="0" applyNumberFormat="1" applyFont="1" applyFill="1"/>
    <xf numFmtId="4" fontId="5" fillId="0" borderId="0" xfId="0" applyNumberFormat="1" applyFont="1" applyBorder="1" applyAlignment="1">
      <alignment vertical="center"/>
    </xf>
    <xf numFmtId="0" fontId="24" fillId="0" borderId="0" xfId="0" applyFont="1" applyBorder="1" applyAlignment="1">
      <alignment vertical="center"/>
    </xf>
    <xf numFmtId="0" fontId="45" fillId="0" borderId="0" xfId="0" applyFont="1"/>
    <xf numFmtId="0" fontId="4" fillId="0" borderId="0" xfId="48" applyFont="1"/>
    <xf numFmtId="167" fontId="4" fillId="0" borderId="0" xfId="48" applyNumberFormat="1" applyFont="1"/>
    <xf numFmtId="164" fontId="4" fillId="0" borderId="0" xfId="48" applyNumberFormat="1" applyFont="1"/>
    <xf numFmtId="3" fontId="4" fillId="0" borderId="0" xfId="48" applyNumberFormat="1" applyFont="1"/>
    <xf numFmtId="164" fontId="5" fillId="0" borderId="29" xfId="48" applyNumberFormat="1" applyFont="1" applyBorder="1" applyAlignment="1">
      <alignment horizontal="right"/>
    </xf>
    <xf numFmtId="3" fontId="5" fillId="0" borderId="29" xfId="48" applyNumberFormat="1" applyFont="1" applyBorder="1" applyAlignment="1">
      <alignment horizontal="right"/>
    </xf>
    <xf numFmtId="0" fontId="5" fillId="0" borderId="30" xfId="48" applyFont="1" applyBorder="1" applyAlignment="1">
      <alignment horizontal="left"/>
    </xf>
    <xf numFmtId="0" fontId="5" fillId="0" borderId="31" xfId="48" applyFont="1" applyBorder="1" applyAlignment="1">
      <alignment horizontal="center"/>
    </xf>
    <xf numFmtId="164" fontId="5" fillId="0" borderId="32" xfId="48" applyNumberFormat="1" applyFont="1" applyBorder="1" applyAlignment="1">
      <alignment horizontal="right"/>
    </xf>
    <xf numFmtId="3" fontId="5" fillId="0" borderId="32" xfId="48" applyNumberFormat="1" applyFont="1" applyBorder="1" applyAlignment="1">
      <alignment horizontal="right"/>
    </xf>
    <xf numFmtId="0" fontId="5" fillId="0" borderId="33" xfId="48" applyFont="1" applyBorder="1" applyAlignment="1">
      <alignment horizontal="left"/>
    </xf>
    <xf numFmtId="0" fontId="5" fillId="0" borderId="34" xfId="48" applyFont="1" applyBorder="1" applyAlignment="1">
      <alignment horizontal="center"/>
    </xf>
    <xf numFmtId="168" fontId="4" fillId="0" borderId="0" xfId="48" applyNumberFormat="1" applyFont="1"/>
    <xf numFmtId="3" fontId="5" fillId="0" borderId="32" xfId="48" applyNumberFormat="1" applyFont="1" applyBorder="1" applyAlignment="1">
      <alignment horizontal="right" vertical="center"/>
    </xf>
    <xf numFmtId="0" fontId="5" fillId="0" borderId="33" xfId="48" applyFont="1" applyFill="1" applyBorder="1" applyAlignment="1">
      <alignment horizontal="left"/>
    </xf>
    <xf numFmtId="0" fontId="5" fillId="0" borderId="35" xfId="48" applyFont="1" applyFill="1" applyBorder="1" applyAlignment="1">
      <alignment horizontal="left"/>
    </xf>
    <xf numFmtId="164" fontId="5" fillId="0" borderId="36" xfId="48" applyNumberFormat="1" applyFont="1" applyBorder="1" applyAlignment="1">
      <alignment horizontal="right"/>
    </xf>
    <xf numFmtId="3" fontId="5" fillId="0" borderId="36" xfId="48" applyNumberFormat="1" applyFont="1" applyBorder="1" applyAlignment="1">
      <alignment horizontal="right" vertical="center"/>
    </xf>
    <xf numFmtId="0" fontId="5" fillId="0" borderId="37" xfId="48" applyFont="1" applyFill="1" applyBorder="1" applyAlignment="1">
      <alignment horizontal="left"/>
    </xf>
    <xf numFmtId="0" fontId="5" fillId="0" borderId="38" xfId="48" applyFont="1" applyBorder="1" applyAlignment="1">
      <alignment horizontal="center"/>
    </xf>
    <xf numFmtId="164" fontId="4" fillId="0" borderId="19" xfId="48" applyNumberFormat="1" applyFont="1" applyBorder="1"/>
    <xf numFmtId="3" fontId="4" fillId="0" borderId="0" xfId="48" applyNumberFormat="1" applyFont="1" applyBorder="1"/>
    <xf numFmtId="0" fontId="4" fillId="0" borderId="19" xfId="48" applyFont="1" applyBorder="1"/>
    <xf numFmtId="164" fontId="4" fillId="0" borderId="0" xfId="48" applyNumberFormat="1" applyFont="1" applyBorder="1" applyAlignment="1">
      <alignment horizontal="right"/>
    </xf>
    <xf numFmtId="3" fontId="4" fillId="0" borderId="0" xfId="48" applyNumberFormat="1" applyFont="1" applyBorder="1" applyAlignment="1">
      <alignment horizontal="right"/>
    </xf>
    <xf numFmtId="0" fontId="4" fillId="0" borderId="0" xfId="48" applyFont="1" applyBorder="1" applyAlignment="1">
      <alignment horizontal="left"/>
    </xf>
    <xf numFmtId="0" fontId="4" fillId="0" borderId="0" xfId="48" applyFont="1" applyBorder="1" applyAlignment="1">
      <alignment horizontal="center"/>
    </xf>
    <xf numFmtId="164" fontId="4" fillId="0" borderId="39" xfId="48" applyNumberFormat="1" applyFont="1" applyBorder="1" applyAlignment="1">
      <alignment horizontal="right"/>
    </xf>
    <xf numFmtId="3" fontId="4" fillId="0" borderId="40" xfId="48" applyNumberFormat="1" applyFont="1" applyBorder="1" applyAlignment="1">
      <alignment horizontal="right"/>
    </xf>
    <xf numFmtId="0" fontId="4" fillId="0" borderId="40" xfId="48" applyFont="1" applyBorder="1" applyAlignment="1">
      <alignment horizontal="left"/>
    </xf>
    <xf numFmtId="0" fontId="4" fillId="0" borderId="40" xfId="48" applyFont="1" applyBorder="1" applyAlignment="1">
      <alignment horizontal="center"/>
    </xf>
    <xf numFmtId="0" fontId="4" fillId="0" borderId="31" xfId="48" applyFont="1" applyBorder="1" applyAlignment="1">
      <alignment horizontal="center"/>
    </xf>
    <xf numFmtId="164" fontId="4" fillId="0" borderId="41" xfId="48" applyNumberFormat="1" applyFont="1" applyBorder="1"/>
    <xf numFmtId="3" fontId="4" fillId="0" borderId="42" xfId="48" applyNumberFormat="1" applyFont="1" applyBorder="1"/>
    <xf numFmtId="0" fontId="4" fillId="0" borderId="42" xfId="48" applyFont="1" applyBorder="1"/>
    <xf numFmtId="0" fontId="4" fillId="0" borderId="33" xfId="48" applyFont="1" applyBorder="1"/>
    <xf numFmtId="164" fontId="5" fillId="0" borderId="43" xfId="48" applyNumberFormat="1" applyFont="1" applyBorder="1" applyAlignment="1">
      <alignment horizontal="right"/>
    </xf>
    <xf numFmtId="3" fontId="5" fillId="0" borderId="17" xfId="48" applyNumberFormat="1" applyFont="1" applyBorder="1" applyAlignment="1">
      <alignment horizontal="right"/>
    </xf>
    <xf numFmtId="0" fontId="4" fillId="0" borderId="17" xfId="48" applyFont="1" applyBorder="1" applyAlignment="1">
      <alignment horizontal="left"/>
    </xf>
    <xf numFmtId="0" fontId="4" fillId="0" borderId="17" xfId="48" applyFont="1" applyBorder="1" applyAlignment="1">
      <alignment horizontal="center"/>
    </xf>
    <xf numFmtId="0" fontId="4" fillId="0" borderId="35" xfId="48" applyFont="1" applyBorder="1" applyAlignment="1">
      <alignment horizontal="center"/>
    </xf>
    <xf numFmtId="164" fontId="4" fillId="0" borderId="44" xfId="48" applyNumberFormat="1" applyFont="1" applyBorder="1" applyAlignment="1">
      <alignment horizontal="right"/>
    </xf>
    <xf numFmtId="3" fontId="4" fillId="0" borderId="2" xfId="48" applyNumberFormat="1" applyFont="1" applyBorder="1" applyAlignment="1">
      <alignment horizontal="right"/>
    </xf>
    <xf numFmtId="0" fontId="4" fillId="0" borderId="2" xfId="48" applyFont="1" applyBorder="1" applyAlignment="1">
      <alignment horizontal="left"/>
    </xf>
    <xf numFmtId="0" fontId="4" fillId="0" borderId="2" xfId="48" applyFont="1" applyBorder="1" applyAlignment="1">
      <alignment horizontal="center"/>
    </xf>
    <xf numFmtId="0" fontId="4" fillId="0" borderId="34" xfId="48" applyFont="1" applyBorder="1" applyAlignment="1">
      <alignment horizontal="center"/>
    </xf>
    <xf numFmtId="0" fontId="2" fillId="0" borderId="0" xfId="48"/>
    <xf numFmtId="167" fontId="2" fillId="0" borderId="0" xfId="48" applyNumberFormat="1"/>
    <xf numFmtId="0" fontId="2" fillId="0" borderId="0" xfId="48" applyBorder="1"/>
    <xf numFmtId="164" fontId="5" fillId="0" borderId="45" xfId="48" applyNumberFormat="1" applyFont="1" applyBorder="1" applyAlignment="1">
      <alignment horizontal="center" vertical="center" wrapText="1"/>
    </xf>
    <xf numFmtId="3" fontId="5" fillId="0" borderId="46" xfId="48" applyNumberFormat="1" applyFont="1" applyBorder="1" applyAlignment="1">
      <alignment horizontal="center" vertical="center" wrapText="1"/>
    </xf>
    <xf numFmtId="0" fontId="5" fillId="0" borderId="46" xfId="48" applyFont="1" applyBorder="1" applyAlignment="1">
      <alignment horizontal="center" vertical="center" wrapText="1"/>
    </xf>
    <xf numFmtId="0" fontId="5" fillId="0" borderId="30" xfId="48" applyFont="1" applyBorder="1" applyAlignment="1">
      <alignment horizontal="center" vertical="center" wrapText="1"/>
    </xf>
    <xf numFmtId="164" fontId="4" fillId="0" borderId="0" xfId="48" applyNumberFormat="1" applyFont="1" applyFill="1" applyAlignment="1">
      <alignment horizontal="right"/>
    </xf>
    <xf numFmtId="3" fontId="47" fillId="0" borderId="0" xfId="48" applyNumberFormat="1" applyFont="1" applyFill="1"/>
    <xf numFmtId="0" fontId="47" fillId="0" borderId="0" xfId="48" applyFont="1" applyFill="1"/>
    <xf numFmtId="0" fontId="47" fillId="0" borderId="0" xfId="48" applyFont="1" applyFill="1" applyAlignment="1">
      <alignment horizontal="left"/>
    </xf>
    <xf numFmtId="164" fontId="48" fillId="0" borderId="0" xfId="48" applyNumberFormat="1" applyFont="1" applyFill="1" applyAlignment="1">
      <alignment horizontal="right"/>
    </xf>
    <xf numFmtId="164" fontId="5" fillId="0" borderId="0" xfId="48" applyNumberFormat="1" applyFont="1" applyFill="1" applyBorder="1" applyAlignment="1">
      <alignment horizontal="right"/>
    </xf>
    <xf numFmtId="3" fontId="5" fillId="0" borderId="0" xfId="48" applyNumberFormat="1" applyFont="1" applyFill="1" applyBorder="1" applyAlignment="1">
      <alignment horizontal="right"/>
    </xf>
    <xf numFmtId="0" fontId="4" fillId="0" borderId="0" xfId="48" applyFont="1" applyFill="1" applyBorder="1" applyAlignment="1">
      <alignment horizontal="left"/>
    </xf>
    <xf numFmtId="0" fontId="4" fillId="0" borderId="0" xfId="48" applyFont="1" applyFill="1" applyBorder="1" applyAlignment="1">
      <alignment horizontal="center"/>
    </xf>
    <xf numFmtId="164" fontId="5" fillId="0" borderId="39" xfId="48" applyNumberFormat="1" applyFont="1" applyFill="1" applyBorder="1" applyAlignment="1">
      <alignment horizontal="right"/>
    </xf>
    <xf numFmtId="3" fontId="5" fillId="0" borderId="40" xfId="48" applyNumberFormat="1" applyFont="1" applyFill="1" applyBorder="1" applyAlignment="1">
      <alignment horizontal="right"/>
    </xf>
    <xf numFmtId="0" fontId="4" fillId="0" borderId="40" xfId="48" applyFont="1" applyFill="1" applyBorder="1" applyAlignment="1">
      <alignment horizontal="left"/>
    </xf>
    <xf numFmtId="0" fontId="4" fillId="0" borderId="40" xfId="48" applyFont="1" applyFill="1" applyBorder="1" applyAlignment="1">
      <alignment horizontal="center"/>
    </xf>
    <xf numFmtId="0" fontId="4" fillId="0" borderId="31" xfId="48" applyFont="1" applyFill="1" applyBorder="1" applyAlignment="1">
      <alignment horizontal="center"/>
    </xf>
    <xf numFmtId="164" fontId="4" fillId="0" borderId="47" xfId="48" applyNumberFormat="1" applyFont="1" applyFill="1" applyBorder="1" applyAlignment="1">
      <alignment horizontal="right"/>
    </xf>
    <xf numFmtId="3" fontId="4" fillId="0" borderId="14" xfId="48" applyNumberFormat="1" applyFont="1" applyFill="1" applyBorder="1" applyAlignment="1">
      <alignment horizontal="right"/>
    </xf>
    <xf numFmtId="0" fontId="4" fillId="0" borderId="14" xfId="48" applyFont="1" applyFill="1" applyBorder="1" applyAlignment="1">
      <alignment horizontal="left"/>
    </xf>
    <xf numFmtId="0" fontId="4" fillId="0" borderId="14" xfId="48" applyFont="1" applyFill="1" applyBorder="1" applyAlignment="1">
      <alignment horizontal="center"/>
    </xf>
    <xf numFmtId="0" fontId="4" fillId="0" borderId="48" xfId="48" applyFont="1" applyFill="1" applyBorder="1" applyAlignment="1">
      <alignment horizontal="center"/>
    </xf>
    <xf numFmtId="164" fontId="5" fillId="0" borderId="49" xfId="48" applyNumberFormat="1" applyFont="1" applyFill="1" applyBorder="1" applyAlignment="1">
      <alignment horizontal="right"/>
    </xf>
    <xf numFmtId="0" fontId="4" fillId="0" borderId="34" xfId="48" applyFont="1" applyFill="1" applyBorder="1" applyAlignment="1">
      <alignment horizontal="center"/>
    </xf>
    <xf numFmtId="164" fontId="5" fillId="0" borderId="43" xfId="48" applyNumberFormat="1" applyFont="1" applyFill="1" applyBorder="1" applyAlignment="1">
      <alignment horizontal="right"/>
    </xf>
    <xf numFmtId="3" fontId="5" fillId="0" borderId="17" xfId="48" applyNumberFormat="1" applyFont="1" applyFill="1" applyBorder="1" applyAlignment="1">
      <alignment horizontal="right"/>
    </xf>
    <xf numFmtId="0" fontId="4" fillId="0" borderId="17" xfId="48" applyFont="1" applyFill="1" applyBorder="1" applyAlignment="1">
      <alignment horizontal="left"/>
    </xf>
    <xf numFmtId="0" fontId="4" fillId="0" borderId="17" xfId="48" applyFont="1" applyFill="1" applyBorder="1" applyAlignment="1">
      <alignment horizontal="center"/>
    </xf>
    <xf numFmtId="0" fontId="4" fillId="0" borderId="35" xfId="48" applyFont="1" applyFill="1" applyBorder="1" applyAlignment="1">
      <alignment horizontal="center"/>
    </xf>
    <xf numFmtId="164" fontId="4" fillId="0" borderId="44" xfId="48" applyNumberFormat="1" applyFont="1" applyFill="1" applyBorder="1" applyAlignment="1">
      <alignment horizontal="right"/>
    </xf>
    <xf numFmtId="3" fontId="4" fillId="0" borderId="2" xfId="48" applyNumberFormat="1" applyFont="1" applyFill="1" applyBorder="1" applyAlignment="1">
      <alignment horizontal="right"/>
    </xf>
    <xf numFmtId="0" fontId="4" fillId="0" borderId="2" xfId="48" applyFont="1" applyFill="1" applyBorder="1" applyAlignment="1">
      <alignment horizontal="left"/>
    </xf>
    <xf numFmtId="0" fontId="4" fillId="0" borderId="2" xfId="48" applyFont="1" applyFill="1" applyBorder="1" applyAlignment="1">
      <alignment horizontal="center"/>
    </xf>
    <xf numFmtId="164" fontId="4" fillId="0" borderId="0" xfId="48" applyNumberFormat="1" applyFont="1" applyFill="1" applyBorder="1" applyAlignment="1">
      <alignment horizontal="right"/>
    </xf>
    <xf numFmtId="3" fontId="4" fillId="0" borderId="0" xfId="48" applyNumberFormat="1" applyFont="1" applyFill="1" applyBorder="1" applyAlignment="1">
      <alignment horizontal="right"/>
    </xf>
    <xf numFmtId="164" fontId="5" fillId="0" borderId="0" xfId="48" applyNumberFormat="1" applyFont="1" applyBorder="1" applyAlignment="1">
      <alignment horizontal="right"/>
    </xf>
    <xf numFmtId="3" fontId="5" fillId="0" borderId="0" xfId="48" applyNumberFormat="1" applyFont="1" applyBorder="1" applyAlignment="1">
      <alignment horizontal="right"/>
    </xf>
    <xf numFmtId="164" fontId="5" fillId="0" borderId="39" xfId="48" applyNumberFormat="1" applyFont="1" applyBorder="1" applyAlignment="1">
      <alignment horizontal="right"/>
    </xf>
    <xf numFmtId="3" fontId="5" fillId="0" borderId="40" xfId="48" applyNumberFormat="1" applyFont="1" applyBorder="1" applyAlignment="1">
      <alignment horizontal="right"/>
    </xf>
    <xf numFmtId="0" fontId="4" fillId="0" borderId="50" xfId="48" applyFont="1" applyFill="1" applyBorder="1" applyAlignment="1">
      <alignment horizontal="left"/>
    </xf>
    <xf numFmtId="0" fontId="4" fillId="0" borderId="2" xfId="48" applyFont="1" applyBorder="1" applyAlignment="1">
      <alignment horizontal="left" wrapText="1"/>
    </xf>
    <xf numFmtId="0" fontId="4" fillId="0" borderId="0" xfId="48" applyFont="1" applyBorder="1"/>
    <xf numFmtId="164" fontId="4" fillId="0" borderId="0" xfId="48" applyNumberFormat="1" applyFont="1" applyAlignment="1">
      <alignment horizontal="right"/>
    </xf>
    <xf numFmtId="3" fontId="47" fillId="0" borderId="0" xfId="48" applyNumberFormat="1" applyFont="1"/>
    <xf numFmtId="0" fontId="47" fillId="0" borderId="0" xfId="48" applyFont="1"/>
    <xf numFmtId="0" fontId="47" fillId="0" borderId="0" xfId="48" applyFont="1" applyAlignment="1">
      <alignment horizontal="left"/>
    </xf>
    <xf numFmtId="164" fontId="48" fillId="0" borderId="0" xfId="48" applyNumberFormat="1" applyFont="1" applyAlignment="1">
      <alignment horizontal="right"/>
    </xf>
    <xf numFmtId="0" fontId="47" fillId="0" borderId="0" xfId="48" applyFont="1" applyAlignment="1">
      <alignment horizontal="center"/>
    </xf>
    <xf numFmtId="0" fontId="4" fillId="0" borderId="0" xfId="48" applyFont="1" applyAlignment="1">
      <alignment horizontal="center"/>
    </xf>
    <xf numFmtId="164" fontId="4" fillId="0" borderId="0" xfId="48" applyNumberFormat="1" applyFont="1" applyAlignment="1">
      <alignment horizontal="left"/>
    </xf>
    <xf numFmtId="3" fontId="4" fillId="0" borderId="0" xfId="48" applyNumberFormat="1" applyFont="1" applyAlignment="1">
      <alignment horizontal="right"/>
    </xf>
    <xf numFmtId="3" fontId="5" fillId="0" borderId="0" xfId="48" applyNumberFormat="1" applyFont="1"/>
    <xf numFmtId="0" fontId="5" fillId="0" borderId="0" xfId="48" applyFont="1"/>
    <xf numFmtId="0" fontId="5" fillId="0" borderId="0" xfId="48" applyFont="1" applyAlignment="1">
      <alignment horizontal="left"/>
    </xf>
    <xf numFmtId="0" fontId="5" fillId="0" borderId="0" xfId="48" applyFont="1" applyAlignment="1">
      <alignment horizontal="right"/>
    </xf>
    <xf numFmtId="49" fontId="4" fillId="0" borderId="0" xfId="48" applyNumberFormat="1" applyFont="1" applyAlignment="1">
      <alignment horizontal="left"/>
    </xf>
    <xf numFmtId="3" fontId="5" fillId="0" borderId="30" xfId="48" applyNumberFormat="1" applyFont="1" applyBorder="1" applyAlignment="1">
      <alignment horizontal="right"/>
    </xf>
    <xf numFmtId="3" fontId="5" fillId="0" borderId="33" xfId="48" applyNumberFormat="1" applyFont="1" applyBorder="1" applyAlignment="1">
      <alignment horizontal="right"/>
    </xf>
    <xf numFmtId="3" fontId="5" fillId="0" borderId="37" xfId="48" applyNumberFormat="1" applyFont="1" applyBorder="1" applyAlignment="1">
      <alignment horizontal="right"/>
    </xf>
    <xf numFmtId="0" fontId="5" fillId="0" borderId="37" xfId="48" applyFont="1" applyBorder="1" applyAlignment="1">
      <alignment horizontal="left"/>
    </xf>
    <xf numFmtId="164" fontId="5" fillId="0" borderId="13" xfId="48" applyNumberFormat="1" applyFont="1" applyBorder="1" applyAlignment="1">
      <alignment horizontal="right"/>
    </xf>
    <xf numFmtId="3" fontId="5" fillId="0" borderId="11" xfId="48" applyNumberFormat="1" applyFont="1" applyBorder="1" applyAlignment="1">
      <alignment horizontal="right"/>
    </xf>
    <xf numFmtId="164" fontId="4" fillId="0" borderId="49" xfId="48" applyNumberFormat="1" applyFont="1" applyBorder="1" applyAlignment="1">
      <alignment horizontal="right"/>
    </xf>
    <xf numFmtId="164" fontId="5" fillId="0" borderId="51" xfId="48" applyNumberFormat="1" applyFont="1" applyBorder="1" applyAlignment="1">
      <alignment horizontal="right"/>
    </xf>
    <xf numFmtId="3" fontId="5" fillId="0" borderId="52" xfId="48" applyNumberFormat="1" applyFont="1" applyBorder="1" applyAlignment="1">
      <alignment horizontal="right"/>
    </xf>
    <xf numFmtId="3" fontId="5" fillId="0" borderId="19" xfId="48" applyNumberFormat="1" applyFont="1" applyBorder="1" applyAlignment="1">
      <alignment horizontal="right"/>
    </xf>
    <xf numFmtId="0" fontId="4" fillId="0" borderId="19" xfId="48" applyFont="1" applyBorder="1" applyAlignment="1">
      <alignment horizontal="left"/>
    </xf>
    <xf numFmtId="0" fontId="4" fillId="0" borderId="52" xfId="48" applyFont="1" applyBorder="1" applyAlignment="1">
      <alignment horizontal="center"/>
    </xf>
    <xf numFmtId="0" fontId="2" fillId="0" borderId="0" xfId="48" applyFont="1"/>
    <xf numFmtId="169" fontId="4" fillId="0" borderId="53" xfId="48" applyNumberFormat="1" applyFont="1" applyBorder="1"/>
    <xf numFmtId="3" fontId="49" fillId="0" borderId="54" xfId="48" applyNumberFormat="1" applyFont="1" applyBorder="1"/>
    <xf numFmtId="3" fontId="49" fillId="0" borderId="55" xfId="48" applyNumberFormat="1" applyFont="1" applyBorder="1"/>
    <xf numFmtId="0" fontId="49" fillId="0" borderId="55" xfId="48" applyFont="1" applyBorder="1"/>
    <xf numFmtId="0" fontId="49" fillId="0" borderId="54" xfId="48" applyFont="1" applyBorder="1" applyAlignment="1">
      <alignment horizontal="center"/>
    </xf>
    <xf numFmtId="0" fontId="4" fillId="0" borderId="48" xfId="48" applyFont="1" applyBorder="1" applyAlignment="1">
      <alignment horizontal="center"/>
    </xf>
    <xf numFmtId="164" fontId="5" fillId="0" borderId="49" xfId="48" applyNumberFormat="1" applyFont="1" applyBorder="1" applyAlignment="1">
      <alignment horizontal="right"/>
    </xf>
    <xf numFmtId="0" fontId="5" fillId="0" borderId="0" xfId="48" applyFont="1" applyBorder="1" applyAlignment="1">
      <alignment horizontal="left"/>
    </xf>
    <xf numFmtId="0" fontId="5" fillId="0" borderId="19" xfId="48" applyFont="1" applyBorder="1" applyAlignment="1">
      <alignment horizontal="left"/>
    </xf>
    <xf numFmtId="169" fontId="4" fillId="0" borderId="49" xfId="48" applyNumberFormat="1" applyFont="1" applyBorder="1"/>
    <xf numFmtId="3" fontId="49" fillId="0" borderId="56" xfId="48" applyNumberFormat="1" applyFont="1" applyBorder="1"/>
    <xf numFmtId="3" fontId="49" fillId="0" borderId="0" xfId="48" applyNumberFormat="1" applyFont="1" applyBorder="1"/>
    <xf numFmtId="0" fontId="49" fillId="0" borderId="0" xfId="48" applyFont="1" applyBorder="1"/>
    <xf numFmtId="0" fontId="49" fillId="0" borderId="56" xfId="48" applyFont="1" applyBorder="1" applyAlignment="1">
      <alignment horizontal="center"/>
    </xf>
    <xf numFmtId="164" fontId="4" fillId="0" borderId="53" xfId="48" applyNumberFormat="1" applyFont="1" applyBorder="1"/>
    <xf numFmtId="3" fontId="4" fillId="0" borderId="55" xfId="48" applyNumberFormat="1" applyFont="1" applyBorder="1"/>
    <xf numFmtId="0" fontId="4" fillId="0" borderId="55" xfId="48" applyFont="1" applyBorder="1"/>
    <xf numFmtId="0" fontId="4" fillId="0" borderId="55" xfId="48" applyFont="1" applyBorder="1" applyAlignment="1">
      <alignment horizontal="center"/>
    </xf>
    <xf numFmtId="0" fontId="4" fillId="0" borderId="48" xfId="48" applyFont="1" applyBorder="1"/>
    <xf numFmtId="164" fontId="5" fillId="0" borderId="3" xfId="48" applyNumberFormat="1" applyFont="1" applyBorder="1" applyAlignment="1">
      <alignment horizontal="right"/>
    </xf>
    <xf numFmtId="3" fontId="5" fillId="0" borderId="1" xfId="48" applyNumberFormat="1" applyFont="1" applyBorder="1" applyAlignment="1">
      <alignment horizontal="right"/>
    </xf>
    <xf numFmtId="0" fontId="4" fillId="0" borderId="0" xfId="48" applyFont="1" applyBorder="1" applyAlignment="1">
      <alignment horizontal="left" wrapText="1"/>
    </xf>
    <xf numFmtId="0" fontId="4" fillId="0" borderId="19" xfId="48" applyFont="1" applyBorder="1" applyAlignment="1">
      <alignment horizontal="left" wrapText="1"/>
    </xf>
    <xf numFmtId="164" fontId="4" fillId="0" borderId="49" xfId="48" applyNumberFormat="1" applyFont="1" applyFill="1" applyBorder="1" applyAlignment="1">
      <alignment horizontal="right"/>
    </xf>
    <xf numFmtId="164" fontId="5" fillId="0" borderId="51" xfId="48" applyNumberFormat="1" applyFont="1" applyFill="1" applyBorder="1" applyAlignment="1">
      <alignment horizontal="right"/>
    </xf>
    <xf numFmtId="169" fontId="4" fillId="0" borderId="49" xfId="48" applyNumberFormat="1" applyFont="1" applyFill="1" applyBorder="1"/>
    <xf numFmtId="169" fontId="4" fillId="0" borderId="53" xfId="48" applyNumberFormat="1" applyFont="1" applyFill="1" applyBorder="1"/>
    <xf numFmtId="0" fontId="4" fillId="0" borderId="42" xfId="48" applyFont="1" applyBorder="1" applyAlignment="1">
      <alignment horizontal="center"/>
    </xf>
    <xf numFmtId="0" fontId="49" fillId="0" borderId="0" xfId="48" applyFont="1" applyBorder="1" applyAlignment="1">
      <alignment wrapText="1"/>
    </xf>
    <xf numFmtId="0" fontId="49" fillId="0" borderId="55" xfId="48" applyFont="1" applyBorder="1" applyAlignment="1">
      <alignment wrapText="1"/>
    </xf>
    <xf numFmtId="3" fontId="5" fillId="0" borderId="52" xfId="48" applyNumberFormat="1" applyFont="1" applyFill="1" applyBorder="1" applyAlignment="1">
      <alignment horizontal="right"/>
    </xf>
    <xf numFmtId="3" fontId="5" fillId="0" borderId="19" xfId="48" applyNumberFormat="1" applyFont="1" applyFill="1" applyBorder="1" applyAlignment="1">
      <alignment horizontal="right"/>
    </xf>
    <xf numFmtId="0" fontId="4" fillId="0" borderId="19" xfId="48" applyFont="1" applyFill="1" applyBorder="1" applyAlignment="1">
      <alignment horizontal="left"/>
    </xf>
    <xf numFmtId="0" fontId="4" fillId="0" borderId="52" xfId="48" applyFont="1" applyFill="1" applyBorder="1" applyAlignment="1">
      <alignment horizontal="center"/>
    </xf>
    <xf numFmtId="164" fontId="5" fillId="0" borderId="3" xfId="48" applyNumberFormat="1" applyFont="1" applyFill="1" applyBorder="1" applyAlignment="1">
      <alignment horizontal="right"/>
    </xf>
    <xf numFmtId="169" fontId="4" fillId="0" borderId="47" xfId="48" applyNumberFormat="1" applyFont="1" applyBorder="1"/>
    <xf numFmtId="0" fontId="5" fillId="0" borderId="0" xfId="48" applyFont="1" applyAlignment="1">
      <alignment horizontal="center"/>
    </xf>
    <xf numFmtId="164" fontId="5" fillId="0" borderId="13" xfId="46" applyNumberFormat="1" applyFont="1" applyFill="1" applyBorder="1" applyAlignment="1">
      <alignment vertical="center"/>
    </xf>
    <xf numFmtId="3" fontId="5" fillId="0" borderId="11" xfId="46" applyNumberFormat="1" applyFont="1" applyFill="1" applyBorder="1" applyAlignment="1">
      <alignment vertical="center"/>
    </xf>
    <xf numFmtId="0" fontId="5" fillId="0" borderId="11" xfId="46" applyFont="1" applyFill="1" applyBorder="1" applyAlignment="1">
      <alignment vertical="center" wrapText="1"/>
    </xf>
    <xf numFmtId="0" fontId="5" fillId="0" borderId="10" xfId="46" applyFont="1" applyFill="1" applyBorder="1" applyAlignment="1">
      <alignment vertical="center" wrapText="1"/>
    </xf>
    <xf numFmtId="164" fontId="5" fillId="0" borderId="3" xfId="46" applyNumberFormat="1" applyFont="1" applyFill="1" applyBorder="1" applyAlignment="1">
      <alignment vertical="center"/>
    </xf>
    <xf numFmtId="3" fontId="5" fillId="0" borderId="1" xfId="46" applyNumberFormat="1" applyFont="1" applyFill="1" applyBorder="1" applyAlignment="1">
      <alignment vertical="center"/>
    </xf>
    <xf numFmtId="0" fontId="5" fillId="0" borderId="1" xfId="46" applyFont="1" applyFill="1" applyBorder="1" applyAlignment="1">
      <alignment vertical="center" wrapText="1"/>
    </xf>
    <xf numFmtId="0" fontId="5" fillId="0" borderId="8" xfId="46" applyFont="1" applyFill="1" applyBorder="1" applyAlignment="1">
      <alignment vertical="center" wrapText="1"/>
    </xf>
    <xf numFmtId="164" fontId="50" fillId="0" borderId="3" xfId="46" applyNumberFormat="1" applyFont="1" applyFill="1" applyBorder="1" applyAlignment="1">
      <alignment vertical="center"/>
    </xf>
    <xf numFmtId="3" fontId="50" fillId="0" borderId="1" xfId="46" applyNumberFormat="1" applyFont="1" applyFill="1" applyBorder="1" applyAlignment="1">
      <alignment vertical="center"/>
    </xf>
    <xf numFmtId="0" fontId="50" fillId="0" borderId="1" xfId="46" applyFont="1" applyFill="1" applyBorder="1" applyAlignment="1">
      <alignment vertical="center" wrapText="1"/>
    </xf>
    <xf numFmtId="0" fontId="50" fillId="0" borderId="8" xfId="46" applyFont="1" applyFill="1" applyBorder="1" applyAlignment="1">
      <alignment vertical="center" wrapText="1"/>
    </xf>
    <xf numFmtId="164" fontId="4" fillId="0" borderId="3" xfId="46" applyNumberFormat="1" applyFont="1" applyFill="1" applyBorder="1" applyAlignment="1">
      <alignment vertical="center"/>
    </xf>
    <xf numFmtId="3" fontId="4" fillId="0" borderId="1" xfId="46" applyNumberFormat="1" applyFont="1" applyFill="1" applyBorder="1" applyAlignment="1">
      <alignment vertical="center"/>
    </xf>
    <xf numFmtId="0" fontId="4" fillId="0" borderId="1" xfId="46" applyFont="1" applyFill="1" applyBorder="1" applyAlignment="1">
      <alignment vertical="center" wrapText="1"/>
    </xf>
    <xf numFmtId="3" fontId="5" fillId="0" borderId="54" xfId="46" applyNumberFormat="1" applyFont="1" applyFill="1" applyBorder="1" applyAlignment="1">
      <alignment vertical="center"/>
    </xf>
    <xf numFmtId="0" fontId="5" fillId="0" borderId="54" xfId="46" applyFont="1" applyFill="1" applyBorder="1" applyAlignment="1">
      <alignment vertical="center" wrapText="1"/>
    </xf>
    <xf numFmtId="0" fontId="5" fillId="0" borderId="57" xfId="46" applyFont="1" applyFill="1" applyBorder="1" applyAlignment="1">
      <alignment vertical="center" wrapText="1"/>
    </xf>
    <xf numFmtId="164" fontId="4" fillId="0" borderId="47" xfId="46" applyNumberFormat="1" applyFont="1" applyFill="1" applyBorder="1" applyAlignment="1">
      <alignment vertical="center"/>
    </xf>
    <xf numFmtId="3" fontId="4" fillId="0" borderId="54" xfId="46" applyNumberFormat="1" applyFont="1" applyFill="1" applyBorder="1" applyAlignment="1">
      <alignment vertical="center"/>
    </xf>
    <xf numFmtId="0" fontId="4" fillId="0" borderId="8" xfId="46" applyFont="1" applyFill="1" applyBorder="1" applyAlignment="1">
      <alignment vertical="center" wrapText="1"/>
    </xf>
    <xf numFmtId="0" fontId="4" fillId="0" borderId="1" xfId="46" applyFont="1" applyFill="1" applyBorder="1" applyAlignment="1">
      <alignment horizontal="right" vertical="center" wrapText="1"/>
    </xf>
    <xf numFmtId="0" fontId="4" fillId="0" borderId="8" xfId="46" applyFont="1" applyFill="1" applyBorder="1" applyAlignment="1">
      <alignment horizontal="left" vertical="center" wrapText="1"/>
    </xf>
    <xf numFmtId="3" fontId="4" fillId="0" borderId="52" xfId="46" applyNumberFormat="1" applyFont="1" applyFill="1" applyBorder="1" applyAlignment="1">
      <alignment vertical="center"/>
    </xf>
    <xf numFmtId="0" fontId="4" fillId="0" borderId="52" xfId="46" applyFont="1" applyFill="1" applyBorder="1" applyAlignment="1">
      <alignment vertical="center" wrapText="1"/>
    </xf>
    <xf numFmtId="0" fontId="4" fillId="0" borderId="58" xfId="46" applyFont="1" applyFill="1" applyBorder="1" applyAlignment="1">
      <alignment vertical="center" wrapText="1"/>
    </xf>
    <xf numFmtId="164" fontId="5" fillId="0" borderId="45" xfId="46" applyNumberFormat="1" applyFont="1" applyFill="1" applyBorder="1" applyAlignment="1">
      <alignment horizontal="center" vertical="center" wrapText="1"/>
    </xf>
    <xf numFmtId="3" fontId="5" fillId="0" borderId="59" xfId="46" applyNumberFormat="1" applyFont="1" applyFill="1" applyBorder="1" applyAlignment="1">
      <alignment horizontal="center" vertical="center" wrapText="1"/>
    </xf>
    <xf numFmtId="0" fontId="4" fillId="0" borderId="59" xfId="46" applyFont="1" applyFill="1" applyBorder="1" applyAlignment="1">
      <alignment horizontal="center" vertical="center" wrapText="1"/>
    </xf>
    <xf numFmtId="0" fontId="5" fillId="0" borderId="60" xfId="46" applyFont="1" applyFill="1" applyBorder="1" applyAlignment="1">
      <alignment horizontal="center" vertical="center" wrapText="1"/>
    </xf>
    <xf numFmtId="0" fontId="4" fillId="0" borderId="0" xfId="46" applyFont="1" applyFill="1" applyBorder="1" applyAlignment="1">
      <alignment horizontal="right" vertical="center" wrapText="1"/>
    </xf>
    <xf numFmtId="0" fontId="46" fillId="0" borderId="0" xfId="46" applyFill="1"/>
    <xf numFmtId="0" fontId="4" fillId="0" borderId="0" xfId="48" applyFont="1" applyFill="1"/>
    <xf numFmtId="0" fontId="4" fillId="0" borderId="0" xfId="48" applyFont="1" applyFill="1" applyAlignment="1">
      <alignment wrapText="1"/>
    </xf>
    <xf numFmtId="0" fontId="4" fillId="0" borderId="1" xfId="48" applyFont="1" applyFill="1" applyBorder="1" applyAlignment="1">
      <alignment vertical="center" wrapText="1"/>
    </xf>
    <xf numFmtId="0" fontId="4" fillId="0" borderId="64" xfId="48" applyFont="1" applyFill="1" applyBorder="1" applyAlignment="1">
      <alignment vertical="center" wrapText="1"/>
    </xf>
    <xf numFmtId="0" fontId="49" fillId="0" borderId="0" xfId="48" applyFont="1" applyAlignment="1">
      <alignment vertical="center"/>
    </xf>
    <xf numFmtId="164" fontId="49" fillId="0" borderId="3" xfId="48" applyNumberFormat="1" applyFont="1" applyBorder="1" applyAlignment="1">
      <alignment vertical="center"/>
    </xf>
    <xf numFmtId="0" fontId="49" fillId="0" borderId="1" xfId="48" applyFont="1" applyBorder="1" applyAlignment="1">
      <alignment vertical="center" wrapText="1"/>
    </xf>
    <xf numFmtId="0" fontId="49" fillId="0" borderId="8" xfId="48" applyFont="1" applyBorder="1" applyAlignment="1">
      <alignment vertical="center" wrapText="1"/>
    </xf>
    <xf numFmtId="0" fontId="5" fillId="0" borderId="59" xfId="46" applyFont="1" applyFill="1" applyBorder="1" applyAlignment="1">
      <alignment horizontal="center" vertical="center" wrapText="1"/>
    </xf>
    <xf numFmtId="0" fontId="4" fillId="0" borderId="0" xfId="46" applyFont="1" applyFill="1" applyAlignment="1">
      <alignment wrapText="1"/>
    </xf>
    <xf numFmtId="0" fontId="4" fillId="0" borderId="0" xfId="46" applyFont="1" applyFill="1" applyBorder="1" applyAlignment="1">
      <alignment horizontal="left" vertical="center" wrapText="1"/>
    </xf>
    <xf numFmtId="0" fontId="47" fillId="0" borderId="0" xfId="46" applyFont="1" applyFill="1" applyBorder="1" applyAlignment="1">
      <alignment horizontal="center" vertical="center" wrapText="1"/>
    </xf>
    <xf numFmtId="0" fontId="49" fillId="0" borderId="8" xfId="48" applyFont="1" applyFill="1" applyBorder="1" applyAlignment="1">
      <alignment vertical="center" wrapText="1"/>
    </xf>
    <xf numFmtId="0" fontId="49" fillId="0" borderId="1" xfId="48" applyFont="1" applyFill="1" applyBorder="1" applyAlignment="1">
      <alignment vertical="center" wrapText="1"/>
    </xf>
    <xf numFmtId="164" fontId="49" fillId="0" borderId="3" xfId="48" applyNumberFormat="1" applyFont="1" applyFill="1" applyBorder="1" applyAlignment="1">
      <alignment vertical="center"/>
    </xf>
    <xf numFmtId="0" fontId="49" fillId="0" borderId="8" xfId="48" applyFont="1" applyFill="1" applyBorder="1" applyAlignment="1">
      <alignment horizontal="left" vertical="center" wrapText="1"/>
    </xf>
    <xf numFmtId="0" fontId="6" fillId="0" borderId="0" xfId="49" applyFont="1" applyAlignment="1">
      <alignment vertical="center"/>
    </xf>
    <xf numFmtId="0" fontId="52" fillId="0" borderId="0" xfId="49" applyFont="1" applyFill="1" applyBorder="1" applyAlignment="1">
      <alignment vertical="center"/>
    </xf>
    <xf numFmtId="0" fontId="51" fillId="0" borderId="0" xfId="49" applyFont="1" applyFill="1" applyBorder="1" applyAlignment="1">
      <alignment vertical="center"/>
    </xf>
    <xf numFmtId="0" fontId="51" fillId="0" borderId="0" xfId="49" applyFont="1" applyFill="1" applyBorder="1" applyAlignment="1">
      <alignment horizontal="center" vertical="center"/>
    </xf>
    <xf numFmtId="0" fontId="6" fillId="0" borderId="0" xfId="49" applyFont="1" applyFill="1" applyBorder="1" applyAlignment="1">
      <alignment vertical="center"/>
    </xf>
    <xf numFmtId="3" fontId="53" fillId="0" borderId="0" xfId="49" applyNumberFormat="1" applyFont="1" applyFill="1" applyBorder="1" applyAlignment="1">
      <alignment vertical="center" wrapText="1"/>
    </xf>
    <xf numFmtId="3" fontId="54" fillId="0" borderId="0" xfId="49" applyNumberFormat="1" applyFont="1" applyFill="1" applyBorder="1" applyAlignment="1">
      <alignment vertical="center"/>
    </xf>
    <xf numFmtId="0" fontId="53" fillId="0" borderId="0" xfId="49" applyFont="1" applyFill="1" applyBorder="1" applyAlignment="1">
      <alignment horizontal="right"/>
    </xf>
    <xf numFmtId="3" fontId="6" fillId="0" borderId="0" xfId="49" applyNumberFormat="1" applyFont="1" applyFill="1" applyBorder="1" applyAlignment="1">
      <alignment vertical="center"/>
    </xf>
    <xf numFmtId="0" fontId="6" fillId="0" borderId="0" xfId="49" applyFont="1" applyFill="1" applyAlignment="1">
      <alignment vertical="center"/>
    </xf>
    <xf numFmtId="0" fontId="53" fillId="0" borderId="8" xfId="49" applyNumberFormat="1" applyFont="1" applyFill="1" applyBorder="1" applyAlignment="1">
      <alignment horizontal="center" vertical="center"/>
    </xf>
    <xf numFmtId="0" fontId="53" fillId="0" borderId="1" xfId="49" applyNumberFormat="1" applyFont="1" applyFill="1" applyBorder="1" applyAlignment="1">
      <alignment horizontal="center" vertical="center"/>
    </xf>
    <xf numFmtId="0" fontId="53" fillId="0" borderId="3" xfId="49" applyNumberFormat="1" applyFont="1" applyFill="1" applyBorder="1" applyAlignment="1">
      <alignment horizontal="center" vertical="center" wrapText="1"/>
    </xf>
    <xf numFmtId="0" fontId="53" fillId="0" borderId="73" xfId="49" applyFont="1" applyFill="1" applyBorder="1" applyAlignment="1">
      <alignment horizontal="center" vertical="center"/>
    </xf>
    <xf numFmtId="49" fontId="53" fillId="0" borderId="10" xfId="49" applyNumberFormat="1" applyFont="1" applyFill="1" applyBorder="1" applyAlignment="1">
      <alignment horizontal="center" vertical="center"/>
    </xf>
    <xf numFmtId="49" fontId="53" fillId="0" borderId="75" xfId="49" applyNumberFormat="1" applyFont="1" applyFill="1" applyBorder="1" applyAlignment="1">
      <alignment horizontal="center" vertical="center"/>
    </xf>
    <xf numFmtId="3" fontId="53" fillId="0" borderId="10" xfId="49" applyNumberFormat="1" applyFont="1" applyFill="1" applyBorder="1" applyAlignment="1">
      <alignment horizontal="center" vertical="center"/>
    </xf>
    <xf numFmtId="49" fontId="53" fillId="0" borderId="11" xfId="49" applyNumberFormat="1" applyFont="1" applyFill="1" applyBorder="1" applyAlignment="1">
      <alignment horizontal="center" vertical="center"/>
    </xf>
    <xf numFmtId="49" fontId="53" fillId="0" borderId="13" xfId="49" applyNumberFormat="1" applyFont="1" applyFill="1" applyBorder="1" applyAlignment="1">
      <alignment horizontal="center" vertical="center"/>
    </xf>
    <xf numFmtId="0" fontId="53" fillId="0" borderId="0" xfId="49" applyFont="1" applyFill="1" applyBorder="1" applyAlignment="1">
      <alignment horizontal="center" vertical="center" wrapText="1"/>
    </xf>
    <xf numFmtId="0" fontId="53" fillId="0" borderId="8" xfId="49" applyFont="1" applyFill="1" applyBorder="1" applyAlignment="1">
      <alignment vertical="center" wrapText="1"/>
    </xf>
    <xf numFmtId="0" fontId="23" fillId="0" borderId="9" xfId="49" applyFont="1" applyFill="1" applyBorder="1" applyAlignment="1">
      <alignment horizontal="justify" vertical="center" wrapText="1"/>
    </xf>
    <xf numFmtId="0" fontId="23" fillId="0" borderId="1" xfId="49" applyFont="1" applyFill="1" applyBorder="1" applyAlignment="1">
      <alignment horizontal="center" vertical="center" wrapText="1"/>
    </xf>
    <xf numFmtId="0" fontId="23" fillId="26" borderId="42" xfId="49" applyFont="1" applyFill="1" applyBorder="1" applyAlignment="1">
      <alignment horizontal="center" vertical="center" wrapText="1"/>
    </xf>
    <xf numFmtId="0" fontId="23" fillId="26" borderId="77" xfId="49" applyFont="1" applyFill="1" applyBorder="1" applyAlignment="1">
      <alignment horizontal="center" vertical="center" wrapText="1"/>
    </xf>
    <xf numFmtId="3" fontId="23" fillId="0" borderId="77" xfId="49" applyNumberFormat="1" applyFont="1" applyFill="1" applyBorder="1" applyAlignment="1">
      <alignment vertical="center"/>
    </xf>
    <xf numFmtId="3" fontId="23" fillId="0" borderId="63" xfId="49" applyNumberFormat="1" applyFont="1" applyFill="1" applyBorder="1" applyAlignment="1">
      <alignment horizontal="right" vertical="center"/>
    </xf>
    <xf numFmtId="3" fontId="23" fillId="0" borderId="9" xfId="49" applyNumberFormat="1" applyFont="1" applyFill="1" applyBorder="1" applyAlignment="1">
      <alignment horizontal="right" vertical="center"/>
    </xf>
    <xf numFmtId="3" fontId="23" fillId="27" borderId="8" xfId="49" applyNumberFormat="1" applyFont="1" applyFill="1" applyBorder="1" applyAlignment="1">
      <alignment vertical="center"/>
    </xf>
    <xf numFmtId="3" fontId="23" fillId="0" borderId="63" xfId="49" applyNumberFormat="1" applyFont="1" applyFill="1" applyBorder="1" applyAlignment="1">
      <alignment vertical="center"/>
    </xf>
    <xf numFmtId="3" fontId="23" fillId="0" borderId="1" xfId="49" applyNumberFormat="1" applyFont="1" applyFill="1" applyBorder="1" applyAlignment="1">
      <alignment vertical="center"/>
    </xf>
    <xf numFmtId="3" fontId="23" fillId="0" borderId="3" xfId="49" applyNumberFormat="1" applyFont="1" applyFill="1" applyBorder="1" applyAlignment="1">
      <alignment vertical="center"/>
    </xf>
    <xf numFmtId="3" fontId="23" fillId="0" borderId="9" xfId="49" applyNumberFormat="1" applyFont="1" applyFill="1" applyBorder="1" applyAlignment="1">
      <alignment vertical="center"/>
    </xf>
    <xf numFmtId="3" fontId="23" fillId="0" borderId="8" xfId="49" applyNumberFormat="1" applyFont="1" applyFill="1" applyBorder="1" applyAlignment="1">
      <alignment vertical="center"/>
    </xf>
    <xf numFmtId="0" fontId="23" fillId="0" borderId="0" xfId="49" applyFont="1" applyAlignment="1">
      <alignment vertical="center"/>
    </xf>
    <xf numFmtId="3" fontId="23" fillId="0" borderId="0" xfId="49" applyNumberFormat="1" applyFont="1" applyAlignment="1">
      <alignment vertical="center"/>
    </xf>
    <xf numFmtId="3" fontId="23" fillId="0" borderId="32" xfId="49" applyNumberFormat="1" applyFont="1" applyFill="1" applyBorder="1" applyAlignment="1">
      <alignment horizontal="justify" vertical="center" wrapText="1"/>
    </xf>
    <xf numFmtId="0" fontId="23" fillId="0" borderId="0" xfId="49" applyFont="1" applyFill="1" applyAlignment="1">
      <alignment vertical="center"/>
    </xf>
    <xf numFmtId="3" fontId="23" fillId="0" borderId="0" xfId="49" applyNumberFormat="1" applyFont="1" applyFill="1" applyAlignment="1">
      <alignment vertical="center"/>
    </xf>
    <xf numFmtId="0" fontId="23" fillId="0" borderId="8" xfId="49" applyFont="1" applyFill="1" applyBorder="1" applyAlignment="1">
      <alignment horizontal="center" vertical="center"/>
    </xf>
    <xf numFmtId="3" fontId="23" fillId="0" borderId="1" xfId="49" applyNumberFormat="1" applyFont="1" applyFill="1" applyBorder="1" applyAlignment="1">
      <alignment horizontal="right" vertical="center" wrapText="1"/>
    </xf>
    <xf numFmtId="3" fontId="23" fillId="0" borderId="3" xfId="49" applyNumberFormat="1" applyFont="1" applyFill="1" applyBorder="1" applyAlignment="1">
      <alignment horizontal="right" vertical="center" wrapText="1"/>
    </xf>
    <xf numFmtId="3" fontId="23" fillId="0" borderId="1" xfId="49" applyNumberFormat="1" applyFont="1" applyFill="1" applyBorder="1" applyAlignment="1">
      <alignment horizontal="right" vertical="center"/>
    </xf>
    <xf numFmtId="3" fontId="23" fillId="0" borderId="8" xfId="49" applyNumberFormat="1" applyFont="1" applyFill="1" applyBorder="1" applyAlignment="1">
      <alignment horizontal="right" vertical="center"/>
    </xf>
    <xf numFmtId="3" fontId="23" fillId="0" borderId="3" xfId="49" applyNumberFormat="1" applyFont="1" applyFill="1" applyBorder="1" applyAlignment="1">
      <alignment horizontal="right" vertical="center"/>
    </xf>
    <xf numFmtId="0" fontId="23" fillId="0" borderId="1" xfId="51" applyFont="1" applyFill="1" applyBorder="1" applyAlignment="1" applyProtection="1">
      <alignment horizontal="justify" vertical="center" wrapText="1"/>
      <protection locked="0"/>
    </xf>
    <xf numFmtId="0" fontId="23" fillId="26" borderId="9" xfId="49" applyFont="1" applyFill="1" applyBorder="1" applyAlignment="1">
      <alignment horizontal="center" vertical="center" wrapText="1"/>
    </xf>
    <xf numFmtId="0" fontId="23" fillId="26" borderId="32" xfId="49" applyFont="1" applyFill="1" applyBorder="1" applyAlignment="1">
      <alignment horizontal="center" vertical="center" wrapText="1"/>
    </xf>
    <xf numFmtId="3" fontId="23" fillId="0" borderId="1" xfId="52" applyNumberFormat="1" applyFont="1" applyFill="1" applyBorder="1" applyAlignment="1">
      <alignment horizontal="right" vertical="center"/>
    </xf>
    <xf numFmtId="3" fontId="23" fillId="0" borderId="3" xfId="49" applyNumberFormat="1" applyFont="1" applyBorder="1" applyAlignment="1">
      <alignment vertical="center"/>
    </xf>
    <xf numFmtId="0" fontId="53" fillId="0" borderId="57" xfId="49" applyFont="1" applyFill="1" applyBorder="1" applyAlignment="1">
      <alignment vertical="center" wrapText="1"/>
    </xf>
    <xf numFmtId="0" fontId="23" fillId="0" borderId="54" xfId="49" applyFont="1" applyFill="1" applyBorder="1" applyAlignment="1">
      <alignment horizontal="justify" vertical="center" wrapText="1"/>
    </xf>
    <xf numFmtId="0" fontId="23" fillId="0" borderId="54" xfId="49" applyFont="1" applyFill="1" applyBorder="1" applyAlignment="1">
      <alignment horizontal="center" vertical="center" wrapText="1"/>
    </xf>
    <xf numFmtId="0" fontId="23" fillId="26" borderId="14" xfId="49" applyFont="1" applyFill="1" applyBorder="1" applyAlignment="1">
      <alignment horizontal="center" vertical="center" wrapText="1"/>
    </xf>
    <xf numFmtId="0" fontId="23" fillId="26" borderId="78" xfId="49" applyFont="1" applyFill="1" applyBorder="1" applyAlignment="1">
      <alignment horizontal="center" vertical="center" wrapText="1"/>
    </xf>
    <xf numFmtId="3" fontId="23" fillId="0" borderId="15" xfId="49" applyNumberFormat="1" applyFont="1" applyFill="1" applyBorder="1" applyAlignment="1">
      <alignment vertical="center"/>
    </xf>
    <xf numFmtId="3" fontId="23" fillId="0" borderId="14" xfId="49" applyNumberFormat="1" applyFont="1" applyFill="1" applyBorder="1" applyAlignment="1">
      <alignment vertical="center"/>
    </xf>
    <xf numFmtId="3" fontId="23" fillId="0" borderId="54" xfId="49" applyNumberFormat="1" applyFont="1" applyFill="1" applyBorder="1" applyAlignment="1">
      <alignment vertical="center"/>
    </xf>
    <xf numFmtId="3" fontId="23" fillId="0" borderId="47" xfId="49" applyNumberFormat="1" applyFont="1" applyFill="1" applyBorder="1" applyAlignment="1">
      <alignment vertical="center"/>
    </xf>
    <xf numFmtId="3" fontId="23" fillId="0" borderId="57" xfId="49" applyNumberFormat="1" applyFont="1" applyFill="1" applyBorder="1" applyAlignment="1">
      <alignment vertical="center"/>
    </xf>
    <xf numFmtId="3" fontId="23" fillId="0" borderId="79" xfId="49" applyNumberFormat="1" applyFont="1" applyFill="1" applyBorder="1" applyAlignment="1">
      <alignment horizontal="justify" vertical="center" wrapText="1"/>
    </xf>
    <xf numFmtId="0" fontId="23" fillId="27" borderId="59" xfId="49" applyFont="1" applyFill="1" applyBorder="1" applyAlignment="1">
      <alignment horizontal="center" vertical="center"/>
    </xf>
    <xf numFmtId="0" fontId="23" fillId="27" borderId="46" xfId="49" applyFont="1" applyFill="1" applyBorder="1" applyAlignment="1">
      <alignment horizontal="center" vertical="center"/>
    </xf>
    <xf numFmtId="0" fontId="23" fillId="27" borderId="80" xfId="49" applyFont="1" applyFill="1" applyBorder="1" applyAlignment="1">
      <alignment horizontal="center" vertical="center"/>
    </xf>
    <xf numFmtId="3" fontId="53" fillId="27" borderId="29" xfId="49" applyNumberFormat="1" applyFont="1" applyFill="1" applyBorder="1" applyAlignment="1">
      <alignment vertical="center"/>
    </xf>
    <xf numFmtId="3" fontId="53" fillId="27" borderId="80" xfId="49" applyNumberFormat="1" applyFont="1" applyFill="1" applyBorder="1" applyAlignment="1">
      <alignment vertical="center"/>
    </xf>
    <xf numFmtId="3" fontId="53" fillId="27" borderId="46" xfId="49" applyNumberFormat="1" applyFont="1" applyFill="1" applyBorder="1" applyAlignment="1">
      <alignment vertical="center"/>
    </xf>
    <xf numFmtId="3" fontId="53" fillId="27" borderId="60" xfId="49" applyNumberFormat="1" applyFont="1" applyFill="1" applyBorder="1" applyAlignment="1">
      <alignment vertical="center"/>
    </xf>
    <xf numFmtId="3" fontId="53" fillId="27" borderId="59" xfId="49" applyNumberFormat="1" applyFont="1" applyFill="1" applyBorder="1" applyAlignment="1">
      <alignment vertical="center"/>
    </xf>
    <xf numFmtId="3" fontId="53" fillId="27" borderId="45" xfId="49" applyNumberFormat="1" applyFont="1" applyFill="1" applyBorder="1" applyAlignment="1">
      <alignment vertical="center"/>
    </xf>
    <xf numFmtId="3" fontId="53" fillId="27" borderId="81" xfId="49" applyNumberFormat="1" applyFont="1" applyFill="1" applyBorder="1" applyAlignment="1">
      <alignment vertical="center"/>
    </xf>
    <xf numFmtId="0" fontId="53" fillId="0" borderId="0" xfId="49" applyFont="1" applyAlignment="1">
      <alignment vertical="center"/>
    </xf>
    <xf numFmtId="0" fontId="53" fillId="0" borderId="0" xfId="49" applyFont="1" applyFill="1" applyBorder="1" applyAlignment="1">
      <alignment vertical="center"/>
    </xf>
    <xf numFmtId="3" fontId="23" fillId="0" borderId="0" xfId="49" applyNumberFormat="1" applyFont="1" applyFill="1" applyBorder="1" applyAlignment="1">
      <alignment vertical="center"/>
    </xf>
    <xf numFmtId="0" fontId="23" fillId="0" borderId="33" xfId="49" applyFont="1" applyFill="1" applyBorder="1" applyAlignment="1">
      <alignment horizontal="center" vertical="center"/>
    </xf>
    <xf numFmtId="0" fontId="23" fillId="0" borderId="1" xfId="49" applyFont="1" applyBorder="1" applyAlignment="1">
      <alignment horizontal="justify" vertical="center" wrapText="1"/>
    </xf>
    <xf numFmtId="0" fontId="23" fillId="0" borderId="1" xfId="49" applyFont="1" applyBorder="1" applyAlignment="1">
      <alignment horizontal="center" vertical="center" wrapText="1"/>
    </xf>
    <xf numFmtId="0" fontId="23" fillId="26" borderId="36" xfId="49" applyFont="1" applyFill="1" applyBorder="1" applyAlignment="1">
      <alignment horizontal="center" vertical="center" wrapText="1"/>
    </xf>
    <xf numFmtId="3" fontId="23" fillId="0" borderId="8" xfId="49" applyNumberFormat="1" applyFont="1" applyBorder="1" applyAlignment="1">
      <alignment vertical="center"/>
    </xf>
    <xf numFmtId="3" fontId="23" fillId="27" borderId="63" xfId="49" applyNumberFormat="1" applyFont="1" applyFill="1" applyBorder="1" applyAlignment="1">
      <alignment vertical="center"/>
    </xf>
    <xf numFmtId="3" fontId="23" fillId="0" borderId="41" xfId="49" applyNumberFormat="1" applyFont="1" applyBorder="1" applyAlignment="1">
      <alignment vertical="center"/>
    </xf>
    <xf numFmtId="3" fontId="23" fillId="0" borderId="41" xfId="49" applyNumberFormat="1" applyFont="1" applyBorder="1" applyAlignment="1">
      <alignment horizontal="justify" vertical="center" wrapText="1"/>
    </xf>
    <xf numFmtId="3" fontId="53" fillId="27" borderId="30" xfId="49" applyNumberFormat="1" applyFont="1" applyFill="1" applyBorder="1" applyAlignment="1">
      <alignment vertical="center"/>
    </xf>
    <xf numFmtId="3" fontId="53" fillId="27" borderId="82" xfId="49" applyNumberFormat="1" applyFont="1" applyFill="1" applyBorder="1" applyAlignment="1">
      <alignment vertical="center"/>
    </xf>
    <xf numFmtId="0" fontId="23" fillId="0" borderId="1" xfId="49" applyFont="1" applyFill="1" applyBorder="1" applyAlignment="1">
      <alignment horizontal="justify" vertical="center" wrapText="1"/>
    </xf>
    <xf numFmtId="0" fontId="23" fillId="26" borderId="74" xfId="49" applyFont="1" applyFill="1" applyBorder="1" applyAlignment="1">
      <alignment horizontal="center" vertical="center" wrapText="1"/>
    </xf>
    <xf numFmtId="0" fontId="23" fillId="0" borderId="0" xfId="49" applyFont="1" applyFill="1" applyBorder="1" applyAlignment="1">
      <alignment vertical="center"/>
    </xf>
    <xf numFmtId="3" fontId="23" fillId="0" borderId="0" xfId="49" applyNumberFormat="1" applyFont="1" applyBorder="1" applyAlignment="1">
      <alignment vertical="center"/>
    </xf>
    <xf numFmtId="0" fontId="23" fillId="0" borderId="1" xfId="45" applyFont="1" applyFill="1" applyBorder="1" applyAlignment="1">
      <alignment horizontal="justify" vertical="center" wrapText="1"/>
    </xf>
    <xf numFmtId="0" fontId="23" fillId="26" borderId="9" xfId="45" applyFont="1" applyFill="1" applyBorder="1" applyAlignment="1">
      <alignment horizontal="center" vertical="center" wrapText="1"/>
    </xf>
    <xf numFmtId="0" fontId="23" fillId="26" borderId="36" xfId="45" applyFont="1" applyFill="1" applyBorder="1" applyAlignment="1">
      <alignment horizontal="center" vertical="center" wrapText="1"/>
    </xf>
    <xf numFmtId="0" fontId="23" fillId="0" borderId="1" xfId="49" applyFont="1" applyFill="1" applyBorder="1" applyAlignment="1">
      <alignment vertical="center" wrapText="1"/>
    </xf>
    <xf numFmtId="0" fontId="23" fillId="0" borderId="3" xfId="49" applyFont="1" applyFill="1" applyBorder="1" applyAlignment="1">
      <alignment vertical="center" wrapText="1"/>
    </xf>
    <xf numFmtId="3" fontId="23" fillId="0" borderId="32" xfId="49" applyNumberFormat="1" applyFont="1" applyBorder="1" applyAlignment="1">
      <alignment horizontal="justify" vertical="center" wrapText="1"/>
    </xf>
    <xf numFmtId="0" fontId="57" fillId="0" borderId="57" xfId="49" applyFont="1" applyFill="1" applyBorder="1" applyAlignment="1">
      <alignment horizontal="center" vertical="center"/>
    </xf>
    <xf numFmtId="0" fontId="57" fillId="0" borderId="1" xfId="49" applyFont="1" applyFill="1" applyBorder="1" applyAlignment="1">
      <alignment horizontal="center" vertical="center" wrapText="1"/>
    </xf>
    <xf numFmtId="0" fontId="57" fillId="26" borderId="9" xfId="49" applyFont="1" applyFill="1" applyBorder="1" applyAlignment="1">
      <alignment horizontal="center" vertical="center"/>
    </xf>
    <xf numFmtId="0" fontId="23" fillId="26" borderId="77" xfId="49" applyFont="1" applyFill="1" applyBorder="1" applyAlignment="1">
      <alignment horizontal="center" vertical="center"/>
    </xf>
    <xf numFmtId="3" fontId="23" fillId="0" borderId="32" xfId="49" applyNumberFormat="1" applyFont="1" applyFill="1" applyBorder="1" applyAlignment="1">
      <alignment vertical="center"/>
    </xf>
    <xf numFmtId="0" fontId="23" fillId="0" borderId="57" xfId="49" applyFont="1" applyFill="1" applyBorder="1" applyAlignment="1">
      <alignment horizontal="center" vertical="center"/>
    </xf>
    <xf numFmtId="0" fontId="23" fillId="26" borderId="14" xfId="49" applyFont="1" applyFill="1" applyBorder="1" applyAlignment="1">
      <alignment horizontal="center" vertical="center"/>
    </xf>
    <xf numFmtId="0" fontId="23" fillId="26" borderId="32" xfId="49" applyFont="1" applyFill="1" applyBorder="1" applyAlignment="1">
      <alignment horizontal="center" vertical="center"/>
    </xf>
    <xf numFmtId="3" fontId="23" fillId="0" borderId="79" xfId="49" applyNumberFormat="1" applyFont="1" applyFill="1" applyBorder="1" applyAlignment="1">
      <alignment vertical="center"/>
    </xf>
    <xf numFmtId="0" fontId="23" fillId="26" borderId="78" xfId="49" applyFont="1" applyFill="1" applyBorder="1" applyAlignment="1">
      <alignment horizontal="center" vertical="center"/>
    </xf>
    <xf numFmtId="0" fontId="23" fillId="0" borderId="35" xfId="49" applyFont="1" applyFill="1" applyBorder="1" applyAlignment="1">
      <alignment horizontal="center" vertical="center"/>
    </xf>
    <xf numFmtId="0" fontId="23" fillId="0" borderId="17" xfId="49" applyFont="1" applyFill="1" applyBorder="1" applyAlignment="1">
      <alignment horizontal="justify" vertical="center" wrapText="1"/>
    </xf>
    <xf numFmtId="0" fontId="23" fillId="0" borderId="52" xfId="49" applyFont="1" applyFill="1" applyBorder="1" applyAlignment="1">
      <alignment horizontal="center" vertical="center" wrapText="1"/>
    </xf>
    <xf numFmtId="0" fontId="23" fillId="26" borderId="43" xfId="49" applyFont="1" applyFill="1" applyBorder="1" applyAlignment="1">
      <alignment horizontal="center" vertical="center" wrapText="1"/>
    </xf>
    <xf numFmtId="3" fontId="23" fillId="0" borderId="58" xfId="49" applyNumberFormat="1" applyFont="1" applyFill="1" applyBorder="1" applyAlignment="1">
      <alignment horizontal="right" vertical="center"/>
    </xf>
    <xf numFmtId="3" fontId="23" fillId="0" borderId="17" xfId="49" applyNumberFormat="1" applyFont="1" applyFill="1" applyBorder="1" applyAlignment="1">
      <alignment horizontal="right" vertical="center"/>
    </xf>
    <xf numFmtId="3" fontId="23" fillId="27" borderId="58" xfId="49" applyNumberFormat="1" applyFont="1" applyFill="1" applyBorder="1" applyAlignment="1">
      <alignment vertical="center"/>
    </xf>
    <xf numFmtId="3" fontId="23" fillId="0" borderId="18" xfId="49" applyNumberFormat="1" applyFont="1" applyFill="1" applyBorder="1" applyAlignment="1">
      <alignment vertical="center"/>
    </xf>
    <xf numFmtId="3" fontId="23" fillId="0" borderId="52" xfId="49" applyNumberFormat="1" applyFont="1" applyFill="1" applyBorder="1" applyAlignment="1">
      <alignment vertical="center"/>
    </xf>
    <xf numFmtId="3" fontId="23" fillId="0" borderId="43" xfId="49" applyNumberFormat="1" applyFont="1" applyFill="1" applyBorder="1" applyAlignment="1">
      <alignment vertical="center"/>
    </xf>
    <xf numFmtId="3" fontId="23" fillId="0" borderId="58" xfId="49" applyNumberFormat="1" applyFont="1" applyFill="1" applyBorder="1" applyAlignment="1">
      <alignment vertical="center"/>
    </xf>
    <xf numFmtId="3" fontId="23" fillId="0" borderId="52" xfId="49" applyNumberFormat="1" applyFont="1" applyFill="1" applyBorder="1" applyAlignment="1">
      <alignment horizontal="right" vertical="center"/>
    </xf>
    <xf numFmtId="3" fontId="23" fillId="0" borderId="43" xfId="49" applyNumberFormat="1" applyFont="1" applyFill="1" applyBorder="1" applyAlignment="1">
      <alignment horizontal="right" vertical="center"/>
    </xf>
    <xf numFmtId="3" fontId="23" fillId="0" borderId="51" xfId="49" applyNumberFormat="1" applyFont="1" applyBorder="1" applyAlignment="1">
      <alignment horizontal="left" vertical="center" wrapText="1"/>
    </xf>
    <xf numFmtId="0" fontId="23" fillId="0" borderId="48" xfId="49" applyFont="1" applyFill="1" applyBorder="1" applyAlignment="1">
      <alignment horizontal="center" vertical="center"/>
    </xf>
    <xf numFmtId="170" fontId="23" fillId="26" borderId="3" xfId="49" applyNumberFormat="1" applyFont="1" applyFill="1" applyBorder="1" applyAlignment="1">
      <alignment horizontal="center" vertical="center"/>
    </xf>
    <xf numFmtId="3" fontId="23" fillId="0" borderId="57" xfId="49" applyNumberFormat="1" applyFont="1" applyFill="1" applyBorder="1" applyAlignment="1">
      <alignment horizontal="right" vertical="center"/>
    </xf>
    <xf numFmtId="3" fontId="23" fillId="0" borderId="14" xfId="49" applyNumberFormat="1" applyFont="1" applyFill="1" applyBorder="1" applyAlignment="1">
      <alignment horizontal="right" vertical="center"/>
    </xf>
    <xf numFmtId="3" fontId="23" fillId="0" borderId="54" xfId="49" applyNumberFormat="1" applyFont="1" applyFill="1" applyBorder="1" applyAlignment="1">
      <alignment horizontal="right" vertical="center"/>
    </xf>
    <xf numFmtId="3" fontId="23" fillId="0" borderId="3" xfId="49" applyNumberFormat="1" applyFont="1" applyBorder="1" applyAlignment="1">
      <alignment horizontal="right" vertical="center"/>
    </xf>
    <xf numFmtId="3" fontId="23" fillId="0" borderId="41" xfId="49" applyNumberFormat="1" applyFont="1" applyBorder="1" applyAlignment="1">
      <alignment horizontal="left" vertical="center" wrapText="1"/>
    </xf>
    <xf numFmtId="3" fontId="23" fillId="0" borderId="57" xfId="49" applyNumberFormat="1" applyFont="1" applyBorder="1" applyAlignment="1">
      <alignment horizontal="right" vertical="center"/>
    </xf>
    <xf numFmtId="3" fontId="23" fillId="0" borderId="10" xfId="49" applyNumberFormat="1" applyFont="1" applyFill="1" applyBorder="1" applyAlignment="1">
      <alignment horizontal="right" vertical="center"/>
    </xf>
    <xf numFmtId="3" fontId="23" fillId="0" borderId="11" xfId="49" applyNumberFormat="1" applyFont="1" applyFill="1" applyBorder="1" applyAlignment="1">
      <alignment horizontal="right" vertical="center"/>
    </xf>
    <xf numFmtId="3" fontId="23" fillId="0" borderId="13" xfId="49" applyNumberFormat="1" applyFont="1" applyBorder="1" applyAlignment="1">
      <alignment horizontal="right" vertical="center"/>
    </xf>
    <xf numFmtId="0" fontId="23" fillId="0" borderId="52" xfId="49" applyFont="1" applyFill="1" applyBorder="1" applyAlignment="1">
      <alignment horizontal="justify" vertical="center" wrapText="1"/>
    </xf>
    <xf numFmtId="0" fontId="23" fillId="26" borderId="17" xfId="49" applyFont="1" applyFill="1" applyBorder="1" applyAlignment="1">
      <alignment horizontal="center" vertical="center" wrapText="1"/>
    </xf>
    <xf numFmtId="3" fontId="23" fillId="0" borderId="36" xfId="49" applyNumberFormat="1" applyFont="1" applyFill="1" applyBorder="1" applyAlignment="1">
      <alignment vertical="center"/>
    </xf>
    <xf numFmtId="3" fontId="23" fillId="0" borderId="18" xfId="49" applyNumberFormat="1" applyFont="1" applyFill="1" applyBorder="1" applyAlignment="1">
      <alignment horizontal="right" vertical="center"/>
    </xf>
    <xf numFmtId="3" fontId="23" fillId="27" borderId="4" xfId="49" applyNumberFormat="1" applyFont="1" applyFill="1" applyBorder="1" applyAlignment="1">
      <alignment vertical="center"/>
    </xf>
    <xf numFmtId="3" fontId="23" fillId="0" borderId="5" xfId="49" applyNumberFormat="1" applyFont="1" applyFill="1" applyBorder="1" applyAlignment="1">
      <alignment vertical="center"/>
    </xf>
    <xf numFmtId="3" fontId="23" fillId="0" borderId="7" xfId="49" applyNumberFormat="1" applyFont="1" applyFill="1" applyBorder="1" applyAlignment="1">
      <alignment vertical="center"/>
    </xf>
    <xf numFmtId="3" fontId="23" fillId="0" borderId="4" xfId="49" applyNumberFormat="1" applyFont="1" applyFill="1" applyBorder="1" applyAlignment="1">
      <alignment vertical="center"/>
    </xf>
    <xf numFmtId="3" fontId="23" fillId="0" borderId="7" xfId="49" applyNumberFormat="1" applyFont="1" applyBorder="1" applyAlignment="1">
      <alignment vertical="center"/>
    </xf>
    <xf numFmtId="3" fontId="23" fillId="0" borderId="77" xfId="49" applyNumberFormat="1" applyFont="1" applyBorder="1" applyAlignment="1">
      <alignment horizontal="left" vertical="center" wrapText="1"/>
    </xf>
    <xf numFmtId="3" fontId="23" fillId="0" borderId="32" xfId="49" applyNumberFormat="1" applyFont="1" applyBorder="1" applyAlignment="1">
      <alignment horizontal="left" vertical="center" wrapText="1"/>
    </xf>
    <xf numFmtId="0" fontId="23" fillId="26" borderId="9" xfId="49" applyFont="1" applyFill="1" applyBorder="1" applyAlignment="1">
      <alignment horizontal="center" vertical="center"/>
    </xf>
    <xf numFmtId="3" fontId="23" fillId="0" borderId="63" xfId="49" applyNumberFormat="1" applyFont="1" applyBorder="1" applyAlignment="1">
      <alignment vertical="center"/>
    </xf>
    <xf numFmtId="3" fontId="23" fillId="0" borderId="74" xfId="49" applyNumberFormat="1" applyFont="1" applyFill="1" applyBorder="1" applyAlignment="1">
      <alignment vertical="center"/>
    </xf>
    <xf numFmtId="3" fontId="53" fillId="27" borderId="60" xfId="49" applyNumberFormat="1" applyFont="1" applyFill="1" applyBorder="1" applyAlignment="1">
      <alignment horizontal="right" vertical="center"/>
    </xf>
    <xf numFmtId="3" fontId="53" fillId="27" borderId="30" xfId="49" applyNumberFormat="1" applyFont="1" applyFill="1" applyBorder="1" applyAlignment="1">
      <alignment horizontal="right" vertical="center"/>
    </xf>
    <xf numFmtId="3" fontId="53" fillId="27" borderId="46" xfId="49" applyNumberFormat="1" applyFont="1" applyFill="1" applyBorder="1" applyAlignment="1">
      <alignment horizontal="right" vertical="center"/>
    </xf>
    <xf numFmtId="3" fontId="53" fillId="27" borderId="80" xfId="49" applyNumberFormat="1" applyFont="1" applyFill="1" applyBorder="1" applyAlignment="1">
      <alignment horizontal="right" vertical="center"/>
    </xf>
    <xf numFmtId="3" fontId="53" fillId="27" borderId="59" xfId="49" applyNumberFormat="1" applyFont="1" applyFill="1" applyBorder="1" applyAlignment="1">
      <alignment horizontal="right" vertical="center"/>
    </xf>
    <xf numFmtId="3" fontId="53" fillId="27" borderId="45" xfId="49" applyNumberFormat="1" applyFont="1" applyFill="1" applyBorder="1" applyAlignment="1">
      <alignment horizontal="right" vertical="center"/>
    </xf>
    <xf numFmtId="0" fontId="23" fillId="0" borderId="6" xfId="49" applyFont="1" applyFill="1" applyBorder="1" applyAlignment="1">
      <alignment vertical="center" wrapText="1"/>
    </xf>
    <xf numFmtId="0" fontId="23" fillId="0" borderId="5" xfId="49" applyFont="1" applyFill="1" applyBorder="1" applyAlignment="1">
      <alignment horizontal="center" vertical="center" wrapText="1"/>
    </xf>
    <xf numFmtId="0" fontId="23" fillId="26" borderId="6" xfId="49" applyFont="1" applyFill="1" applyBorder="1" applyAlignment="1">
      <alignment horizontal="center" vertical="center" wrapText="1"/>
    </xf>
    <xf numFmtId="3" fontId="23" fillId="0" borderId="4" xfId="49" applyNumberFormat="1" applyFont="1" applyFill="1" applyBorder="1" applyAlignment="1">
      <alignment horizontal="right" vertical="center"/>
    </xf>
    <xf numFmtId="3" fontId="23" fillId="0" borderId="6" xfId="49" applyNumberFormat="1" applyFont="1" applyFill="1" applyBorder="1" applyAlignment="1">
      <alignment horizontal="right" vertical="center"/>
    </xf>
    <xf numFmtId="3" fontId="23" fillId="0" borderId="84" xfId="49" applyNumberFormat="1" applyFont="1" applyFill="1" applyBorder="1" applyAlignment="1">
      <alignment vertical="center"/>
    </xf>
    <xf numFmtId="3" fontId="23" fillId="0" borderId="5" xfId="49" applyNumberFormat="1" applyFont="1" applyFill="1" applyBorder="1" applyAlignment="1">
      <alignment horizontal="right" vertical="center"/>
    </xf>
    <xf numFmtId="3" fontId="23" fillId="0" borderId="7" xfId="49" applyNumberFormat="1" applyFont="1" applyFill="1" applyBorder="1" applyAlignment="1">
      <alignment horizontal="right" vertical="center"/>
    </xf>
    <xf numFmtId="0" fontId="23" fillId="0" borderId="9" xfId="45" applyFont="1" applyFill="1" applyBorder="1" applyAlignment="1">
      <alignment horizontal="justify" vertical="center" wrapText="1"/>
    </xf>
    <xf numFmtId="0" fontId="23" fillId="0" borderId="1" xfId="45" applyFont="1" applyFill="1" applyBorder="1" applyAlignment="1">
      <alignment horizontal="center" vertical="center" wrapText="1"/>
    </xf>
    <xf numFmtId="0" fontId="23" fillId="26" borderId="32" xfId="45" applyFont="1" applyFill="1" applyBorder="1" applyAlignment="1">
      <alignment horizontal="center" vertical="center" wrapText="1"/>
    </xf>
    <xf numFmtId="0" fontId="23" fillId="0" borderId="41" xfId="45" applyFont="1" applyFill="1" applyBorder="1" applyAlignment="1">
      <alignment horizontal="justify" vertical="center" wrapText="1"/>
    </xf>
    <xf numFmtId="0" fontId="23" fillId="26" borderId="77" xfId="45" applyFont="1" applyFill="1" applyBorder="1" applyAlignment="1">
      <alignment horizontal="center" vertical="center" wrapText="1"/>
    </xf>
    <xf numFmtId="0" fontId="23" fillId="27" borderId="80" xfId="49" applyFont="1" applyFill="1" applyBorder="1" applyAlignment="1">
      <alignment horizontal="center" vertical="center" wrapText="1"/>
    </xf>
    <xf numFmtId="0" fontId="57" fillId="0" borderId="34" xfId="49" applyFont="1" applyFill="1" applyBorder="1" applyAlignment="1">
      <alignment vertical="center"/>
    </xf>
    <xf numFmtId="0" fontId="57" fillId="0" borderId="0" xfId="49" applyFont="1" applyFill="1" applyBorder="1" applyAlignment="1">
      <alignment vertical="center"/>
    </xf>
    <xf numFmtId="0" fontId="57" fillId="0" borderId="0" xfId="49" applyFont="1" applyFill="1" applyBorder="1" applyAlignment="1">
      <alignment horizontal="center" vertical="center"/>
    </xf>
    <xf numFmtId="3" fontId="57" fillId="0" borderId="0" xfId="49" applyNumberFormat="1" applyFont="1" applyFill="1" applyBorder="1" applyAlignment="1">
      <alignment vertical="center"/>
    </xf>
    <xf numFmtId="0" fontId="57" fillId="0" borderId="49" xfId="49" applyFont="1" applyFill="1" applyBorder="1" applyAlignment="1">
      <alignment vertical="center"/>
    </xf>
    <xf numFmtId="0" fontId="59" fillId="0" borderId="0" xfId="49" applyFont="1" applyBorder="1" applyAlignment="1">
      <alignment vertical="center"/>
    </xf>
    <xf numFmtId="3" fontId="59" fillId="0" borderId="0" xfId="49" applyNumberFormat="1" applyFont="1" applyBorder="1" applyAlignment="1">
      <alignment vertical="center"/>
    </xf>
    <xf numFmtId="0" fontId="6" fillId="0" borderId="0" xfId="49" applyFont="1" applyAlignment="1">
      <alignment horizontal="center" vertical="center"/>
    </xf>
    <xf numFmtId="3" fontId="60" fillId="0" borderId="0" xfId="49" applyNumberFormat="1" applyFont="1" applyAlignment="1">
      <alignment vertical="center"/>
    </xf>
    <xf numFmtId="3" fontId="6" fillId="0" borderId="0" xfId="49" applyNumberFormat="1" applyFont="1" applyAlignment="1">
      <alignment vertical="center"/>
    </xf>
    <xf numFmtId="3" fontId="54" fillId="0" borderId="0" xfId="49" applyNumberFormat="1" applyFont="1" applyAlignment="1">
      <alignment vertical="center"/>
    </xf>
    <xf numFmtId="3" fontId="6" fillId="0" borderId="0" xfId="49" applyNumberFormat="1" applyFont="1" applyFill="1" applyAlignment="1">
      <alignment vertical="center"/>
    </xf>
    <xf numFmtId="0" fontId="52" fillId="0" borderId="0" xfId="49" applyFont="1" applyAlignment="1">
      <alignment vertical="center"/>
    </xf>
    <xf numFmtId="0" fontId="52" fillId="0" borderId="0" xfId="49" applyFont="1" applyAlignment="1">
      <alignment horizontal="center" vertical="center"/>
    </xf>
    <xf numFmtId="3" fontId="52" fillId="0" borderId="0" xfId="49" applyNumberFormat="1" applyFont="1" applyAlignment="1">
      <alignment vertical="center"/>
    </xf>
    <xf numFmtId="3" fontId="52" fillId="0" borderId="0" xfId="49" applyNumberFormat="1" applyFont="1" applyFill="1" applyAlignment="1">
      <alignment vertical="center"/>
    </xf>
    <xf numFmtId="0" fontId="61" fillId="0" borderId="0" xfId="49" applyFont="1" applyAlignment="1">
      <alignment vertical="center"/>
    </xf>
    <xf numFmtId="0" fontId="61" fillId="0" borderId="0" xfId="49" applyFont="1" applyAlignment="1">
      <alignment horizontal="center" vertical="center"/>
    </xf>
    <xf numFmtId="0" fontId="61" fillId="0" borderId="0" xfId="49" applyFont="1" applyBorder="1" applyAlignment="1">
      <alignment horizontal="center" vertical="center"/>
    </xf>
    <xf numFmtId="0" fontId="5" fillId="0" borderId="0" xfId="49" applyFont="1" applyBorder="1" applyAlignment="1">
      <alignment horizontal="center" vertical="center"/>
    </xf>
    <xf numFmtId="3" fontId="55" fillId="0" borderId="0" xfId="49" applyNumberFormat="1" applyFont="1" applyBorder="1" applyAlignment="1">
      <alignment horizontal="center" vertical="center"/>
    </xf>
    <xf numFmtId="0" fontId="61" fillId="0" borderId="0" xfId="49" applyFont="1" applyFill="1" applyBorder="1" applyAlignment="1">
      <alignment horizontal="center" vertical="center"/>
    </xf>
    <xf numFmtId="0" fontId="55" fillId="0" borderId="0" xfId="49" applyFont="1" applyFill="1" applyBorder="1" applyAlignment="1">
      <alignment horizontal="center" vertical="center"/>
    </xf>
    <xf numFmtId="3" fontId="55" fillId="0" borderId="0" xfId="49" applyNumberFormat="1" applyFont="1" applyFill="1" applyBorder="1" applyAlignment="1">
      <alignment horizontal="center" vertical="center"/>
    </xf>
    <xf numFmtId="3" fontId="54" fillId="0" borderId="0" xfId="49" applyNumberFormat="1" applyFont="1" applyFill="1" applyAlignment="1">
      <alignment vertical="center"/>
    </xf>
    <xf numFmtId="0" fontId="6" fillId="0" borderId="0" xfId="49" applyFont="1" applyBorder="1" applyAlignment="1">
      <alignment vertical="center"/>
    </xf>
    <xf numFmtId="3" fontId="6" fillId="0" borderId="0" xfId="49" applyNumberFormat="1" applyFont="1" applyBorder="1" applyAlignment="1">
      <alignment vertical="center"/>
    </xf>
    <xf numFmtId="0" fontId="6" fillId="0" borderId="0" xfId="49" applyFont="1" applyBorder="1" applyAlignment="1">
      <alignment horizontal="center" vertical="center"/>
    </xf>
    <xf numFmtId="0" fontId="6" fillId="0" borderId="0" xfId="49" applyFont="1" applyBorder="1" applyAlignment="1">
      <alignment vertical="center" wrapText="1"/>
    </xf>
    <xf numFmtId="0" fontId="55" fillId="0" borderId="0" xfId="49" applyFont="1" applyBorder="1" applyAlignment="1">
      <alignment vertical="center"/>
    </xf>
    <xf numFmtId="0" fontId="55" fillId="0" borderId="0" xfId="49" applyFont="1" applyBorder="1" applyAlignment="1">
      <alignment horizontal="center" vertical="center"/>
    </xf>
    <xf numFmtId="3" fontId="55" fillId="0" borderId="0" xfId="49" applyNumberFormat="1" applyFont="1" applyBorder="1" applyAlignment="1">
      <alignment vertical="center"/>
    </xf>
    <xf numFmtId="0" fontId="62" fillId="0" borderId="0" xfId="0" applyFont="1" applyAlignment="1">
      <alignment vertical="center"/>
    </xf>
    <xf numFmtId="0" fontId="62" fillId="0" borderId="0" xfId="0" applyFont="1" applyAlignment="1">
      <alignment horizontal="center" vertical="center"/>
    </xf>
    <xf numFmtId="0" fontId="4" fillId="0" borderId="0" xfId="0" applyFont="1" applyAlignment="1">
      <alignment vertical="center"/>
    </xf>
    <xf numFmtId="4" fontId="0" fillId="0" borderId="0" xfId="0" applyNumberFormat="1" applyBorder="1" applyAlignment="1">
      <alignment horizontal="right"/>
    </xf>
    <xf numFmtId="0" fontId="0" fillId="0" borderId="0" xfId="0" applyBorder="1"/>
    <xf numFmtId="170" fontId="5" fillId="0" borderId="0" xfId="0" applyNumberFormat="1" applyFont="1" applyBorder="1"/>
    <xf numFmtId="0" fontId="63" fillId="0" borderId="0" xfId="0" applyFont="1" applyAlignment="1">
      <alignment vertical="center"/>
    </xf>
    <xf numFmtId="4" fontId="2" fillId="0" borderId="0" xfId="0" applyNumberFormat="1" applyFont="1" applyBorder="1" applyAlignment="1">
      <alignment horizontal="right"/>
    </xf>
    <xf numFmtId="0" fontId="2" fillId="0" borderId="0" xfId="0" applyFont="1" applyBorder="1"/>
    <xf numFmtId="4" fontId="65" fillId="0" borderId="0" xfId="0" applyNumberFormat="1" applyFont="1" applyFill="1" applyBorder="1" applyAlignment="1">
      <alignment horizontal="center" vertical="center"/>
    </xf>
    <xf numFmtId="4" fontId="53" fillId="0" borderId="0" xfId="0" applyNumberFormat="1" applyFont="1" applyFill="1" applyBorder="1" applyAlignment="1">
      <alignment horizontal="right" vertical="center"/>
    </xf>
    <xf numFmtId="0" fontId="53" fillId="0" borderId="0" xfId="0" applyFont="1" applyFill="1" applyBorder="1" applyAlignment="1">
      <alignment horizontal="left" vertical="center" wrapText="1"/>
    </xf>
    <xf numFmtId="1" fontId="53" fillId="0" borderId="0" xfId="0" applyNumberFormat="1" applyFont="1" applyBorder="1" applyAlignment="1">
      <alignment horizontal="center" vertical="center"/>
    </xf>
    <xf numFmtId="4" fontId="65" fillId="0" borderId="45" xfId="0" applyNumberFormat="1" applyFont="1" applyFill="1" applyBorder="1" applyAlignment="1">
      <alignment horizontal="center" vertical="center"/>
    </xf>
    <xf numFmtId="0" fontId="53" fillId="0" borderId="60" xfId="0" applyFont="1" applyFill="1" applyBorder="1" applyAlignment="1">
      <alignment horizontal="left" vertical="center" wrapText="1"/>
    </xf>
    <xf numFmtId="1" fontId="53" fillId="0" borderId="30" xfId="0" applyNumberFormat="1" applyFont="1" applyBorder="1" applyAlignment="1">
      <alignment horizontal="center" vertical="center"/>
    </xf>
    <xf numFmtId="0" fontId="66" fillId="0" borderId="0" xfId="0" applyFont="1" applyAlignment="1">
      <alignment vertical="center"/>
    </xf>
    <xf numFmtId="0" fontId="66" fillId="0" borderId="0" xfId="0" applyFont="1" applyBorder="1" applyAlignment="1">
      <alignment vertical="center"/>
    </xf>
    <xf numFmtId="0" fontId="23" fillId="0" borderId="8" xfId="0" applyFont="1" applyFill="1" applyBorder="1" applyAlignment="1">
      <alignment vertical="center" wrapText="1"/>
    </xf>
    <xf numFmtId="1" fontId="23" fillId="0" borderId="33" xfId="0" applyNumberFormat="1" applyFont="1" applyBorder="1" applyAlignment="1">
      <alignment horizontal="center" vertical="center"/>
    </xf>
    <xf numFmtId="0" fontId="23" fillId="0" borderId="33" xfId="0" applyFont="1" applyFill="1" applyBorder="1" applyAlignment="1">
      <alignment vertical="center" wrapText="1"/>
    </xf>
    <xf numFmtId="0" fontId="62" fillId="0" borderId="0" xfId="0" applyFont="1" applyBorder="1" applyAlignment="1">
      <alignment vertical="center"/>
    </xf>
    <xf numFmtId="0" fontId="5" fillId="0" borderId="0" xfId="0" applyFont="1" applyAlignment="1">
      <alignment vertical="center"/>
    </xf>
    <xf numFmtId="0" fontId="5" fillId="0" borderId="0" xfId="0" applyFont="1" applyBorder="1" applyAlignment="1">
      <alignment vertical="center"/>
    </xf>
    <xf numFmtId="0" fontId="53" fillId="27" borderId="41" xfId="0" applyFont="1" applyFill="1" applyBorder="1" applyAlignment="1">
      <alignment horizontal="center" vertical="center" wrapText="1"/>
    </xf>
    <xf numFmtId="0" fontId="53" fillId="27" borderId="33" xfId="0" applyFont="1" applyFill="1" applyBorder="1" applyAlignment="1">
      <alignment vertical="center" wrapText="1"/>
    </xf>
    <xf numFmtId="0" fontId="5" fillId="27" borderId="33" xfId="0" applyFont="1" applyFill="1" applyBorder="1" applyAlignment="1">
      <alignment vertical="center" wrapText="1"/>
    </xf>
    <xf numFmtId="0" fontId="62" fillId="0" borderId="0" xfId="0" applyFont="1" applyFill="1" applyAlignment="1">
      <alignment vertical="center"/>
    </xf>
    <xf numFmtId="4" fontId="23" fillId="0" borderId="41" xfId="0" applyNumberFormat="1" applyFont="1" applyFill="1" applyBorder="1" applyAlignment="1">
      <alignment horizontal="center" vertical="center"/>
    </xf>
    <xf numFmtId="0" fontId="23" fillId="0" borderId="33" xfId="0" applyFont="1" applyFill="1" applyBorder="1" applyAlignment="1">
      <alignment horizontal="left" vertical="center" wrapText="1"/>
    </xf>
    <xf numFmtId="1" fontId="23" fillId="0" borderId="33" xfId="0" applyNumberFormat="1" applyFont="1" applyFill="1" applyBorder="1" applyAlignment="1">
      <alignment horizontal="center" vertical="center"/>
    </xf>
    <xf numFmtId="0" fontId="23" fillId="0" borderId="8" xfId="0" applyFont="1" applyFill="1" applyBorder="1" applyAlignment="1">
      <alignment horizontal="left" vertical="center" wrapText="1"/>
    </xf>
    <xf numFmtId="170" fontId="0" fillId="0" borderId="0" xfId="0" applyNumberFormat="1" applyBorder="1"/>
    <xf numFmtId="0" fontId="5" fillId="0" borderId="0" xfId="0" applyFont="1" applyBorder="1"/>
    <xf numFmtId="4" fontId="23" fillId="0" borderId="1" xfId="0" applyNumberFormat="1" applyFont="1" applyBorder="1" applyAlignment="1">
      <alignment horizontal="right" vertical="center"/>
    </xf>
    <xf numFmtId="170" fontId="2" fillId="0" borderId="0" xfId="0" applyNumberFormat="1" applyFont="1" applyBorder="1"/>
    <xf numFmtId="0" fontId="4" fillId="0" borderId="0" xfId="0" applyFont="1" applyFill="1" applyAlignment="1">
      <alignment vertical="center"/>
    </xf>
    <xf numFmtId="0" fontId="4" fillId="0" borderId="0" xfId="0" applyFont="1" applyFill="1" applyBorder="1" applyAlignment="1">
      <alignment vertical="center"/>
    </xf>
    <xf numFmtId="0" fontId="23" fillId="28" borderId="8" xfId="0" applyFont="1" applyFill="1" applyBorder="1" applyAlignment="1">
      <alignment horizontal="left" vertical="center" wrapText="1"/>
    </xf>
    <xf numFmtId="4" fontId="2" fillId="0" borderId="0" xfId="0" applyNumberFormat="1" applyFont="1" applyFill="1" applyBorder="1" applyAlignment="1">
      <alignment horizontal="right"/>
    </xf>
    <xf numFmtId="170" fontId="2" fillId="0" borderId="0" xfId="0" applyNumberFormat="1" applyFont="1" applyFill="1" applyBorder="1"/>
    <xf numFmtId="0" fontId="5" fillId="0" borderId="0" xfId="0" applyFont="1" applyFill="1" applyBorder="1"/>
    <xf numFmtId="0" fontId="23" fillId="0" borderId="57" xfId="0" applyFont="1" applyFill="1" applyBorder="1" applyAlignment="1">
      <alignment horizontal="left" vertical="center" wrapText="1"/>
    </xf>
    <xf numFmtId="1" fontId="23" fillId="0" borderId="34" xfId="0" applyNumberFormat="1" applyFont="1" applyBorder="1" applyAlignment="1">
      <alignment horizontal="center" vertical="center"/>
    </xf>
    <xf numFmtId="0" fontId="62" fillId="0" borderId="0" xfId="0" applyFont="1" applyFill="1" applyBorder="1" applyAlignment="1">
      <alignment vertical="center"/>
    </xf>
    <xf numFmtId="0" fontId="23" fillId="0" borderId="34" xfId="0" applyFont="1" applyFill="1" applyBorder="1" applyAlignment="1">
      <alignment horizontal="left" vertical="center" wrapText="1"/>
    </xf>
    <xf numFmtId="0" fontId="53" fillId="27" borderId="53" xfId="0" applyFont="1" applyFill="1" applyBorder="1" applyAlignment="1">
      <alignment horizontal="center" vertical="center" wrapText="1"/>
    </xf>
    <xf numFmtId="0" fontId="53" fillId="27" borderId="48" xfId="0" applyFont="1" applyFill="1" applyBorder="1" applyAlignment="1">
      <alignment vertical="center" wrapText="1"/>
    </xf>
    <xf numFmtId="0" fontId="23" fillId="0" borderId="48" xfId="0" applyFont="1" applyFill="1" applyBorder="1" applyAlignment="1">
      <alignment horizontal="left" vertical="center" wrapText="1"/>
    </xf>
    <xf numFmtId="4" fontId="53" fillId="27" borderId="3" xfId="0" applyNumberFormat="1" applyFont="1" applyFill="1" applyBorder="1" applyAlignment="1">
      <alignment horizontal="center" vertical="center" wrapText="1"/>
    </xf>
    <xf numFmtId="0" fontId="23" fillId="0" borderId="57" xfId="0" applyFont="1" applyFill="1" applyBorder="1" applyAlignment="1">
      <alignment vertical="center" wrapText="1"/>
    </xf>
    <xf numFmtId="4" fontId="53" fillId="27" borderId="7" xfId="0" applyNumberFormat="1" applyFont="1" applyFill="1" applyBorder="1" applyAlignment="1">
      <alignment horizontal="center" vertical="center" wrapText="1"/>
    </xf>
    <xf numFmtId="0" fontId="53" fillId="27" borderId="35" xfId="0" applyFont="1" applyFill="1" applyBorder="1" applyAlignment="1">
      <alignment vertical="center" wrapText="1"/>
    </xf>
    <xf numFmtId="0" fontId="5" fillId="27" borderId="37" xfId="0" applyFont="1" applyFill="1" applyBorder="1" applyAlignment="1">
      <alignment vertical="center" wrapText="1"/>
    </xf>
    <xf numFmtId="49" fontId="53" fillId="0" borderId="1" xfId="0" applyNumberFormat="1" applyFont="1" applyBorder="1" applyAlignment="1">
      <alignment horizontal="center" vertical="center"/>
    </xf>
    <xf numFmtId="1" fontId="53" fillId="27" borderId="11" xfId="0" applyNumberFormat="1" applyFont="1" applyFill="1" applyBorder="1" applyAlignment="1">
      <alignment horizontal="center" vertical="center" wrapText="1"/>
    </xf>
    <xf numFmtId="1" fontId="53" fillId="0" borderId="12" xfId="0" applyNumberFormat="1" applyFont="1" applyFill="1" applyBorder="1" applyAlignment="1">
      <alignment horizontal="center" vertical="center" wrapText="1"/>
    </xf>
    <xf numFmtId="1" fontId="53" fillId="0" borderId="12" xfId="0" applyNumberFormat="1" applyFont="1" applyFill="1" applyBorder="1" applyAlignment="1">
      <alignment horizontal="center" vertical="center"/>
    </xf>
    <xf numFmtId="4" fontId="53" fillId="0" borderId="0" xfId="0" applyNumberFormat="1" applyFont="1" applyAlignment="1">
      <alignment horizontal="right" vertical="center"/>
    </xf>
    <xf numFmtId="4" fontId="68" fillId="0" borderId="0" xfId="0" applyNumberFormat="1" applyFont="1" applyAlignment="1">
      <alignment vertical="center"/>
    </xf>
    <xf numFmtId="4" fontId="53" fillId="0" borderId="0" xfId="0" applyNumberFormat="1" applyFont="1" applyAlignment="1">
      <alignment vertical="center"/>
    </xf>
    <xf numFmtId="4" fontId="68" fillId="0" borderId="0" xfId="0" applyNumberFormat="1" applyFont="1" applyFill="1" applyAlignment="1">
      <alignment vertical="center"/>
    </xf>
    <xf numFmtId="4" fontId="68" fillId="0" borderId="0" xfId="0" applyNumberFormat="1" applyFont="1" applyAlignment="1">
      <alignment horizontal="right" vertical="center"/>
    </xf>
    <xf numFmtId="0" fontId="68" fillId="0" borderId="0" xfId="0" applyFont="1" applyAlignment="1">
      <alignment vertical="center" wrapText="1"/>
    </xf>
    <xf numFmtId="1" fontId="68" fillId="0" borderId="0" xfId="0" applyNumberFormat="1" applyFont="1" applyAlignment="1">
      <alignment horizontal="center" vertical="center"/>
    </xf>
    <xf numFmtId="0" fontId="4" fillId="0" borderId="0" xfId="44" applyFont="1" applyAlignment="1">
      <alignment vertical="center"/>
    </xf>
    <xf numFmtId="0" fontId="4" fillId="0" borderId="0" xfId="44" applyFont="1" applyAlignment="1">
      <alignment horizontal="center" vertical="center"/>
    </xf>
    <xf numFmtId="0" fontId="53" fillId="0" borderId="0" xfId="44" applyFont="1" applyAlignment="1">
      <alignment horizontal="right" vertical="center"/>
    </xf>
    <xf numFmtId="0" fontId="53" fillId="0" borderId="83" xfId="44" applyFont="1" applyFill="1" applyBorder="1" applyAlignment="1">
      <alignment horizontal="center" vertical="center" wrapText="1"/>
    </xf>
    <xf numFmtId="0" fontId="53" fillId="0" borderId="89" xfId="44" applyFont="1" applyFill="1" applyBorder="1" applyAlignment="1">
      <alignment horizontal="center" vertical="center" wrapText="1"/>
    </xf>
    <xf numFmtId="4" fontId="53" fillId="27" borderId="89" xfId="44" applyNumberFormat="1" applyFont="1" applyFill="1" applyBorder="1" applyAlignment="1">
      <alignment horizontal="center" vertical="center" wrapText="1"/>
    </xf>
    <xf numFmtId="0" fontId="53" fillId="0" borderId="87" xfId="44" applyFont="1" applyFill="1" applyBorder="1" applyAlignment="1">
      <alignment horizontal="center" vertical="center" wrapText="1"/>
    </xf>
    <xf numFmtId="0" fontId="4" fillId="0" borderId="0" xfId="44" applyFont="1" applyFill="1" applyAlignment="1">
      <alignment horizontal="center" vertical="center" wrapText="1"/>
    </xf>
    <xf numFmtId="0" fontId="53" fillId="0" borderId="1" xfId="44" applyFont="1" applyFill="1" applyBorder="1" applyAlignment="1">
      <alignment horizontal="center" vertical="center"/>
    </xf>
    <xf numFmtId="0" fontId="23" fillId="0" borderId="1" xfId="44" applyFont="1" applyBorder="1" applyAlignment="1">
      <alignment horizontal="left" vertical="center" wrapText="1"/>
    </xf>
    <xf numFmtId="4" fontId="23" fillId="0" borderId="1" xfId="44" applyNumberFormat="1" applyFont="1" applyBorder="1" applyAlignment="1">
      <alignment horizontal="right" vertical="center"/>
    </xf>
    <xf numFmtId="4" fontId="23" fillId="27" borderId="1" xfId="44" applyNumberFormat="1" applyFont="1" applyFill="1" applyBorder="1" applyAlignment="1">
      <alignment horizontal="right" vertical="center"/>
    </xf>
    <xf numFmtId="4" fontId="23" fillId="0" borderId="1" xfId="44" applyNumberFormat="1" applyFont="1" applyFill="1" applyBorder="1" applyAlignment="1">
      <alignment horizontal="right" vertical="center"/>
    </xf>
    <xf numFmtId="4" fontId="23" fillId="3" borderId="1" xfId="44" applyNumberFormat="1" applyFont="1" applyFill="1" applyBorder="1" applyAlignment="1">
      <alignment horizontal="right" vertical="center"/>
    </xf>
    <xf numFmtId="4" fontId="23" fillId="0" borderId="3" xfId="44" applyNumberFormat="1" applyFont="1" applyBorder="1" applyAlignment="1">
      <alignment horizontal="right" vertical="center"/>
    </xf>
    <xf numFmtId="4" fontId="4" fillId="0" borderId="0" xfId="44" applyNumberFormat="1" applyFont="1" applyAlignment="1">
      <alignment vertical="center"/>
    </xf>
    <xf numFmtId="4" fontId="53" fillId="27" borderId="1" xfId="44" applyNumberFormat="1" applyFont="1" applyFill="1" applyBorder="1" applyAlignment="1">
      <alignment horizontal="right" vertical="center"/>
    </xf>
    <xf numFmtId="4" fontId="53" fillId="27" borderId="3" xfId="44" applyNumberFormat="1" applyFont="1" applyFill="1" applyBorder="1" applyAlignment="1">
      <alignment horizontal="right" vertical="center"/>
    </xf>
    <xf numFmtId="0" fontId="5" fillId="0" borderId="0" xfId="44" applyFont="1" applyAlignment="1">
      <alignment vertical="center"/>
    </xf>
    <xf numFmtId="0" fontId="23" fillId="0" borderId="1" xfId="44" applyFont="1" applyFill="1" applyBorder="1" applyAlignment="1">
      <alignment horizontal="left" vertical="center" wrapText="1"/>
    </xf>
    <xf numFmtId="4" fontId="23" fillId="0" borderId="1" xfId="44" applyNumberFormat="1" applyFont="1" applyFill="1" applyBorder="1" applyAlignment="1">
      <alignment vertical="center"/>
    </xf>
    <xf numFmtId="4" fontId="23" fillId="27" borderId="1" xfId="44" applyNumberFormat="1" applyFont="1" applyFill="1" applyBorder="1" applyAlignment="1">
      <alignment vertical="center"/>
    </xf>
    <xf numFmtId="4" fontId="23" fillId="0" borderId="3" xfId="44" applyNumberFormat="1" applyFont="1" applyFill="1" applyBorder="1" applyAlignment="1">
      <alignment vertical="center"/>
    </xf>
    <xf numFmtId="0" fontId="5" fillId="0" borderId="0" xfId="44" applyFont="1" applyFill="1" applyAlignment="1">
      <alignment vertical="center"/>
    </xf>
    <xf numFmtId="0" fontId="53" fillId="3" borderId="1" xfId="44" applyFont="1" applyFill="1" applyBorder="1" applyAlignment="1">
      <alignment horizontal="center" vertical="center"/>
    </xf>
    <xf numFmtId="4" fontId="23" fillId="0" borderId="3" xfId="44" applyNumberFormat="1" applyFont="1" applyFill="1" applyBorder="1" applyAlignment="1">
      <alignment horizontal="right" vertical="center"/>
    </xf>
    <xf numFmtId="0" fontId="70" fillId="0" borderId="1" xfId="53" applyFont="1" applyBorder="1" applyAlignment="1">
      <alignment wrapText="1"/>
    </xf>
    <xf numFmtId="0" fontId="53" fillId="3" borderId="1" xfId="44" applyFont="1" applyFill="1" applyBorder="1" applyAlignment="1">
      <alignment horizontal="center" vertical="center"/>
    </xf>
    <xf numFmtId="0" fontId="70" fillId="0" borderId="1" xfId="53" applyFont="1" applyBorder="1" applyAlignment="1">
      <alignment vertical="top" wrapText="1"/>
    </xf>
    <xf numFmtId="4" fontId="23" fillId="0" borderId="3" xfId="44" applyNumberFormat="1" applyFont="1" applyBorder="1" applyAlignment="1">
      <alignment vertical="center"/>
    </xf>
    <xf numFmtId="0" fontId="53" fillId="28" borderId="1" xfId="44" applyFont="1" applyFill="1" applyBorder="1" applyAlignment="1">
      <alignment horizontal="center" vertical="center"/>
    </xf>
    <xf numFmtId="0" fontId="23" fillId="0" borderId="8" xfId="44" applyFont="1" applyFill="1" applyBorder="1" applyAlignment="1">
      <alignment horizontal="center" vertical="center" wrapText="1"/>
    </xf>
    <xf numFmtId="0" fontId="23" fillId="3" borderId="1" xfId="44" applyFont="1" applyFill="1" applyBorder="1" applyAlignment="1">
      <alignment horizontal="left" vertical="center" wrapText="1"/>
    </xf>
    <xf numFmtId="4" fontId="23" fillId="3" borderId="3" xfId="44" applyNumberFormat="1" applyFont="1" applyFill="1" applyBorder="1" applyAlignment="1">
      <alignment vertical="center"/>
    </xf>
    <xf numFmtId="0" fontId="5" fillId="3" borderId="0" xfId="44" applyFont="1" applyFill="1" applyAlignment="1">
      <alignment vertical="center"/>
    </xf>
    <xf numFmtId="0" fontId="23" fillId="0" borderId="8" xfId="44" applyFont="1" applyFill="1" applyBorder="1" applyAlignment="1">
      <alignment horizontal="center" vertical="center"/>
    </xf>
    <xf numFmtId="0" fontId="53" fillId="0" borderId="1" xfId="44" applyFont="1" applyBorder="1" applyAlignment="1">
      <alignment horizontal="center" vertical="center"/>
    </xf>
    <xf numFmtId="0" fontId="23" fillId="0" borderId="1" xfId="44" applyFont="1" applyBorder="1" applyAlignment="1">
      <alignment vertical="center" wrapText="1"/>
    </xf>
    <xf numFmtId="4" fontId="53" fillId="27" borderId="54" xfId="44" applyNumberFormat="1" applyFont="1" applyFill="1" applyBorder="1" applyAlignment="1">
      <alignment horizontal="right" vertical="center"/>
    </xf>
    <xf numFmtId="4" fontId="53" fillId="27" borderId="47" xfId="44" applyNumberFormat="1" applyFont="1" applyFill="1" applyBorder="1" applyAlignment="1">
      <alignment horizontal="right" vertical="center"/>
    </xf>
    <xf numFmtId="4" fontId="53" fillId="27" borderId="59" xfId="44" applyNumberFormat="1" applyFont="1" applyFill="1" applyBorder="1" applyAlignment="1">
      <alignment horizontal="right" vertical="center"/>
    </xf>
    <xf numFmtId="0" fontId="64" fillId="0" borderId="0" xfId="44" applyFont="1" applyAlignment="1">
      <alignment horizontal="left" vertical="center"/>
    </xf>
    <xf numFmtId="0" fontId="23" fillId="0" borderId="0" xfId="44" applyFont="1" applyAlignment="1">
      <alignment horizontal="center" vertical="center"/>
    </xf>
    <xf numFmtId="0" fontId="23" fillId="0" borderId="0" xfId="44" applyFont="1" applyAlignment="1">
      <alignment vertical="center"/>
    </xf>
    <xf numFmtId="4" fontId="23" fillId="0" borderId="0" xfId="44" applyNumberFormat="1" applyFont="1" applyAlignment="1">
      <alignment vertical="center"/>
    </xf>
    <xf numFmtId="0" fontId="53" fillId="0" borderId="0" xfId="44" applyFont="1" applyAlignment="1">
      <alignment vertical="center"/>
    </xf>
    <xf numFmtId="0" fontId="53" fillId="0" borderId="0" xfId="44" applyFont="1" applyAlignment="1">
      <alignment horizontal="left" vertical="center"/>
    </xf>
    <xf numFmtId="0" fontId="48" fillId="0" borderId="0" xfId="47" applyFont="1" applyAlignment="1">
      <alignment vertical="center"/>
    </xf>
    <xf numFmtId="4" fontId="48" fillId="0" borderId="0" xfId="47" applyNumberFormat="1" applyFont="1" applyAlignment="1">
      <alignment vertical="center"/>
    </xf>
    <xf numFmtId="0" fontId="48" fillId="0" borderId="0" xfId="47" applyFont="1" applyAlignment="1">
      <alignment vertical="center" wrapText="1"/>
    </xf>
    <xf numFmtId="171" fontId="48" fillId="0" borderId="0" xfId="47" applyNumberFormat="1" applyFont="1" applyAlignment="1">
      <alignment vertical="center"/>
    </xf>
    <xf numFmtId="4" fontId="5" fillId="0" borderId="0" xfId="47" applyNumberFormat="1" applyFont="1" applyAlignment="1">
      <alignment vertical="center"/>
    </xf>
    <xf numFmtId="4" fontId="5" fillId="0" borderId="45" xfId="47" applyNumberFormat="1" applyFont="1" applyBorder="1" applyAlignment="1">
      <alignment vertical="center"/>
    </xf>
    <xf numFmtId="4" fontId="4" fillId="0" borderId="0" xfId="47" applyNumberFormat="1" applyFont="1" applyAlignment="1">
      <alignment vertical="center"/>
    </xf>
    <xf numFmtId="4" fontId="4" fillId="0" borderId="3" xfId="0" applyNumberFormat="1" applyFont="1" applyFill="1" applyBorder="1" applyAlignment="1">
      <alignment vertical="center"/>
    </xf>
    <xf numFmtId="0" fontId="4" fillId="0" borderId="52" xfId="47" applyFont="1" applyBorder="1" applyAlignment="1">
      <alignment vertical="center" wrapText="1"/>
    </xf>
    <xf numFmtId="171" fontId="4" fillId="0" borderId="58" xfId="47" applyNumberFormat="1" applyFont="1" applyBorder="1" applyAlignment="1">
      <alignment horizontal="center" vertical="center"/>
    </xf>
    <xf numFmtId="4" fontId="5" fillId="0" borderId="45" xfId="47" applyNumberFormat="1" applyFont="1" applyBorder="1" applyAlignment="1">
      <alignment horizontal="center" vertical="center" wrapText="1"/>
    </xf>
    <xf numFmtId="0" fontId="5" fillId="0" borderId="59" xfId="47" applyFont="1" applyBorder="1" applyAlignment="1">
      <alignment horizontal="center" vertical="center" wrapText="1"/>
    </xf>
    <xf numFmtId="171" fontId="5" fillId="0" borderId="60" xfId="47" applyNumberFormat="1" applyFont="1" applyBorder="1" applyAlignment="1">
      <alignment horizontal="center" vertical="center"/>
    </xf>
    <xf numFmtId="4" fontId="4" fillId="0" borderId="0" xfId="47" applyNumberFormat="1" applyFont="1" applyAlignment="1">
      <alignment horizontal="right" vertical="center"/>
    </xf>
    <xf numFmtId="0" fontId="48" fillId="0" borderId="0" xfId="47" applyFont="1"/>
    <xf numFmtId="4" fontId="48" fillId="0" borderId="0" xfId="47" applyNumberFormat="1" applyFont="1"/>
    <xf numFmtId="171" fontId="48" fillId="0" borderId="0" xfId="47" applyNumberFormat="1" applyFont="1"/>
    <xf numFmtId="4" fontId="5" fillId="0" borderId="45" xfId="47" applyNumberFormat="1" applyFont="1" applyFill="1" applyBorder="1" applyAlignment="1">
      <alignment vertical="top"/>
    </xf>
    <xf numFmtId="0" fontId="4" fillId="0" borderId="1" xfId="47" applyFont="1" applyBorder="1" applyAlignment="1">
      <alignment vertical="center" wrapText="1"/>
    </xf>
    <xf numFmtId="171" fontId="4" fillId="0" borderId="8" xfId="47" applyNumberFormat="1" applyFont="1" applyBorder="1" applyAlignment="1">
      <alignment horizontal="center" vertical="center"/>
    </xf>
    <xf numFmtId="4" fontId="4" fillId="0" borderId="43" xfId="0" applyNumberFormat="1" applyFont="1" applyFill="1" applyBorder="1" applyAlignment="1">
      <alignment vertical="center"/>
    </xf>
    <xf numFmtId="0" fontId="5" fillId="0" borderId="59" xfId="47" applyFont="1" applyBorder="1" applyAlignment="1">
      <alignment horizontal="center" vertical="center"/>
    </xf>
    <xf numFmtId="4" fontId="4" fillId="0" borderId="0" xfId="47" applyNumberFormat="1" applyFont="1" applyAlignment="1">
      <alignment horizontal="right"/>
    </xf>
    <xf numFmtId="171" fontId="48" fillId="0" borderId="0" xfId="47" applyNumberFormat="1" applyFont="1" applyAlignment="1">
      <alignment horizontal="center" vertical="center"/>
    </xf>
    <xf numFmtId="0" fontId="4" fillId="0" borderId="0" xfId="47" applyFont="1" applyAlignment="1">
      <alignment vertical="center"/>
    </xf>
    <xf numFmtId="0" fontId="4" fillId="0" borderId="9" xfId="0" applyFont="1" applyFill="1" applyBorder="1" applyAlignment="1">
      <alignment horizontal="left" vertical="center"/>
    </xf>
    <xf numFmtId="49" fontId="4" fillId="0" borderId="8" xfId="0" applyNumberFormat="1" applyFont="1" applyFill="1" applyBorder="1" applyAlignment="1" applyProtection="1">
      <alignment horizontal="center" vertical="center"/>
      <protection hidden="1"/>
    </xf>
    <xf numFmtId="0" fontId="4" fillId="0" borderId="14" xfId="0" applyFont="1" applyFill="1" applyBorder="1" applyAlignment="1">
      <alignment horizontal="left" vertical="center"/>
    </xf>
    <xf numFmtId="49" fontId="4" fillId="0" borderId="57" xfId="0" applyNumberFormat="1" applyFont="1" applyFill="1" applyBorder="1" applyAlignment="1" applyProtection="1">
      <alignment horizontal="center" vertical="center"/>
      <protection hidden="1"/>
    </xf>
    <xf numFmtId="4" fontId="4" fillId="0" borderId="3" xfId="0" applyNumberFormat="1" applyFont="1" applyFill="1" applyBorder="1" applyAlignment="1">
      <alignment horizontal="right" vertical="center"/>
    </xf>
    <xf numFmtId="0" fontId="4" fillId="0" borderId="9" xfId="0" applyFont="1" applyFill="1" applyBorder="1" applyAlignment="1">
      <alignment horizontal="left" vertical="center" wrapText="1"/>
    </xf>
    <xf numFmtId="0" fontId="4" fillId="0" borderId="17" xfId="0" applyFont="1" applyFill="1" applyBorder="1" applyAlignment="1">
      <alignment horizontal="left" vertical="center"/>
    </xf>
    <xf numFmtId="49" fontId="4" fillId="0" borderId="58" xfId="0" applyNumberFormat="1" applyFont="1" applyFill="1" applyBorder="1" applyAlignment="1" applyProtection="1">
      <alignment horizontal="center" vertical="center"/>
      <protection hidden="1"/>
    </xf>
    <xf numFmtId="0" fontId="4" fillId="0" borderId="0" xfId="47" applyFont="1" applyAlignment="1">
      <alignment horizontal="right" vertical="center"/>
    </xf>
    <xf numFmtId="0" fontId="24" fillId="0" borderId="0" xfId="47" applyFont="1" applyAlignment="1">
      <alignment vertical="center"/>
    </xf>
    <xf numFmtId="4" fontId="24" fillId="0" borderId="0" xfId="47" applyNumberFormat="1" applyFont="1" applyFill="1" applyAlignment="1">
      <alignment vertical="center"/>
    </xf>
    <xf numFmtId="0" fontId="24" fillId="0" borderId="0" xfId="47" applyFont="1" applyAlignment="1">
      <alignment vertical="center" wrapText="1"/>
    </xf>
    <xf numFmtId="171" fontId="24" fillId="0" borderId="0" xfId="47" applyNumberFormat="1" applyFont="1" applyAlignment="1">
      <alignment horizontal="center" vertical="center"/>
    </xf>
    <xf numFmtId="4" fontId="24" fillId="0" borderId="0" xfId="47" applyNumberFormat="1" applyFont="1" applyFill="1" applyBorder="1" applyAlignment="1">
      <alignment vertical="center"/>
    </xf>
    <xf numFmtId="0" fontId="24" fillId="0" borderId="0" xfId="47" applyFont="1" applyBorder="1" applyAlignment="1">
      <alignment vertical="center" wrapText="1"/>
    </xf>
    <xf numFmtId="171" fontId="24" fillId="0" borderId="0" xfId="47" applyNumberFormat="1" applyFont="1" applyBorder="1" applyAlignment="1">
      <alignment horizontal="center" vertical="center"/>
    </xf>
    <xf numFmtId="0" fontId="4" fillId="0" borderId="0" xfId="47" applyFont="1" applyBorder="1" applyAlignment="1">
      <alignment vertical="center"/>
    </xf>
    <xf numFmtId="4" fontId="48" fillId="0" borderId="0" xfId="47" applyNumberFormat="1" applyFont="1" applyFill="1" applyBorder="1" applyAlignment="1">
      <alignment horizontal="center" vertical="center"/>
    </xf>
    <xf numFmtId="1" fontId="48" fillId="0" borderId="0" xfId="47" applyNumberFormat="1" applyFont="1" applyBorder="1" applyAlignment="1">
      <alignment horizontal="center" vertical="center"/>
    </xf>
    <xf numFmtId="4" fontId="5" fillId="0" borderId="45" xfId="47" applyNumberFormat="1" applyFont="1" applyFill="1" applyBorder="1" applyAlignment="1">
      <alignment vertical="center"/>
    </xf>
    <xf numFmtId="0" fontId="48" fillId="0" borderId="0" xfId="47" applyFont="1" applyAlignment="1" applyProtection="1">
      <alignment vertical="center"/>
      <protection locked="0"/>
    </xf>
    <xf numFmtId="4" fontId="6" fillId="0" borderId="3" xfId="0" applyNumberFormat="1" applyFont="1" applyFill="1" applyBorder="1" applyAlignment="1">
      <alignment vertical="center"/>
    </xf>
    <xf numFmtId="49" fontId="6" fillId="0" borderId="9" xfId="0" applyNumberFormat="1" applyFont="1" applyFill="1" applyBorder="1" applyAlignment="1">
      <alignment vertical="center" wrapText="1"/>
    </xf>
    <xf numFmtId="49" fontId="6" fillId="0" borderId="8" xfId="0" applyNumberFormat="1" applyFont="1" applyFill="1" applyBorder="1" applyAlignment="1">
      <alignment horizontal="center" vertical="center" wrapText="1"/>
    </xf>
    <xf numFmtId="0" fontId="48" fillId="0" borderId="0" xfId="47" applyFont="1" applyFill="1" applyAlignment="1" applyProtection="1">
      <alignment vertical="center"/>
      <protection locked="0"/>
    </xf>
    <xf numFmtId="0" fontId="6" fillId="0" borderId="9" xfId="0" applyFont="1" applyFill="1" applyBorder="1" applyAlignment="1">
      <alignment horizontal="left" vertical="center" wrapText="1"/>
    </xf>
    <xf numFmtId="49" fontId="6" fillId="0" borderId="9" xfId="0" applyNumberFormat="1" applyFont="1" applyBorder="1" applyAlignment="1">
      <alignment vertical="center" wrapText="1"/>
    </xf>
    <xf numFmtId="49" fontId="6" fillId="0" borderId="8" xfId="0" applyNumberFormat="1" applyFont="1" applyBorder="1" applyAlignment="1">
      <alignment horizontal="center" vertical="center" wrapText="1"/>
    </xf>
    <xf numFmtId="0" fontId="6" fillId="0" borderId="9" xfId="0" applyFont="1" applyBorder="1" applyAlignment="1">
      <alignment horizontal="left" vertical="center" wrapText="1"/>
    </xf>
    <xf numFmtId="0" fontId="6" fillId="0" borderId="9" xfId="0" applyFont="1" applyBorder="1" applyAlignment="1">
      <alignment vertical="center" wrapText="1"/>
    </xf>
    <xf numFmtId="4" fontId="6" fillId="0" borderId="9" xfId="0" applyNumberFormat="1" applyFont="1" applyBorder="1" applyAlignment="1">
      <alignment horizontal="left" vertical="center" wrapText="1"/>
    </xf>
    <xf numFmtId="0" fontId="6" fillId="0" borderId="17" xfId="0" applyFont="1" applyBorder="1" applyAlignment="1">
      <alignment horizontal="left" vertical="center" wrapText="1"/>
    </xf>
    <xf numFmtId="49" fontId="6" fillId="0" borderId="58" xfId="0" applyNumberFormat="1" applyFont="1" applyBorder="1" applyAlignment="1">
      <alignment horizontal="center" vertical="center" wrapText="1"/>
    </xf>
    <xf numFmtId="49" fontId="6" fillId="0" borderId="8" xfId="0" applyNumberFormat="1" applyFont="1" applyBorder="1" applyAlignment="1" applyProtection="1">
      <alignment horizontal="center" vertical="center" wrapText="1"/>
    </xf>
    <xf numFmtId="4" fontId="6" fillId="0" borderId="8" xfId="0" applyNumberFormat="1" applyFont="1" applyBorder="1" applyAlignment="1">
      <alignment horizontal="center" vertical="center" wrapText="1"/>
    </xf>
    <xf numFmtId="0" fontId="6" fillId="0" borderId="9" xfId="0" applyFont="1" applyFill="1" applyBorder="1" applyAlignment="1">
      <alignment vertical="center" wrapText="1"/>
    </xf>
    <xf numFmtId="0" fontId="6" fillId="0" borderId="14" xfId="0" applyFont="1" applyBorder="1" applyAlignment="1">
      <alignment horizontal="left" vertical="center" wrapText="1"/>
    </xf>
    <xf numFmtId="49" fontId="6" fillId="0" borderId="57" xfId="0" applyNumberFormat="1" applyFont="1" applyBorder="1" applyAlignment="1">
      <alignment horizontal="center" vertical="center" wrapText="1"/>
    </xf>
    <xf numFmtId="0" fontId="48" fillId="0" borderId="0" xfId="47" applyFont="1" applyAlignment="1" applyProtection="1">
      <alignment horizontal="left" vertical="center"/>
      <protection locked="0"/>
    </xf>
    <xf numFmtId="4" fontId="6" fillId="0" borderId="7" xfId="0" applyNumberFormat="1" applyFont="1" applyFill="1" applyBorder="1" applyAlignment="1">
      <alignment vertical="center"/>
    </xf>
    <xf numFmtId="0" fontId="6" fillId="0" borderId="6" xfId="0" applyFont="1" applyBorder="1" applyAlignment="1">
      <alignment horizontal="left" vertical="center" wrapText="1"/>
    </xf>
    <xf numFmtId="49" fontId="6" fillId="0" borderId="4" xfId="0" applyNumberFormat="1" applyFont="1" applyBorder="1" applyAlignment="1">
      <alignment horizontal="center" vertical="center" wrapText="1"/>
    </xf>
    <xf numFmtId="4" fontId="5" fillId="0" borderId="45" xfId="47" applyNumberFormat="1" applyFont="1" applyFill="1" applyBorder="1" applyAlignment="1">
      <alignment horizontal="center" vertical="center" wrapText="1"/>
    </xf>
    <xf numFmtId="4" fontId="4" fillId="0" borderId="0" xfId="47" applyNumberFormat="1" applyFont="1" applyFill="1" applyAlignment="1">
      <alignment horizontal="right" vertical="center"/>
    </xf>
    <xf numFmtId="0" fontId="48" fillId="0" borderId="0" xfId="47" applyFont="1" applyAlignment="1">
      <alignment wrapText="1"/>
    </xf>
    <xf numFmtId="171" fontId="48" fillId="0" borderId="0" xfId="47" applyNumberFormat="1" applyFont="1" applyAlignment="1">
      <alignment horizontal="center"/>
    </xf>
    <xf numFmtId="0" fontId="4" fillId="0" borderId="0" xfId="47" applyFont="1"/>
    <xf numFmtId="0" fontId="4" fillId="0" borderId="1" xfId="0" applyFont="1" applyBorder="1" applyAlignment="1">
      <alignment vertical="center" wrapText="1"/>
    </xf>
    <xf numFmtId="171" fontId="4" fillId="0" borderId="8" xfId="0" applyNumberFormat="1" applyFont="1" applyBorder="1" applyAlignment="1">
      <alignment horizontal="center" vertical="center"/>
    </xf>
    <xf numFmtId="0" fontId="4" fillId="0" borderId="52" xfId="0" applyFont="1" applyBorder="1" applyAlignment="1">
      <alignment vertical="center" wrapText="1"/>
    </xf>
    <xf numFmtId="171" fontId="4" fillId="0" borderId="58" xfId="0" applyNumberFormat="1" applyFont="1" applyBorder="1" applyAlignment="1">
      <alignment horizontal="center" vertical="center"/>
    </xf>
    <xf numFmtId="0" fontId="4" fillId="0" borderId="0" xfId="47" applyFont="1" applyAlignment="1">
      <alignment horizontal="right"/>
    </xf>
    <xf numFmtId="0" fontId="53" fillId="0" borderId="0" xfId="0" applyFont="1" applyAlignment="1">
      <alignment vertical="center"/>
    </xf>
    <xf numFmtId="0" fontId="53" fillId="0" borderId="0" xfId="0" applyFont="1" applyAlignment="1">
      <alignment horizontal="center" vertical="center"/>
    </xf>
    <xf numFmtId="49" fontId="53" fillId="29" borderId="1" xfId="0" applyNumberFormat="1" applyFont="1" applyFill="1" applyBorder="1" applyAlignment="1">
      <alignment horizontal="center" vertical="center"/>
    </xf>
    <xf numFmtId="4" fontId="53" fillId="29" borderId="54" xfId="0" applyNumberFormat="1" applyFont="1" applyFill="1" applyBorder="1" applyAlignment="1">
      <alignment horizontal="center" vertical="center"/>
    </xf>
    <xf numFmtId="49" fontId="71" fillId="29" borderId="1" xfId="0" applyNumberFormat="1" applyFont="1" applyFill="1" applyBorder="1" applyAlignment="1">
      <alignment horizontal="left" vertical="center" wrapText="1"/>
    </xf>
    <xf numFmtId="49" fontId="71" fillId="29" borderId="9" xfId="0" applyNumberFormat="1" applyFont="1" applyFill="1" applyBorder="1" applyAlignment="1">
      <alignment horizontal="center" vertical="center" wrapText="1"/>
    </xf>
    <xf numFmtId="172" fontId="71" fillId="29" borderId="1" xfId="0" applyNumberFormat="1" applyFont="1" applyFill="1" applyBorder="1" applyAlignment="1">
      <alignment horizontal="right" vertical="center" wrapText="1"/>
    </xf>
    <xf numFmtId="49" fontId="72" fillId="0" borderId="56" xfId="0" applyNumberFormat="1" applyFont="1" applyFill="1" applyBorder="1" applyAlignment="1">
      <alignment horizontal="left" vertical="center" wrapText="1"/>
    </xf>
    <xf numFmtId="49" fontId="72" fillId="0" borderId="2" xfId="0" applyNumberFormat="1" applyFont="1" applyFill="1" applyBorder="1" applyAlignment="1">
      <alignment horizontal="center" vertical="center" wrapText="1"/>
    </xf>
    <xf numFmtId="172" fontId="72" fillId="0" borderId="56" xfId="0" applyNumberFormat="1" applyFont="1" applyFill="1" applyBorder="1" applyAlignment="1">
      <alignment horizontal="right" vertical="center" wrapText="1"/>
    </xf>
    <xf numFmtId="0" fontId="4" fillId="29" borderId="0" xfId="0" applyFont="1" applyFill="1" applyAlignment="1">
      <alignment vertical="center"/>
    </xf>
    <xf numFmtId="49" fontId="72" fillId="0" borderId="52" xfId="0" applyNumberFormat="1" applyFont="1" applyFill="1" applyBorder="1" applyAlignment="1">
      <alignment horizontal="left" vertical="center" wrapText="1"/>
    </xf>
    <xf numFmtId="49" fontId="72" fillId="0" borderId="17" xfId="0" applyNumberFormat="1" applyFont="1" applyFill="1" applyBorder="1" applyAlignment="1">
      <alignment horizontal="center" vertical="center" wrapText="1"/>
    </xf>
    <xf numFmtId="172" fontId="72" fillId="0" borderId="52" xfId="0" applyNumberFormat="1" applyFont="1" applyFill="1" applyBorder="1" applyAlignment="1">
      <alignment horizontal="right" vertical="center" wrapText="1"/>
    </xf>
    <xf numFmtId="0" fontId="65" fillId="0" borderId="19" xfId="0" applyFont="1" applyFill="1" applyBorder="1" applyAlignment="1">
      <alignment horizontal="center" vertical="center" wrapText="1"/>
    </xf>
    <xf numFmtId="0" fontId="53" fillId="0" borderId="0" xfId="0" applyFont="1" applyFill="1" applyBorder="1" applyAlignment="1">
      <alignment horizontal="center" vertical="center" wrapText="1"/>
    </xf>
    <xf numFmtId="0" fontId="65" fillId="0" borderId="18" xfId="0" applyFont="1" applyFill="1" applyBorder="1" applyAlignment="1">
      <alignment horizontal="center" vertical="center" wrapText="1"/>
    </xf>
    <xf numFmtId="1" fontId="71" fillId="29" borderId="1" xfId="0" applyNumberFormat="1" applyFont="1" applyFill="1" applyBorder="1" applyAlignment="1">
      <alignment horizontal="center" vertical="center" wrapText="1"/>
    </xf>
    <xf numFmtId="172" fontId="71" fillId="29" borderId="54" xfId="0" applyNumberFormat="1" applyFont="1" applyFill="1" applyBorder="1" applyAlignment="1">
      <alignment horizontal="center" vertical="center" wrapText="1"/>
    </xf>
    <xf numFmtId="173" fontId="71" fillId="29" borderId="54" xfId="0" applyNumberFormat="1" applyFont="1" applyFill="1" applyBorder="1" applyAlignment="1">
      <alignment horizontal="center" vertical="center" wrapText="1"/>
    </xf>
    <xf numFmtId="0" fontId="48" fillId="0" borderId="0" xfId="0" applyFont="1"/>
    <xf numFmtId="0" fontId="4" fillId="0" borderId="0" xfId="0" applyFont="1" applyFill="1" applyAlignment="1">
      <alignment horizontal="center" vertical="center"/>
    </xf>
    <xf numFmtId="4" fontId="73" fillId="0" borderId="0" xfId="0" applyNumberFormat="1" applyFont="1" applyFill="1" applyBorder="1" applyAlignment="1">
      <alignment vertical="center"/>
    </xf>
    <xf numFmtId="4" fontId="4" fillId="0" borderId="0" xfId="0" applyNumberFormat="1" applyFont="1" applyFill="1" applyBorder="1" applyAlignment="1">
      <alignment vertical="center"/>
    </xf>
    <xf numFmtId="4" fontId="53" fillId="29" borderId="1" xfId="0" applyNumberFormat="1" applyFont="1" applyFill="1" applyBorder="1" applyAlignment="1">
      <alignment horizontal="center" vertical="center"/>
    </xf>
    <xf numFmtId="49" fontId="71" fillId="29" borderId="1" xfId="0" applyNumberFormat="1" applyFont="1" applyFill="1" applyBorder="1" applyAlignment="1">
      <alignment horizontal="center" vertical="center" wrapText="1"/>
    </xf>
    <xf numFmtId="49" fontId="72" fillId="0" borderId="56" xfId="0" applyNumberFormat="1" applyFont="1" applyFill="1" applyBorder="1" applyAlignment="1">
      <alignment horizontal="center" vertical="center" wrapText="1"/>
    </xf>
    <xf numFmtId="172" fontId="72" fillId="0" borderId="54" xfId="0" applyNumberFormat="1" applyFont="1" applyFill="1" applyBorder="1" applyAlignment="1">
      <alignment horizontal="right" vertical="center" wrapText="1"/>
    </xf>
    <xf numFmtId="173" fontId="72" fillId="0" borderId="56" xfId="0" applyNumberFormat="1" applyFont="1" applyFill="1" applyBorder="1" applyAlignment="1">
      <alignment horizontal="right" vertical="center" wrapText="1"/>
    </xf>
    <xf numFmtId="173" fontId="71" fillId="29" borderId="1" xfId="0" applyNumberFormat="1" applyFont="1" applyFill="1" applyBorder="1" applyAlignment="1">
      <alignment horizontal="right" vertical="center" wrapText="1"/>
    </xf>
    <xf numFmtId="49" fontId="72" fillId="0" borderId="52" xfId="0" applyNumberFormat="1" applyFont="1" applyFill="1" applyBorder="1" applyAlignment="1">
      <alignment horizontal="center" vertical="center" wrapText="1"/>
    </xf>
    <xf numFmtId="173" fontId="71" fillId="29" borderId="1" xfId="0" applyNumberFormat="1" applyFont="1" applyFill="1" applyBorder="1" applyAlignment="1">
      <alignment horizontal="center" vertical="center" wrapText="1"/>
    </xf>
    <xf numFmtId="172" fontId="72" fillId="29" borderId="1" xfId="0" applyNumberFormat="1" applyFont="1" applyFill="1" applyBorder="1" applyAlignment="1">
      <alignment horizontal="right" vertical="center" wrapText="1"/>
    </xf>
    <xf numFmtId="0" fontId="4" fillId="29" borderId="0" xfId="0" applyFont="1" applyFill="1" applyAlignment="1">
      <alignment vertical="center" wrapText="1"/>
    </xf>
    <xf numFmtId="0" fontId="5" fillId="29" borderId="0" xfId="0" applyFont="1" applyFill="1" applyAlignment="1">
      <alignment vertical="center"/>
    </xf>
    <xf numFmtId="49" fontId="72" fillId="0" borderId="54" xfId="0" applyNumberFormat="1" applyFont="1" applyFill="1" applyBorder="1" applyAlignment="1">
      <alignment horizontal="left" vertical="center" wrapText="1"/>
    </xf>
    <xf numFmtId="49" fontId="72" fillId="0" borderId="54" xfId="0" applyNumberFormat="1" applyFont="1" applyFill="1" applyBorder="1" applyAlignment="1">
      <alignment horizontal="center" vertical="center" wrapText="1"/>
    </xf>
    <xf numFmtId="173" fontId="72" fillId="0" borderId="52" xfId="0" applyNumberFormat="1" applyFont="1" applyFill="1" applyBorder="1" applyAlignment="1">
      <alignment horizontal="right" vertical="center" wrapText="1"/>
    </xf>
    <xf numFmtId="49" fontId="74" fillId="0" borderId="0" xfId="0" applyNumberFormat="1" applyFont="1" applyFill="1" applyBorder="1" applyAlignment="1">
      <alignment horizontal="left" vertical="center" wrapText="1"/>
    </xf>
    <xf numFmtId="172" fontId="74" fillId="0" borderId="0" xfId="0" applyNumberFormat="1" applyFont="1" applyFill="1" applyBorder="1" applyAlignment="1">
      <alignment horizontal="right" vertical="center" wrapText="1"/>
    </xf>
    <xf numFmtId="49" fontId="74" fillId="0" borderId="0" xfId="0" applyNumberFormat="1" applyFont="1" applyFill="1" applyBorder="1" applyAlignment="1">
      <alignment horizontal="right" vertical="center" wrapText="1"/>
    </xf>
    <xf numFmtId="172" fontId="72" fillId="0" borderId="2" xfId="0" applyNumberFormat="1" applyFont="1" applyFill="1" applyBorder="1" applyAlignment="1">
      <alignment horizontal="right" vertical="center" wrapText="1"/>
    </xf>
    <xf numFmtId="172" fontId="23" fillId="0" borderId="0" xfId="0" applyNumberFormat="1" applyFont="1" applyFill="1" applyBorder="1" applyAlignment="1">
      <alignment horizontal="right" vertical="center" wrapText="1"/>
    </xf>
    <xf numFmtId="172" fontId="71" fillId="29" borderId="1" xfId="0" applyNumberFormat="1" applyFont="1" applyFill="1" applyBorder="1" applyAlignment="1">
      <alignment horizontal="center" vertical="center" wrapText="1"/>
    </xf>
    <xf numFmtId="172" fontId="71" fillId="0" borderId="2" xfId="0" applyNumberFormat="1" applyFont="1" applyFill="1" applyBorder="1" applyAlignment="1">
      <alignment horizontal="right" vertical="center" wrapText="1"/>
    </xf>
    <xf numFmtId="172" fontId="53" fillId="0" borderId="0" xfId="0" applyNumberFormat="1" applyFont="1" applyFill="1" applyBorder="1" applyAlignment="1">
      <alignment horizontal="right" vertical="center" wrapText="1"/>
    </xf>
    <xf numFmtId="173" fontId="23" fillId="0" borderId="0" xfId="0" applyNumberFormat="1" applyFont="1" applyFill="1" applyBorder="1" applyAlignment="1">
      <alignment horizontal="right" vertical="center" wrapText="1"/>
    </xf>
    <xf numFmtId="173" fontId="72" fillId="0" borderId="2" xfId="0" applyNumberFormat="1" applyFont="1" applyFill="1" applyBorder="1" applyAlignment="1">
      <alignment horizontal="right" vertical="center" wrapText="1"/>
    </xf>
    <xf numFmtId="0" fontId="4" fillId="0" borderId="0" xfId="0" applyFont="1" applyAlignment="1">
      <alignment horizontal="center" vertical="center"/>
    </xf>
    <xf numFmtId="4" fontId="4" fillId="30" borderId="0" xfId="0" applyNumberFormat="1" applyFont="1" applyFill="1" applyBorder="1" applyAlignment="1">
      <alignment vertical="center"/>
    </xf>
    <xf numFmtId="0" fontId="4" fillId="0" borderId="0" xfId="0" applyFont="1" applyAlignment="1">
      <alignment vertical="top"/>
    </xf>
    <xf numFmtId="4" fontId="4" fillId="30" borderId="0" xfId="0" applyNumberFormat="1" applyFont="1" applyFill="1" applyBorder="1" applyAlignment="1"/>
    <xf numFmtId="0" fontId="48" fillId="0" borderId="0" xfId="0" applyFont="1" applyBorder="1" applyAlignment="1">
      <alignment vertical="center"/>
    </xf>
    <xf numFmtId="0" fontId="48" fillId="0" borderId="0" xfId="0" applyFont="1" applyBorder="1"/>
    <xf numFmtId="49" fontId="75" fillId="0" borderId="19" xfId="0" applyNumberFormat="1" applyFont="1" applyFill="1" applyBorder="1" applyAlignment="1">
      <alignment horizontal="center" vertical="center" wrapText="1"/>
    </xf>
    <xf numFmtId="49" fontId="71" fillId="0" borderId="19" xfId="0" applyNumberFormat="1" applyFont="1" applyFill="1" applyBorder="1" applyAlignment="1">
      <alignment horizontal="center" vertical="center" wrapText="1"/>
    </xf>
    <xf numFmtId="49" fontId="75" fillId="0" borderId="18" xfId="0" applyNumberFormat="1" applyFont="1" applyFill="1" applyBorder="1" applyAlignment="1">
      <alignment horizontal="center" vertical="center" wrapText="1"/>
    </xf>
    <xf numFmtId="0" fontId="5" fillId="29" borderId="1" xfId="0" applyFont="1" applyFill="1" applyBorder="1" applyAlignment="1">
      <alignment horizontal="center" vertical="center"/>
    </xf>
    <xf numFmtId="0" fontId="4" fillId="29" borderId="0" xfId="0" applyFont="1" applyFill="1"/>
    <xf numFmtId="49" fontId="71" fillId="29" borderId="54" xfId="0" applyNumberFormat="1" applyFont="1" applyFill="1" applyBorder="1" applyAlignment="1">
      <alignment horizontal="center" vertical="center" wrapText="1"/>
    </xf>
    <xf numFmtId="49" fontId="53" fillId="29" borderId="54" xfId="0" applyNumberFormat="1" applyFont="1" applyFill="1" applyBorder="1" applyAlignment="1">
      <alignment horizontal="center" vertical="center" wrapText="1"/>
    </xf>
    <xf numFmtId="173" fontId="72" fillId="29" borderId="1" xfId="0" applyNumberFormat="1" applyFont="1" applyFill="1" applyBorder="1" applyAlignment="1">
      <alignment horizontal="right" vertical="center" wrapText="1"/>
    </xf>
    <xf numFmtId="0" fontId="4" fillId="0" borderId="0" xfId="0" applyFont="1" applyAlignment="1">
      <alignment horizontal="center"/>
    </xf>
    <xf numFmtId="0" fontId="47" fillId="0" borderId="0" xfId="0" applyFont="1" applyAlignment="1">
      <alignment vertical="center"/>
    </xf>
    <xf numFmtId="0" fontId="47" fillId="0" borderId="0" xfId="0" applyFont="1" applyBorder="1" applyAlignment="1">
      <alignment vertical="center"/>
    </xf>
    <xf numFmtId="49" fontId="72" fillId="0" borderId="0" xfId="0" applyNumberFormat="1" applyFont="1" applyFill="1" applyBorder="1" applyAlignment="1">
      <alignment horizontal="left" vertical="center" wrapText="1"/>
    </xf>
    <xf numFmtId="49" fontId="72" fillId="0" borderId="0" xfId="0" applyNumberFormat="1" applyFont="1" applyFill="1" applyBorder="1" applyAlignment="1">
      <alignment horizontal="center" vertical="center" wrapText="1"/>
    </xf>
    <xf numFmtId="172" fontId="72" fillId="0" borderId="0" xfId="0" applyNumberFormat="1" applyFont="1" applyFill="1" applyBorder="1" applyAlignment="1">
      <alignment horizontal="right" vertical="center" wrapText="1"/>
    </xf>
    <xf numFmtId="173" fontId="72" fillId="0" borderId="0" xfId="0" applyNumberFormat="1" applyFont="1" applyFill="1" applyBorder="1" applyAlignment="1">
      <alignment horizontal="right" vertical="center" wrapText="1"/>
    </xf>
    <xf numFmtId="172" fontId="71" fillId="0" borderId="0" xfId="0" applyNumberFormat="1" applyFont="1" applyFill="1" applyBorder="1" applyAlignment="1">
      <alignment horizontal="right" vertical="center" wrapText="1"/>
    </xf>
    <xf numFmtId="0" fontId="4" fillId="0" borderId="0" xfId="0" applyFont="1" applyFill="1" applyAlignment="1">
      <alignment vertical="top"/>
    </xf>
    <xf numFmtId="4" fontId="4" fillId="0" borderId="0" xfId="0" applyNumberFormat="1" applyFont="1" applyFill="1" applyBorder="1" applyAlignment="1"/>
    <xf numFmtId="0" fontId="1" fillId="0" borderId="0" xfId="54" applyFont="1"/>
    <xf numFmtId="0" fontId="1" fillId="0" borderId="0" xfId="54" applyFont="1" applyAlignment="1">
      <alignment wrapText="1"/>
    </xf>
    <xf numFmtId="0" fontId="2" fillId="0" borderId="0" xfId="54" applyFont="1"/>
    <xf numFmtId="0" fontId="1" fillId="0" borderId="0" xfId="54" applyFont="1" applyFill="1" applyBorder="1" applyAlignment="1">
      <alignment wrapText="1"/>
    </xf>
    <xf numFmtId="4" fontId="2" fillId="0" borderId="0" xfId="54" applyNumberFormat="1" applyFont="1" applyFill="1" applyBorder="1"/>
    <xf numFmtId="0" fontId="1" fillId="0" borderId="0" xfId="54" applyFont="1" applyFill="1" applyBorder="1"/>
    <xf numFmtId="0" fontId="2" fillId="0" borderId="0" xfId="54" applyFont="1" applyFill="1" applyBorder="1"/>
    <xf numFmtId="0" fontId="23" fillId="0" borderId="0" xfId="54" applyFont="1" applyFill="1"/>
    <xf numFmtId="0" fontId="23" fillId="0" borderId="0" xfId="54" applyFont="1" applyFill="1" applyAlignment="1">
      <alignment vertical="center" wrapText="1"/>
    </xf>
    <xf numFmtId="4" fontId="23" fillId="0" borderId="0" xfId="54" applyNumberFormat="1" applyFont="1" applyFill="1" applyAlignment="1">
      <alignment vertical="center"/>
    </xf>
    <xf numFmtId="0" fontId="67" fillId="0" borderId="0" xfId="55" applyFont="1" applyFill="1" applyAlignment="1">
      <alignment horizontal="left"/>
    </xf>
    <xf numFmtId="0" fontId="67" fillId="0" borderId="0" xfId="55" applyFont="1" applyFill="1" applyAlignment="1"/>
    <xf numFmtId="0" fontId="53" fillId="0" borderId="0" xfId="54" applyFont="1" applyFill="1"/>
    <xf numFmtId="0" fontId="53" fillId="0" borderId="63" xfId="54" applyFont="1" applyFill="1" applyBorder="1" applyAlignment="1">
      <alignment vertical="center" wrapText="1"/>
    </xf>
    <xf numFmtId="4" fontId="53" fillId="0" borderId="1" xfId="54" applyNumberFormat="1" applyFont="1" applyFill="1" applyBorder="1" applyAlignment="1">
      <alignment vertical="center"/>
    </xf>
    <xf numFmtId="4" fontId="53" fillId="0" borderId="9" xfId="54" applyNumberFormat="1" applyFont="1" applyFill="1" applyBorder="1" applyAlignment="1">
      <alignment vertical="center"/>
    </xf>
    <xf numFmtId="0" fontId="53" fillId="0" borderId="17" xfId="54" applyFont="1" applyFill="1" applyBorder="1" applyAlignment="1">
      <alignment vertical="center"/>
    </xf>
    <xf numFmtId="0" fontId="23" fillId="0" borderId="16" xfId="54" applyFont="1" applyFill="1" applyBorder="1" applyAlignment="1">
      <alignment vertical="center" wrapText="1"/>
    </xf>
    <xf numFmtId="4" fontId="23" fillId="0" borderId="0" xfId="54" applyNumberFormat="1" applyFont="1" applyFill="1" applyBorder="1" applyAlignment="1">
      <alignment vertical="center"/>
    </xf>
    <xf numFmtId="0" fontId="23" fillId="0" borderId="9" xfId="54" applyFont="1" applyFill="1" applyBorder="1"/>
    <xf numFmtId="0" fontId="76" fillId="0" borderId="0" xfId="54" applyFont="1"/>
    <xf numFmtId="0" fontId="77" fillId="0" borderId="63" xfId="54" applyFont="1" applyFill="1" applyBorder="1" applyAlignment="1">
      <alignment wrapText="1"/>
    </xf>
    <xf numFmtId="4" fontId="53" fillId="0" borderId="1" xfId="54" applyNumberFormat="1" applyFont="1" applyFill="1" applyBorder="1"/>
    <xf numFmtId="0" fontId="53" fillId="0" borderId="9" xfId="54" applyFont="1" applyFill="1" applyBorder="1" applyAlignment="1">
      <alignment wrapText="1"/>
    </xf>
    <xf numFmtId="0" fontId="78" fillId="0" borderId="16" xfId="54" applyFont="1" applyFill="1" applyBorder="1" applyAlignment="1">
      <alignment wrapText="1"/>
    </xf>
    <xf numFmtId="4" fontId="23" fillId="0" borderId="56" xfId="54" applyNumberFormat="1" applyFont="1" applyFill="1" applyBorder="1"/>
    <xf numFmtId="0" fontId="78" fillId="0" borderId="18" xfId="54" applyFont="1" applyFill="1" applyBorder="1" applyAlignment="1">
      <alignment wrapText="1"/>
    </xf>
    <xf numFmtId="4" fontId="23" fillId="0" borderId="52" xfId="54" applyNumberFormat="1" applyFont="1" applyFill="1" applyBorder="1"/>
    <xf numFmtId="0" fontId="78" fillId="0" borderId="15" xfId="54" applyFont="1" applyFill="1" applyBorder="1" applyAlignment="1">
      <alignment wrapText="1"/>
    </xf>
    <xf numFmtId="4" fontId="23" fillId="0" borderId="54" xfId="54" applyNumberFormat="1" applyFont="1" applyFill="1" applyBorder="1"/>
    <xf numFmtId="0" fontId="53" fillId="0" borderId="17" xfId="54" applyFont="1" applyFill="1" applyBorder="1" applyAlignment="1"/>
    <xf numFmtId="0" fontId="53" fillId="0" borderId="9" xfId="54" applyFont="1" applyFill="1" applyBorder="1" applyAlignment="1"/>
    <xf numFmtId="0" fontId="23" fillId="0" borderId="63" xfId="54" applyFont="1" applyFill="1" applyBorder="1" applyAlignment="1">
      <alignment wrapText="1"/>
    </xf>
    <xf numFmtId="4" fontId="23" fillId="0" borderId="42" xfId="54" applyNumberFormat="1" applyFont="1" applyFill="1" applyBorder="1"/>
    <xf numFmtId="0" fontId="23" fillId="0" borderId="16" xfId="54" applyFont="1" applyBorder="1" applyAlignment="1">
      <alignment wrapText="1"/>
    </xf>
    <xf numFmtId="0" fontId="23" fillId="0" borderId="15" xfId="54" applyFont="1" applyFill="1" applyBorder="1" applyAlignment="1">
      <alignment wrapText="1"/>
    </xf>
    <xf numFmtId="4" fontId="23" fillId="0" borderId="54" xfId="54" applyNumberFormat="1" applyFont="1" applyFill="1" applyBorder="1" applyAlignment="1"/>
    <xf numFmtId="0" fontId="53" fillId="0" borderId="14" xfId="54" applyFont="1" applyFill="1" applyBorder="1" applyAlignment="1"/>
    <xf numFmtId="0" fontId="23" fillId="0" borderId="0" xfId="54" applyFont="1" applyFill="1" applyAlignment="1">
      <alignment vertical="center"/>
    </xf>
    <xf numFmtId="0" fontId="53" fillId="0" borderId="63" xfId="55" applyFont="1" applyFill="1" applyBorder="1" applyAlignment="1">
      <alignment horizontal="center" vertical="center" wrapText="1"/>
    </xf>
    <xf numFmtId="0" fontId="53" fillId="0" borderId="1" xfId="55" applyFont="1" applyFill="1" applyBorder="1" applyAlignment="1">
      <alignment horizontal="center" vertical="center" wrapText="1"/>
    </xf>
    <xf numFmtId="0" fontId="53" fillId="0" borderId="9" xfId="55" applyFont="1" applyFill="1" applyBorder="1" applyAlignment="1">
      <alignment horizontal="center" vertical="center" wrapText="1"/>
    </xf>
    <xf numFmtId="0" fontId="23" fillId="0" borderId="0" xfId="54" applyFont="1" applyFill="1" applyAlignment="1"/>
    <xf numFmtId="0" fontId="23" fillId="0" borderId="0" xfId="55" applyFont="1" applyFill="1" applyAlignment="1">
      <alignment horizontal="right" wrapText="1"/>
    </xf>
    <xf numFmtId="0" fontId="53" fillId="0" borderId="0" xfId="55" applyFont="1" applyFill="1" applyAlignment="1">
      <alignment horizontal="center" wrapText="1"/>
    </xf>
    <xf numFmtId="0" fontId="80" fillId="0" borderId="0" xfId="54" applyFont="1"/>
    <xf numFmtId="0" fontId="80" fillId="0" borderId="0" xfId="54" applyFont="1" applyFill="1" applyAlignment="1">
      <alignment wrapText="1"/>
    </xf>
    <xf numFmtId="0" fontId="10" fillId="0" borderId="0" xfId="54" applyFont="1"/>
    <xf numFmtId="0" fontId="80" fillId="0" borderId="0" xfId="54" applyFont="1" applyAlignment="1">
      <alignment wrapText="1"/>
    </xf>
    <xf numFmtId="0" fontId="1" fillId="0" borderId="0" xfId="54" applyFont="1" applyFill="1" applyAlignment="1">
      <alignment wrapText="1"/>
    </xf>
    <xf numFmtId="4" fontId="2" fillId="0" borderId="0" xfId="54" applyNumberFormat="1" applyFont="1"/>
    <xf numFmtId="0" fontId="80" fillId="0" borderId="0" xfId="54" applyFont="1" applyFill="1" applyBorder="1" applyAlignment="1">
      <alignment wrapText="1"/>
    </xf>
    <xf numFmtId="0" fontId="10" fillId="0" borderId="0" xfId="54" applyFont="1" applyBorder="1"/>
    <xf numFmtId="0" fontId="80" fillId="0" borderId="0" xfId="54" applyFont="1" applyBorder="1" applyAlignment="1">
      <alignment wrapText="1"/>
    </xf>
    <xf numFmtId="0" fontId="1" fillId="0" borderId="0" xfId="54"/>
    <xf numFmtId="0" fontId="1" fillId="0" borderId="0" xfId="54" applyAlignment="1">
      <alignment vertical="center" wrapText="1"/>
    </xf>
    <xf numFmtId="4" fontId="2" fillId="0" borderId="0" xfId="54" applyNumberFormat="1" applyFont="1" applyAlignment="1">
      <alignment vertical="center"/>
    </xf>
    <xf numFmtId="0" fontId="67" fillId="0" borderId="0" xfId="54" applyFont="1" applyFill="1" applyAlignment="1">
      <alignment horizontal="left"/>
    </xf>
    <xf numFmtId="0" fontId="67" fillId="0" borderId="0" xfId="54" applyFont="1" applyFill="1" applyAlignment="1"/>
    <xf numFmtId="0" fontId="1" fillId="0" borderId="1" xfId="54" applyBorder="1" applyAlignment="1">
      <alignment vertical="center" wrapText="1"/>
    </xf>
    <xf numFmtId="4" fontId="53" fillId="0" borderId="1" xfId="54" applyNumberFormat="1" applyFont="1" applyBorder="1" applyAlignment="1">
      <alignment vertical="center"/>
    </xf>
    <xf numFmtId="0" fontId="5" fillId="0" borderId="1" xfId="54" applyFont="1" applyBorder="1" applyAlignment="1">
      <alignment vertical="center"/>
    </xf>
    <xf numFmtId="0" fontId="1" fillId="0" borderId="16" xfId="54" applyBorder="1" applyAlignment="1">
      <alignment vertical="center" wrapText="1"/>
    </xf>
    <xf numFmtId="4" fontId="2" fillId="0" borderId="0" xfId="54" applyNumberFormat="1" applyFont="1" applyBorder="1" applyAlignment="1">
      <alignment vertical="center"/>
    </xf>
    <xf numFmtId="0" fontId="4" fillId="0" borderId="2" xfId="54" applyFont="1" applyFill="1" applyBorder="1"/>
    <xf numFmtId="0" fontId="81" fillId="0" borderId="0" xfId="54" applyFont="1" applyAlignment="1">
      <alignment vertical="center"/>
    </xf>
    <xf numFmtId="0" fontId="77" fillId="0" borderId="63" xfId="54" applyFont="1" applyFill="1" applyBorder="1" applyAlignment="1">
      <alignment vertical="center" wrapText="1"/>
    </xf>
    <xf numFmtId="0" fontId="53" fillId="0" borderId="1" xfId="54" applyFont="1" applyBorder="1" applyAlignment="1">
      <alignment vertical="center"/>
    </xf>
    <xf numFmtId="4" fontId="23" fillId="0" borderId="56" xfId="54" applyNumberFormat="1" applyFont="1" applyBorder="1"/>
    <xf numFmtId="4" fontId="23" fillId="0" borderId="52" xfId="54" applyNumberFormat="1" applyFont="1" applyBorder="1"/>
    <xf numFmtId="4" fontId="23" fillId="0" borderId="54" xfId="54" applyNumberFormat="1" applyFont="1" applyBorder="1"/>
    <xf numFmtId="0" fontId="53" fillId="0" borderId="9" xfId="54" applyFont="1" applyBorder="1"/>
    <xf numFmtId="0" fontId="23" fillId="0" borderId="16" xfId="54" applyFont="1" applyBorder="1" applyAlignment="1">
      <alignment vertical="center" wrapText="1"/>
    </xf>
    <xf numFmtId="4" fontId="23" fillId="0" borderId="0" xfId="54" applyNumberFormat="1" applyFont="1" applyBorder="1" applyAlignment="1">
      <alignment vertical="center"/>
    </xf>
    <xf numFmtId="0" fontId="53" fillId="0" borderId="9" xfId="54" applyFont="1" applyBorder="1" applyAlignment="1">
      <alignment horizontal="left" vertical="center" wrapText="1"/>
    </xf>
    <xf numFmtId="0" fontId="53" fillId="0" borderId="9" xfId="54" applyFont="1" applyBorder="1" applyAlignment="1">
      <alignment vertical="center" wrapText="1"/>
    </xf>
    <xf numFmtId="0" fontId="53" fillId="0" borderId="9" xfId="54" applyFont="1" applyBorder="1" applyAlignment="1">
      <alignment vertical="center"/>
    </xf>
    <xf numFmtId="174" fontId="23" fillId="0" borderId="56" xfId="54" applyNumberFormat="1" applyFont="1" applyBorder="1"/>
    <xf numFmtId="0" fontId="5" fillId="0" borderId="0" xfId="54" applyFont="1"/>
    <xf numFmtId="0" fontId="53" fillId="0" borderId="18" xfId="54" applyFont="1" applyFill="1" applyBorder="1" applyAlignment="1">
      <alignment wrapText="1"/>
    </xf>
    <xf numFmtId="0" fontId="53" fillId="0" borderId="19" xfId="54" applyFont="1" applyFill="1" applyBorder="1" applyAlignment="1">
      <alignment wrapText="1"/>
    </xf>
    <xf numFmtId="0" fontId="53" fillId="0" borderId="17" xfId="54" applyFont="1" applyFill="1" applyBorder="1" applyAlignment="1">
      <alignment wrapText="1"/>
    </xf>
    <xf numFmtId="0" fontId="53" fillId="0" borderId="1" xfId="54" applyFont="1" applyFill="1" applyBorder="1" applyAlignment="1">
      <alignment horizontal="center" wrapText="1"/>
    </xf>
    <xf numFmtId="0" fontId="23" fillId="0" borderId="0" xfId="54" applyFont="1" applyFill="1" applyAlignment="1">
      <alignment horizontal="right" wrapText="1"/>
    </xf>
    <xf numFmtId="0" fontId="10" fillId="0" borderId="0" xfId="54" applyFont="1" applyFill="1" applyAlignment="1">
      <alignment wrapText="1"/>
    </xf>
    <xf numFmtId="0" fontId="1" fillId="0" borderId="0" xfId="54" applyFill="1" applyAlignment="1">
      <alignment vertical="center" wrapText="1"/>
    </xf>
    <xf numFmtId="4" fontId="2" fillId="0" borderId="0" xfId="54" applyNumberFormat="1" applyFont="1" applyFill="1" applyAlignment="1">
      <alignment vertical="center"/>
    </xf>
    <xf numFmtId="0" fontId="1" fillId="0" borderId="0" xfId="54" applyFill="1"/>
    <xf numFmtId="0" fontId="76" fillId="0" borderId="0" xfId="54" applyFont="1" applyAlignment="1">
      <alignment vertical="center"/>
    </xf>
    <xf numFmtId="0" fontId="53" fillId="0" borderId="1" xfId="54" applyFont="1" applyFill="1" applyBorder="1" applyAlignment="1">
      <alignment vertical="center"/>
    </xf>
    <xf numFmtId="0" fontId="23" fillId="0" borderId="0" xfId="55" applyFont="1"/>
    <xf numFmtId="0" fontId="4" fillId="0" borderId="0" xfId="55" applyFont="1"/>
    <xf numFmtId="3" fontId="23" fillId="0" borderId="0" xfId="55" applyNumberFormat="1" applyFont="1" applyAlignment="1"/>
    <xf numFmtId="0" fontId="53" fillId="0" borderId="63" xfId="55" applyFont="1" applyFill="1" applyBorder="1" applyAlignment="1">
      <alignment horizontal="center" wrapText="1"/>
    </xf>
    <xf numFmtId="0" fontId="53" fillId="0" borderId="1" xfId="55" applyFont="1" applyFill="1" applyBorder="1" applyAlignment="1">
      <alignment horizontal="center"/>
    </xf>
    <xf numFmtId="0" fontId="53" fillId="0" borderId="9" xfId="55" applyFont="1" applyFill="1" applyBorder="1" applyAlignment="1">
      <alignment horizontal="center" wrapText="1"/>
    </xf>
    <xf numFmtId="3" fontId="23" fillId="0" borderId="0" xfId="55" applyNumberFormat="1" applyFont="1"/>
    <xf numFmtId="0" fontId="23" fillId="0" borderId="0" xfId="55" applyFont="1" applyFill="1"/>
    <xf numFmtId="0" fontId="23" fillId="0" borderId="0" xfId="55" applyFont="1" applyFill="1" applyBorder="1" applyAlignment="1">
      <alignment horizontal="left" wrapText="1"/>
    </xf>
    <xf numFmtId="0" fontId="23" fillId="0" borderId="0" xfId="55" applyFont="1" applyAlignment="1">
      <alignment vertical="center"/>
    </xf>
    <xf numFmtId="0" fontId="4" fillId="0" borderId="0" xfId="55" applyFont="1" applyAlignment="1">
      <alignment vertical="center"/>
    </xf>
    <xf numFmtId="3" fontId="23" fillId="0" borderId="0" xfId="55" applyNumberFormat="1" applyFont="1" applyAlignment="1">
      <alignment vertical="center"/>
    </xf>
    <xf numFmtId="175" fontId="23" fillId="0" borderId="0" xfId="54" applyNumberFormat="1" applyFont="1" applyFill="1" applyAlignment="1">
      <alignment horizontal="left"/>
    </xf>
    <xf numFmtId="4" fontId="53" fillId="0" borderId="0" xfId="55" applyNumberFormat="1" applyFont="1" applyFill="1" applyBorder="1"/>
    <xf numFmtId="0" fontId="4" fillId="0" borderId="0" xfId="55" applyFont="1" applyFill="1" applyAlignment="1">
      <alignment wrapText="1"/>
    </xf>
    <xf numFmtId="0" fontId="4" fillId="0" borderId="0" xfId="54" applyFont="1" applyAlignment="1">
      <alignment wrapText="1"/>
    </xf>
    <xf numFmtId="0" fontId="1" fillId="0" borderId="0" xfId="54" applyAlignment="1">
      <alignment vertical="center"/>
    </xf>
    <xf numFmtId="0" fontId="53" fillId="0" borderId="1" xfId="54" applyFont="1" applyBorder="1" applyAlignment="1">
      <alignment vertical="center" wrapText="1"/>
    </xf>
    <xf numFmtId="4" fontId="23" fillId="0" borderId="1" xfId="54" applyNumberFormat="1" applyFont="1" applyBorder="1"/>
    <xf numFmtId="0" fontId="78" fillId="0" borderId="1" xfId="54" applyFont="1" applyBorder="1" applyAlignment="1">
      <alignment wrapText="1"/>
    </xf>
    <xf numFmtId="0" fontId="78" fillId="0" borderId="1" xfId="54" applyFont="1" applyFill="1" applyBorder="1" applyAlignment="1">
      <alignment wrapText="1"/>
    </xf>
    <xf numFmtId="0" fontId="23" fillId="0" borderId="1" xfId="54" applyFont="1" applyBorder="1" applyAlignment="1">
      <alignment wrapText="1"/>
    </xf>
    <xf numFmtId="0" fontId="4" fillId="0" borderId="0" xfId="54" applyFont="1" applyFill="1"/>
    <xf numFmtId="0" fontId="4" fillId="0" borderId="0" xfId="54" applyFont="1"/>
    <xf numFmtId="0" fontId="23" fillId="0" borderId="0" xfId="54" applyFont="1" applyFill="1" applyAlignment="1">
      <alignment horizontal="right"/>
    </xf>
    <xf numFmtId="0" fontId="23" fillId="0" borderId="0" xfId="54" applyFont="1"/>
    <xf numFmtId="4" fontId="23" fillId="0" borderId="0" xfId="54" applyNumberFormat="1" applyFont="1" applyAlignment="1"/>
    <xf numFmtId="0" fontId="23" fillId="0" borderId="0" xfId="54" applyFont="1" applyAlignment="1">
      <alignment wrapText="1"/>
    </xf>
    <xf numFmtId="0" fontId="47" fillId="0" borderId="0" xfId="0" applyFont="1"/>
    <xf numFmtId="0" fontId="23" fillId="0" borderId="4" xfId="49" applyFont="1" applyBorder="1" applyAlignment="1">
      <alignment vertical="center"/>
    </xf>
    <xf numFmtId="0" fontId="23" fillId="0" borderId="5" xfId="49" applyFont="1" applyBorder="1" applyAlignment="1">
      <alignment vertical="center"/>
    </xf>
    <xf numFmtId="0" fontId="23" fillId="0" borderId="7" xfId="49" applyFont="1" applyBorder="1" applyAlignment="1">
      <alignment vertical="center"/>
    </xf>
    <xf numFmtId="3" fontId="23" fillId="0" borderId="8" xfId="49" applyNumberFormat="1" applyFont="1" applyBorder="1" applyAlignment="1">
      <alignment horizontal="right" vertical="center"/>
    </xf>
    <xf numFmtId="0" fontId="23" fillId="0" borderId="0" xfId="0" applyFont="1" applyAlignment="1">
      <alignment vertical="center"/>
    </xf>
    <xf numFmtId="0" fontId="23" fillId="0" borderId="0" xfId="0" applyFont="1" applyAlignment="1">
      <alignment horizontal="left" vertical="center"/>
    </xf>
    <xf numFmtId="0" fontId="23" fillId="0" borderId="0" xfId="0" applyFont="1" applyAlignment="1">
      <alignment horizontal="center" vertical="center"/>
    </xf>
    <xf numFmtId="0" fontId="64" fillId="0" borderId="0" xfId="0" applyFont="1" applyAlignment="1">
      <alignment vertical="center"/>
    </xf>
    <xf numFmtId="4" fontId="23" fillId="0" borderId="0" xfId="0" applyNumberFormat="1" applyFont="1" applyAlignment="1">
      <alignment vertical="center"/>
    </xf>
    <xf numFmtId="0" fontId="23" fillId="0" borderId="0" xfId="0" applyFont="1" applyAlignment="1">
      <alignment vertical="center" wrapText="1"/>
    </xf>
    <xf numFmtId="4" fontId="82" fillId="0" borderId="0" xfId="0" applyNumberFormat="1" applyFont="1" applyAlignment="1">
      <alignment vertical="center"/>
    </xf>
    <xf numFmtId="4" fontId="59" fillId="0" borderId="0" xfId="0" applyNumberFormat="1" applyFont="1" applyAlignment="1">
      <alignment horizontal="left" vertical="center"/>
    </xf>
    <xf numFmtId="4" fontId="59" fillId="0" borderId="0" xfId="0" applyNumberFormat="1" applyFont="1" applyAlignment="1">
      <alignment horizontal="center" vertical="center"/>
    </xf>
    <xf numFmtId="4" fontId="83" fillId="0" borderId="0" xfId="0" applyNumberFormat="1" applyFont="1" applyAlignment="1">
      <alignment vertical="center"/>
    </xf>
    <xf numFmtId="4" fontId="59" fillId="0" borderId="0" xfId="0" applyNumberFormat="1" applyFont="1" applyAlignment="1">
      <alignment vertical="center"/>
    </xf>
    <xf numFmtId="4" fontId="59" fillId="0" borderId="0" xfId="0" applyNumberFormat="1" applyFont="1" applyAlignment="1">
      <alignment vertical="center" wrapText="1"/>
    </xf>
    <xf numFmtId="4" fontId="23" fillId="0" borderId="13" xfId="0" applyNumberFormat="1" applyFont="1" applyBorder="1" applyAlignment="1">
      <alignment horizontal="left" vertical="center"/>
    </xf>
    <xf numFmtId="4" fontId="53" fillId="0" borderId="11" xfId="0" applyNumberFormat="1" applyFont="1" applyBorder="1" applyAlignment="1">
      <alignment horizontal="center" vertical="center"/>
    </xf>
    <xf numFmtId="4" fontId="84" fillId="0" borderId="11" xfId="0" applyNumberFormat="1" applyFont="1" applyBorder="1" applyAlignment="1">
      <alignment horizontal="right" vertical="center"/>
    </xf>
    <xf numFmtId="4" fontId="53" fillId="0" borderId="11" xfId="0" applyNumberFormat="1" applyFont="1" applyBorder="1" applyAlignment="1">
      <alignment horizontal="right" vertical="center"/>
    </xf>
    <xf numFmtId="0" fontId="23" fillId="0" borderId="3" xfId="0" applyNumberFormat="1" applyFont="1" applyFill="1" applyBorder="1" applyAlignment="1">
      <alignment horizontal="justify" vertical="center" wrapText="1"/>
    </xf>
    <xf numFmtId="4" fontId="23" fillId="0" borderId="1" xfId="0" applyNumberFormat="1" applyFont="1" applyBorder="1" applyAlignment="1">
      <alignment horizontal="center" vertical="center"/>
    </xf>
    <xf numFmtId="4" fontId="64" fillId="0" borderId="1" xfId="0" applyNumberFormat="1" applyFont="1" applyFill="1" applyBorder="1" applyAlignment="1">
      <alignment horizontal="right" vertical="center"/>
    </xf>
    <xf numFmtId="4" fontId="78" fillId="0" borderId="1" xfId="0" applyNumberFormat="1" applyFont="1" applyBorder="1" applyAlignment="1">
      <alignment vertical="center"/>
    </xf>
    <xf numFmtId="0" fontId="78" fillId="0" borderId="1" xfId="0" applyFont="1" applyBorder="1" applyAlignment="1">
      <alignment vertical="center" wrapText="1"/>
    </xf>
    <xf numFmtId="0" fontId="64" fillId="0" borderId="8" xfId="0" applyFont="1" applyFill="1" applyBorder="1" applyAlignment="1">
      <alignment horizontal="center" vertical="center"/>
    </xf>
    <xf numFmtId="0" fontId="23" fillId="0" borderId="3" xfId="0" applyFont="1" applyFill="1" applyBorder="1" applyAlignment="1">
      <alignment horizontal="justify" vertical="center" wrapText="1"/>
    </xf>
    <xf numFmtId="4" fontId="23" fillId="0" borderId="1" xfId="0" applyNumberFormat="1" applyFont="1" applyFill="1" applyBorder="1" applyAlignment="1">
      <alignment horizontal="center" vertical="center"/>
    </xf>
    <xf numFmtId="0" fontId="23" fillId="0" borderId="43" xfId="0" applyFont="1" applyFill="1" applyBorder="1" applyAlignment="1">
      <alignment horizontal="justify" vertical="center" wrapText="1"/>
    </xf>
    <xf numFmtId="0" fontId="64" fillId="0" borderId="8" xfId="0" applyFont="1" applyFill="1" applyBorder="1" applyAlignment="1">
      <alignment horizontal="center" vertical="center" wrapText="1"/>
    </xf>
    <xf numFmtId="0" fontId="23" fillId="0" borderId="71" xfId="0" applyFont="1" applyBorder="1" applyAlignment="1">
      <alignment horizontal="left" vertical="center"/>
    </xf>
    <xf numFmtId="0" fontId="23" fillId="0" borderId="69" xfId="0" applyFont="1" applyBorder="1" applyAlignment="1">
      <alignment horizontal="center" vertical="center"/>
    </xf>
    <xf numFmtId="0" fontId="64" fillId="0" borderId="69" xfId="0" applyFont="1" applyBorder="1" applyAlignment="1">
      <alignment horizontal="right" vertical="center"/>
    </xf>
    <xf numFmtId="0" fontId="23" fillId="0" borderId="69" xfId="0" applyFont="1" applyBorder="1" applyAlignment="1">
      <alignment vertical="center"/>
    </xf>
    <xf numFmtId="4" fontId="23" fillId="0" borderId="69" xfId="0" applyNumberFormat="1" applyFont="1" applyBorder="1" applyAlignment="1">
      <alignment vertical="center"/>
    </xf>
    <xf numFmtId="0" fontId="23" fillId="0" borderId="69" xfId="0" applyFont="1" applyBorder="1" applyAlignment="1">
      <alignment vertical="center" wrapText="1"/>
    </xf>
    <xf numFmtId="0" fontId="53" fillId="0" borderId="38" xfId="0" applyFont="1" applyBorder="1" applyAlignment="1"/>
    <xf numFmtId="4" fontId="23" fillId="0" borderId="11" xfId="0" applyNumberFormat="1" applyFont="1" applyBorder="1" applyAlignment="1">
      <alignment horizontal="center" vertical="center"/>
    </xf>
    <xf numFmtId="4" fontId="53" fillId="3" borderId="11" xfId="0" applyNumberFormat="1" applyFont="1" applyFill="1" applyBorder="1" applyAlignment="1">
      <alignment horizontal="right" vertical="center"/>
    </xf>
    <xf numFmtId="0" fontId="23" fillId="3" borderId="3" xfId="0" applyFont="1" applyFill="1" applyBorder="1" applyAlignment="1">
      <alignment horizontal="justify" vertical="center" wrapText="1"/>
    </xf>
    <xf numFmtId="4" fontId="23" fillId="3" borderId="1" xfId="0" applyNumberFormat="1" applyFont="1" applyFill="1" applyBorder="1" applyAlignment="1">
      <alignment horizontal="center" vertical="center"/>
    </xf>
    <xf numFmtId="4" fontId="64" fillId="3" borderId="1" xfId="0" applyNumberFormat="1" applyFont="1" applyFill="1" applyBorder="1" applyAlignment="1">
      <alignment horizontal="right" vertical="center"/>
    </xf>
    <xf numFmtId="0" fontId="23" fillId="3" borderId="3" xfId="0" applyNumberFormat="1" applyFont="1" applyFill="1" applyBorder="1" applyAlignment="1">
      <alignment horizontal="justify" vertical="center" wrapText="1"/>
    </xf>
    <xf numFmtId="4" fontId="23" fillId="28" borderId="1" xfId="0" applyNumberFormat="1" applyFont="1" applyFill="1" applyBorder="1" applyAlignment="1">
      <alignment horizontal="center" vertical="center"/>
    </xf>
    <xf numFmtId="4" fontId="64" fillId="0" borderId="52" xfId="0" applyNumberFormat="1" applyFont="1" applyFill="1" applyBorder="1" applyAlignment="1">
      <alignment horizontal="right" vertical="center"/>
    </xf>
    <xf numFmtId="4" fontId="78" fillId="0" borderId="52" xfId="0" applyNumberFormat="1" applyFont="1" applyBorder="1" applyAlignment="1">
      <alignment vertical="center"/>
    </xf>
    <xf numFmtId="0" fontId="78" fillId="0" borderId="52" xfId="0" applyFont="1" applyBorder="1" applyAlignment="1">
      <alignment vertical="center" wrapText="1"/>
    </xf>
    <xf numFmtId="0" fontId="64" fillId="0" borderId="58" xfId="0" applyFont="1" applyFill="1" applyBorder="1" applyAlignment="1">
      <alignment horizontal="center" vertical="center" wrapText="1"/>
    </xf>
    <xf numFmtId="0" fontId="23" fillId="0" borderId="82" xfId="0" applyFont="1" applyBorder="1" applyAlignment="1">
      <alignment horizontal="left" vertical="center"/>
    </xf>
    <xf numFmtId="0" fontId="23" fillId="0" borderId="80" xfId="0" applyFont="1" applyFill="1" applyBorder="1" applyAlignment="1">
      <alignment horizontal="center" vertical="center"/>
    </xf>
    <xf numFmtId="0" fontId="64" fillId="0" borderId="80" xfId="0" applyFont="1" applyBorder="1" applyAlignment="1">
      <alignment horizontal="right" vertical="center"/>
    </xf>
    <xf numFmtId="0" fontId="53" fillId="0" borderId="80" xfId="0" applyFont="1" applyBorder="1" applyAlignment="1">
      <alignment vertical="center"/>
    </xf>
    <xf numFmtId="4" fontId="53" fillId="0" borderId="80" xfId="0" applyNumberFormat="1" applyFont="1" applyBorder="1" applyAlignment="1">
      <alignment vertical="center"/>
    </xf>
    <xf numFmtId="0" fontId="53" fillId="3" borderId="80" xfId="0" applyFont="1" applyFill="1" applyBorder="1" applyAlignment="1">
      <alignment vertical="center" wrapText="1"/>
    </xf>
    <xf numFmtId="0" fontId="53" fillId="0" borderId="30" xfId="0" applyFont="1" applyBorder="1" applyAlignment="1"/>
    <xf numFmtId="4" fontId="23" fillId="0" borderId="11" xfId="0" applyNumberFormat="1" applyFont="1" applyFill="1" applyBorder="1" applyAlignment="1">
      <alignment horizontal="center" vertical="center"/>
    </xf>
    <xf numFmtId="4" fontId="84" fillId="0" borderId="12" xfId="0" applyNumberFormat="1" applyFont="1" applyBorder="1" applyAlignment="1">
      <alignment horizontal="right" vertical="center"/>
    </xf>
    <xf numFmtId="0" fontId="23" fillId="0" borderId="0" xfId="0" applyFont="1" applyFill="1" applyAlignment="1">
      <alignment vertical="center"/>
    </xf>
    <xf numFmtId="0" fontId="23" fillId="0" borderId="80" xfId="0" applyFont="1" applyBorder="1" applyAlignment="1">
      <alignment horizontal="center" vertical="center"/>
    </xf>
    <xf numFmtId="0" fontId="53" fillId="0" borderId="80" xfId="0" applyFont="1" applyBorder="1" applyAlignment="1">
      <alignment vertical="center" wrapText="1"/>
    </xf>
    <xf numFmtId="0" fontId="59" fillId="0" borderId="0" xfId="0" applyFont="1" applyFill="1" applyAlignment="1">
      <alignment vertical="center"/>
    </xf>
    <xf numFmtId="4" fontId="23" fillId="0" borderId="56" xfId="0" applyNumberFormat="1" applyFont="1" applyBorder="1" applyAlignment="1">
      <alignment horizontal="center" vertical="center" wrapText="1"/>
    </xf>
    <xf numFmtId="0" fontId="64" fillId="0" borderId="58" xfId="0" applyFont="1" applyFill="1" applyBorder="1" applyAlignment="1">
      <alignment horizontal="center" vertical="center"/>
    </xf>
    <xf numFmtId="0" fontId="23" fillId="0" borderId="82" xfId="0" applyFont="1" applyBorder="1" applyAlignment="1">
      <alignment horizontal="left"/>
    </xf>
    <xf numFmtId="0" fontId="23" fillId="0" borderId="80" xfId="0" applyFont="1" applyBorder="1" applyAlignment="1">
      <alignment vertical="center"/>
    </xf>
    <xf numFmtId="4" fontId="23" fillId="0" borderId="80" xfId="0" applyNumberFormat="1" applyFont="1" applyBorder="1" applyAlignment="1">
      <alignment vertical="center"/>
    </xf>
    <xf numFmtId="0" fontId="23" fillId="0" borderId="80" xfId="0" applyFont="1" applyBorder="1" applyAlignment="1">
      <alignment vertical="center" wrapText="1"/>
    </xf>
    <xf numFmtId="4" fontId="53" fillId="0" borderId="45" xfId="0" applyNumberFormat="1" applyFont="1" applyBorder="1" applyAlignment="1">
      <alignment horizontal="center" vertical="center" wrapText="1"/>
    </xf>
    <xf numFmtId="4" fontId="53" fillId="0" borderId="59" xfId="0" applyNumberFormat="1" applyFont="1" applyBorder="1" applyAlignment="1">
      <alignment horizontal="center" vertical="center" wrapText="1"/>
    </xf>
    <xf numFmtId="0" fontId="53" fillId="0" borderId="59" xfId="0" applyFont="1" applyBorder="1" applyAlignment="1">
      <alignment horizontal="center" vertical="center" wrapText="1"/>
    </xf>
    <xf numFmtId="0" fontId="53" fillId="0" borderId="60" xfId="0" applyFont="1" applyBorder="1" applyAlignment="1">
      <alignment horizontal="center" vertical="center" wrapText="1"/>
    </xf>
    <xf numFmtId="0" fontId="82" fillId="0" borderId="0" xfId="0" applyFont="1" applyAlignment="1">
      <alignment vertical="center"/>
    </xf>
    <xf numFmtId="0" fontId="53" fillId="0" borderId="0" xfId="0" applyFont="1" applyAlignment="1">
      <alignment horizontal="right"/>
    </xf>
    <xf numFmtId="0" fontId="59" fillId="0" borderId="0" xfId="0" applyFont="1" applyAlignment="1">
      <alignment horizontal="center" vertical="center"/>
    </xf>
    <xf numFmtId="0" fontId="85" fillId="0" borderId="0" xfId="0" applyFont="1" applyAlignment="1">
      <alignment vertical="center"/>
    </xf>
    <xf numFmtId="0" fontId="82" fillId="0" borderId="0" xfId="0" applyFont="1" applyAlignment="1">
      <alignment vertical="center" wrapText="1"/>
    </xf>
    <xf numFmtId="0" fontId="59" fillId="0" borderId="0" xfId="0" applyFont="1" applyAlignment="1">
      <alignment horizontal="left" vertical="center"/>
    </xf>
    <xf numFmtId="4" fontId="23" fillId="0" borderId="0" xfId="0" applyNumberFormat="1" applyFont="1" applyBorder="1" applyAlignment="1">
      <alignment horizontal="left" vertical="center"/>
    </xf>
    <xf numFmtId="4" fontId="23" fillId="0" borderId="0" xfId="0" applyNumberFormat="1" applyFont="1" applyBorder="1" applyAlignment="1">
      <alignment horizontal="center" vertical="center"/>
    </xf>
    <xf numFmtId="4" fontId="84" fillId="0" borderId="13" xfId="0" applyNumberFormat="1" applyFont="1" applyBorder="1" applyAlignment="1">
      <alignment horizontal="right" vertical="center"/>
    </xf>
    <xf numFmtId="4" fontId="53" fillId="0" borderId="11" xfId="0" applyNumberFormat="1" applyFont="1" applyBorder="1" applyAlignment="1">
      <alignment vertical="center"/>
    </xf>
    <xf numFmtId="4" fontId="64" fillId="0" borderId="3" xfId="0" applyNumberFormat="1" applyFont="1" applyBorder="1" applyAlignment="1">
      <alignment horizontal="right" vertical="center"/>
    </xf>
    <xf numFmtId="4" fontId="23" fillId="3" borderId="1" xfId="0" applyNumberFormat="1" applyFont="1" applyFill="1" applyBorder="1" applyAlignment="1">
      <alignment horizontal="right" vertical="center"/>
    </xf>
    <xf numFmtId="4" fontId="23" fillId="0" borderId="0" xfId="0" applyNumberFormat="1" applyFont="1" applyBorder="1" applyAlignment="1">
      <alignment horizontal="left" vertical="center" wrapText="1"/>
    </xf>
    <xf numFmtId="4" fontId="23" fillId="0" borderId="0" xfId="0" applyNumberFormat="1" applyFont="1" applyBorder="1" applyAlignment="1">
      <alignment horizontal="center" vertical="center" wrapText="1"/>
    </xf>
    <xf numFmtId="4" fontId="53" fillId="0" borderId="7" xfId="0" applyNumberFormat="1" applyFont="1" applyBorder="1" applyAlignment="1">
      <alignment horizontal="center" vertical="center" wrapText="1"/>
    </xf>
    <xf numFmtId="4" fontId="53" fillId="0" borderId="5" xfId="0" applyNumberFormat="1" applyFont="1" applyBorder="1" applyAlignment="1">
      <alignment horizontal="center" vertical="center" wrapText="1"/>
    </xf>
    <xf numFmtId="0" fontId="23" fillId="0" borderId="0" xfId="0" applyFont="1"/>
    <xf numFmtId="0" fontId="86" fillId="0" borderId="0" xfId="0" applyFont="1"/>
    <xf numFmtId="0" fontId="86" fillId="0" borderId="0" xfId="0" applyFont="1" applyAlignment="1">
      <alignment vertical="center"/>
    </xf>
    <xf numFmtId="0" fontId="23" fillId="0" borderId="0" xfId="0" applyFont="1" applyFill="1" applyAlignment="1">
      <alignment horizontal="left" vertical="center"/>
    </xf>
    <xf numFmtId="0" fontId="23" fillId="0" borderId="0" xfId="0" applyFont="1" applyFill="1" applyAlignment="1">
      <alignment horizontal="center" vertical="center"/>
    </xf>
    <xf numFmtId="0" fontId="64" fillId="0" borderId="0" xfId="0" applyFont="1" applyFill="1" applyAlignment="1">
      <alignment vertical="center"/>
    </xf>
    <xf numFmtId="4" fontId="23" fillId="0" borderId="0" xfId="0" applyNumberFormat="1" applyFont="1" applyFill="1" applyAlignment="1">
      <alignment vertical="center"/>
    </xf>
    <xf numFmtId="0" fontId="23" fillId="0" borderId="0" xfId="0" applyFont="1" applyFill="1" applyAlignment="1">
      <alignment vertical="center" wrapText="1"/>
    </xf>
    <xf numFmtId="4" fontId="82" fillId="0" borderId="0" xfId="0" applyNumberFormat="1" applyFont="1" applyFill="1" applyAlignment="1">
      <alignment vertical="center"/>
    </xf>
    <xf numFmtId="4" fontId="59" fillId="0" borderId="0" xfId="0" applyNumberFormat="1" applyFont="1" applyFill="1" applyAlignment="1">
      <alignment horizontal="left" vertical="center"/>
    </xf>
    <xf numFmtId="4" fontId="59" fillId="0" borderId="0" xfId="0" applyNumberFormat="1" applyFont="1" applyFill="1" applyAlignment="1">
      <alignment horizontal="center" vertical="center"/>
    </xf>
    <xf numFmtId="4" fontId="83" fillId="0" borderId="0" xfId="0" applyNumberFormat="1" applyFont="1" applyFill="1" applyAlignment="1">
      <alignment vertical="center"/>
    </xf>
    <xf numFmtId="4" fontId="59" fillId="0" borderId="0" xfId="0" applyNumberFormat="1" applyFont="1" applyFill="1" applyAlignment="1">
      <alignment vertical="center"/>
    </xf>
    <xf numFmtId="4" fontId="59" fillId="0" borderId="0" xfId="0" applyNumberFormat="1" applyFont="1" applyFill="1" applyAlignment="1">
      <alignment vertical="center" wrapText="1"/>
    </xf>
    <xf numFmtId="4" fontId="23" fillId="0" borderId="13" xfId="0" applyNumberFormat="1" applyFont="1" applyFill="1" applyBorder="1" applyAlignment="1">
      <alignment horizontal="left" vertical="center"/>
    </xf>
    <xf numFmtId="4" fontId="84" fillId="0" borderId="11" xfId="0" applyNumberFormat="1" applyFont="1" applyFill="1" applyBorder="1" applyAlignment="1">
      <alignment horizontal="right" vertical="center"/>
    </xf>
    <xf numFmtId="4" fontId="53" fillId="0" borderId="11" xfId="0" applyNumberFormat="1" applyFont="1" applyFill="1" applyBorder="1" applyAlignment="1">
      <alignment horizontal="right" vertical="center"/>
    </xf>
    <xf numFmtId="4" fontId="23" fillId="0" borderId="52" xfId="0" applyNumberFormat="1" applyFont="1" applyBorder="1" applyAlignment="1">
      <alignment horizontal="center" vertical="center"/>
    </xf>
    <xf numFmtId="4" fontId="78" fillId="0" borderId="1" xfId="0" applyNumberFormat="1" applyFont="1" applyFill="1" applyBorder="1" applyAlignment="1">
      <alignment vertical="center"/>
    </xf>
    <xf numFmtId="0" fontId="78" fillId="0" borderId="1" xfId="0" applyFont="1" applyFill="1" applyBorder="1" applyAlignment="1">
      <alignment vertical="center" wrapText="1"/>
    </xf>
    <xf numFmtId="4" fontId="78" fillId="0" borderId="52" xfId="0" applyNumberFormat="1" applyFont="1" applyFill="1" applyBorder="1" applyAlignment="1">
      <alignment vertical="center"/>
    </xf>
    <xf numFmtId="0" fontId="78" fillId="0" borderId="52" xfId="0" applyFont="1" applyFill="1" applyBorder="1" applyAlignment="1">
      <alignment vertical="center" wrapText="1"/>
    </xf>
    <xf numFmtId="0" fontId="23" fillId="0" borderId="34" xfId="0" applyFont="1" applyFill="1" applyBorder="1" applyAlignment="1">
      <alignment vertical="center"/>
    </xf>
    <xf numFmtId="0" fontId="23" fillId="0" borderId="82" xfId="0" applyFont="1" applyFill="1" applyBorder="1" applyAlignment="1">
      <alignment horizontal="left" vertical="center"/>
    </xf>
    <xf numFmtId="0" fontId="64" fillId="0" borderId="80" xfId="0" applyFont="1" applyFill="1" applyBorder="1" applyAlignment="1">
      <alignment horizontal="right" vertical="center"/>
    </xf>
    <xf numFmtId="0" fontId="23" fillId="0" borderId="80" xfId="0" applyFont="1" applyFill="1" applyBorder="1" applyAlignment="1">
      <alignment vertical="center"/>
    </xf>
    <xf numFmtId="4" fontId="23" fillId="0" borderId="80" xfId="0" applyNumberFormat="1" applyFont="1" applyFill="1" applyBorder="1" applyAlignment="1">
      <alignment vertical="center"/>
    </xf>
    <xf numFmtId="0" fontId="23" fillId="0" borderId="80" xfId="0" applyFont="1" applyFill="1" applyBorder="1" applyAlignment="1">
      <alignment vertical="center" wrapText="1"/>
    </xf>
    <xf numFmtId="0" fontId="53" fillId="0" borderId="30" xfId="0" applyFont="1" applyFill="1" applyBorder="1" applyAlignment="1"/>
    <xf numFmtId="0" fontId="23" fillId="0" borderId="34" xfId="0" applyFont="1" applyBorder="1" applyAlignment="1">
      <alignment vertical="center"/>
    </xf>
    <xf numFmtId="0" fontId="23" fillId="0" borderId="43" xfId="0" applyNumberFormat="1" applyFont="1" applyFill="1" applyBorder="1" applyAlignment="1">
      <alignment horizontal="justify" vertical="center" wrapText="1"/>
    </xf>
    <xf numFmtId="4" fontId="23" fillId="0" borderId="52" xfId="0" applyNumberFormat="1" applyFont="1" applyFill="1" applyBorder="1" applyAlignment="1">
      <alignment horizontal="center" vertical="center"/>
    </xf>
    <xf numFmtId="0" fontId="53" fillId="0" borderId="34" xfId="0" applyFont="1" applyBorder="1" applyAlignment="1">
      <alignment vertical="center"/>
    </xf>
    <xf numFmtId="0" fontId="23" fillId="0" borderId="34" xfId="0" applyFont="1" applyFill="1" applyBorder="1" applyAlignment="1">
      <alignment horizontal="justify" vertical="center" wrapText="1"/>
    </xf>
    <xf numFmtId="0" fontId="78" fillId="0" borderId="34" xfId="0" applyFont="1" applyBorder="1" applyAlignment="1">
      <alignment wrapText="1"/>
    </xf>
    <xf numFmtId="0" fontId="23" fillId="0" borderId="34" xfId="0" applyFont="1" applyBorder="1" applyAlignment="1">
      <alignment horizontal="left" vertical="center" wrapText="1"/>
    </xf>
    <xf numFmtId="0" fontId="59" fillId="0" borderId="34" xfId="0" applyFont="1" applyFill="1" applyBorder="1" applyAlignment="1">
      <alignment vertical="center"/>
    </xf>
    <xf numFmtId="0" fontId="4" fillId="31" borderId="34" xfId="0" applyFont="1" applyFill="1" applyBorder="1" applyAlignment="1">
      <alignment horizontal="justify" vertical="center" wrapText="1"/>
    </xf>
    <xf numFmtId="4" fontId="23" fillId="0" borderId="1" xfId="0" applyNumberFormat="1" applyFont="1" applyFill="1" applyBorder="1" applyAlignment="1">
      <alignment horizontal="center" vertical="center" wrapText="1"/>
    </xf>
    <xf numFmtId="0" fontId="82" fillId="0" borderId="0" xfId="0" applyFont="1" applyBorder="1" applyAlignment="1">
      <alignment vertical="center"/>
    </xf>
    <xf numFmtId="4" fontId="23" fillId="0" borderId="1" xfId="0" applyNumberFormat="1" applyFont="1" applyBorder="1" applyAlignment="1">
      <alignment horizontal="center" vertical="center" wrapText="1"/>
    </xf>
    <xf numFmtId="4" fontId="87" fillId="0" borderId="80" xfId="0" applyNumberFormat="1" applyFont="1" applyBorder="1" applyAlignment="1">
      <alignment vertical="center"/>
    </xf>
    <xf numFmtId="4" fontId="23" fillId="0" borderId="1" xfId="0" applyNumberFormat="1" applyFont="1" applyFill="1" applyBorder="1" applyAlignment="1">
      <alignment vertical="center"/>
    </xf>
    <xf numFmtId="0" fontId="23" fillId="0" borderId="1" xfId="0" applyFont="1" applyFill="1" applyBorder="1" applyAlignment="1">
      <alignment vertical="center" wrapText="1"/>
    </xf>
    <xf numFmtId="4" fontId="23" fillId="0" borderId="1" xfId="0" applyNumberFormat="1" applyFont="1" applyBorder="1" applyAlignment="1">
      <alignment vertical="center"/>
    </xf>
    <xf numFmtId="0" fontId="23" fillId="0" borderId="1" xfId="0" applyFont="1" applyBorder="1" applyAlignment="1">
      <alignment vertical="center" wrapText="1"/>
    </xf>
    <xf numFmtId="0" fontId="23" fillId="0" borderId="5" xfId="0" applyFont="1" applyFill="1" applyBorder="1" applyAlignment="1">
      <alignment vertical="center" wrapText="1"/>
    </xf>
    <xf numFmtId="0" fontId="23" fillId="0" borderId="47" xfId="0" applyFont="1" applyFill="1" applyBorder="1" applyAlignment="1">
      <alignment horizontal="justify" vertical="center" wrapText="1"/>
    </xf>
    <xf numFmtId="4" fontId="78" fillId="0" borderId="54" xfId="0" applyNumberFormat="1" applyFont="1" applyBorder="1" applyAlignment="1">
      <alignment vertical="center"/>
    </xf>
    <xf numFmtId="0" fontId="78" fillId="28" borderId="54" xfId="0" applyFont="1" applyFill="1" applyBorder="1" applyAlignment="1">
      <alignment vertical="center" wrapText="1"/>
    </xf>
    <xf numFmtId="0" fontId="78" fillId="28" borderId="1" xfId="0" applyFont="1" applyFill="1" applyBorder="1" applyAlignment="1">
      <alignment vertical="center" wrapText="1"/>
    </xf>
    <xf numFmtId="4" fontId="64" fillId="0" borderId="1" xfId="0" applyNumberFormat="1" applyFont="1" applyFill="1" applyBorder="1" applyAlignment="1">
      <alignment horizontal="right" vertical="center" wrapText="1"/>
    </xf>
    <xf numFmtId="4" fontId="78" fillId="0" borderId="1" xfId="0" applyNumberFormat="1" applyFont="1" applyBorder="1" applyAlignment="1">
      <alignment vertical="center" wrapText="1"/>
    </xf>
    <xf numFmtId="4" fontId="23" fillId="0" borderId="52" xfId="0" applyNumberFormat="1" applyFont="1" applyBorder="1" applyAlignment="1">
      <alignment horizontal="center" vertical="center" wrapText="1"/>
    </xf>
    <xf numFmtId="4" fontId="64" fillId="0" borderId="52" xfId="0" applyNumberFormat="1" applyFont="1" applyFill="1" applyBorder="1" applyAlignment="1">
      <alignment horizontal="right" vertical="center" wrapText="1"/>
    </xf>
    <xf numFmtId="4" fontId="78" fillId="0" borderId="52" xfId="0" applyNumberFormat="1" applyFont="1" applyBorder="1" applyAlignment="1">
      <alignment vertical="center" wrapText="1"/>
    </xf>
    <xf numFmtId="0" fontId="23" fillId="28" borderId="3" xfId="0" applyNumberFormat="1" applyFont="1" applyFill="1" applyBorder="1" applyAlignment="1">
      <alignment horizontal="justify" vertical="center" wrapText="1"/>
    </xf>
    <xf numFmtId="4" fontId="23" fillId="28" borderId="1" xfId="0" applyNumberFormat="1" applyFont="1" applyFill="1" applyBorder="1" applyAlignment="1">
      <alignment horizontal="center" vertical="center" wrapText="1"/>
    </xf>
    <xf numFmtId="0" fontId="23" fillId="28" borderId="3" xfId="0" applyFont="1" applyFill="1" applyBorder="1" applyAlignment="1">
      <alignment horizontal="justify" vertical="center" wrapText="1"/>
    </xf>
    <xf numFmtId="0" fontId="23" fillId="28" borderId="43" xfId="0" applyNumberFormat="1" applyFont="1" applyFill="1" applyBorder="1" applyAlignment="1">
      <alignment horizontal="justify" vertical="center" wrapText="1"/>
    </xf>
    <xf numFmtId="4" fontId="23" fillId="28" borderId="52" xfId="0" applyNumberFormat="1" applyFont="1" applyFill="1" applyBorder="1" applyAlignment="1">
      <alignment horizontal="center" vertical="center" wrapText="1"/>
    </xf>
    <xf numFmtId="0" fontId="23" fillId="28" borderId="43" xfId="0" applyFont="1" applyFill="1" applyBorder="1" applyAlignment="1">
      <alignment horizontal="justify" vertical="center" wrapText="1"/>
    </xf>
    <xf numFmtId="4" fontId="23" fillId="28" borderId="52" xfId="0" applyNumberFormat="1" applyFont="1" applyFill="1" applyBorder="1" applyAlignment="1">
      <alignment horizontal="center" vertical="center"/>
    </xf>
    <xf numFmtId="0" fontId="23" fillId="0" borderId="7" xfId="0" applyFont="1" applyBorder="1" applyAlignment="1">
      <alignment horizontal="justify" vertical="center" wrapText="1"/>
    </xf>
    <xf numFmtId="0" fontId="78" fillId="0" borderId="3" xfId="0" applyFont="1" applyBorder="1" applyAlignment="1">
      <alignment vertical="center"/>
    </xf>
    <xf numFmtId="0" fontId="23" fillId="0" borderId="1" xfId="0" applyFont="1" applyFill="1" applyBorder="1" applyAlignment="1">
      <alignment horizontal="left" vertical="center" wrapText="1"/>
    </xf>
    <xf numFmtId="0" fontId="23" fillId="0" borderId="0" xfId="0" applyFont="1" applyFill="1" applyAlignment="1">
      <alignment horizontal="justify" vertical="center" wrapText="1"/>
    </xf>
    <xf numFmtId="0" fontId="78" fillId="0" borderId="3" xfId="0" applyFont="1" applyFill="1" applyBorder="1" applyAlignment="1">
      <alignment horizontal="justify" vertical="center" wrapText="1"/>
    </xf>
    <xf numFmtId="0" fontId="78" fillId="0" borderId="3" xfId="0" applyFont="1" applyBorder="1" applyAlignment="1">
      <alignment horizontal="justify" vertical="center" wrapText="1"/>
    </xf>
    <xf numFmtId="0" fontId="72" fillId="0" borderId="1" xfId="0" applyFont="1" applyBorder="1" applyAlignment="1">
      <alignment vertical="center" wrapText="1"/>
    </xf>
    <xf numFmtId="0" fontId="72" fillId="0" borderId="52" xfId="0" applyFont="1" applyBorder="1" applyAlignment="1">
      <alignment vertical="center" wrapText="1"/>
    </xf>
    <xf numFmtId="0" fontId="23" fillId="0" borderId="7" xfId="0" applyNumberFormat="1" applyFont="1" applyFill="1" applyBorder="1" applyAlignment="1">
      <alignment horizontal="justify" vertical="center" wrapText="1"/>
    </xf>
    <xf numFmtId="4" fontId="23" fillId="0" borderId="5" xfId="0" applyNumberFormat="1" applyFont="1" applyFill="1" applyBorder="1" applyAlignment="1">
      <alignment horizontal="center" vertical="center"/>
    </xf>
    <xf numFmtId="4" fontId="64" fillId="0" borderId="5" xfId="0" applyNumberFormat="1" applyFont="1" applyFill="1" applyBorder="1" applyAlignment="1">
      <alignment horizontal="right" vertical="center"/>
    </xf>
    <xf numFmtId="4" fontId="78" fillId="0" borderId="5" xfId="0" applyNumberFormat="1" applyFont="1" applyBorder="1" applyAlignment="1">
      <alignment vertical="center"/>
    </xf>
    <xf numFmtId="0" fontId="78" fillId="0" borderId="5" xfId="0" applyFont="1" applyBorder="1" applyAlignment="1">
      <alignment vertical="center" wrapText="1"/>
    </xf>
    <xf numFmtId="0" fontId="64" fillId="0" borderId="4" xfId="0" applyFont="1" applyFill="1" applyBorder="1" applyAlignment="1">
      <alignment horizontal="center" vertical="center" wrapText="1"/>
    </xf>
    <xf numFmtId="0" fontId="78" fillId="0" borderId="44" xfId="0" applyFont="1" applyBorder="1" applyAlignment="1">
      <alignment horizontal="justify" wrapText="1"/>
    </xf>
    <xf numFmtId="0" fontId="23" fillId="0" borderId="0" xfId="0" applyFont="1" applyBorder="1" applyAlignment="1">
      <alignment horizontal="center" vertical="center"/>
    </xf>
    <xf numFmtId="0" fontId="64" fillId="0" borderId="0" xfId="0" applyFont="1" applyBorder="1" applyAlignment="1">
      <alignment horizontal="right" vertical="center"/>
    </xf>
    <xf numFmtId="0" fontId="53" fillId="0" borderId="0" xfId="0" applyFont="1" applyBorder="1" applyAlignment="1">
      <alignment vertical="center"/>
    </xf>
    <xf numFmtId="4" fontId="53" fillId="0" borderId="0" xfId="0" applyNumberFormat="1" applyFont="1" applyBorder="1" applyAlignment="1">
      <alignment vertical="center"/>
    </xf>
    <xf numFmtId="0" fontId="53" fillId="0" borderId="0" xfId="0" applyFont="1" applyBorder="1" applyAlignment="1">
      <alignment vertical="center" wrapText="1"/>
    </xf>
    <xf numFmtId="0" fontId="53" fillId="0" borderId="34" xfId="0" applyFont="1" applyBorder="1" applyAlignment="1"/>
    <xf numFmtId="0" fontId="78" fillId="0" borderId="13" xfId="0" applyFont="1" applyBorder="1" applyAlignment="1">
      <alignment horizontal="justify" wrapText="1"/>
    </xf>
    <xf numFmtId="0" fontId="23" fillId="0" borderId="3" xfId="0" applyFont="1" applyBorder="1" applyAlignment="1">
      <alignment horizontal="justify" vertical="center" wrapText="1"/>
    </xf>
    <xf numFmtId="4" fontId="23" fillId="0" borderId="5" xfId="0" applyNumberFormat="1" applyFont="1" applyBorder="1" applyAlignment="1">
      <alignment horizontal="center" vertical="center" wrapText="1"/>
    </xf>
    <xf numFmtId="0" fontId="64" fillId="0" borderId="4" xfId="0" applyFont="1" applyFill="1" applyBorder="1" applyAlignment="1">
      <alignment horizontal="center" vertical="center"/>
    </xf>
    <xf numFmtId="0" fontId="23" fillId="0" borderId="1" xfId="0" applyFont="1" applyBorder="1" applyAlignment="1">
      <alignment horizontal="left" vertical="center" wrapText="1"/>
    </xf>
    <xf numFmtId="0" fontId="23" fillId="0" borderId="8" xfId="0" applyFont="1" applyBorder="1" applyAlignment="1">
      <alignment horizontal="left" vertical="center"/>
    </xf>
    <xf numFmtId="0" fontId="53" fillId="0" borderId="80" xfId="0" applyFont="1" applyFill="1" applyBorder="1" applyAlignment="1">
      <alignment vertical="center"/>
    </xf>
    <xf numFmtId="4" fontId="53" fillId="0" borderId="80" xfId="0" applyNumberFormat="1" applyFont="1" applyFill="1" applyBorder="1" applyAlignment="1">
      <alignment vertical="center"/>
    </xf>
    <xf numFmtId="0" fontId="53" fillId="0" borderId="80" xfId="0" applyFont="1" applyFill="1" applyBorder="1" applyAlignment="1">
      <alignment vertical="center" wrapText="1"/>
    </xf>
    <xf numFmtId="0" fontId="23" fillId="0" borderId="13" xfId="0" applyFont="1" applyFill="1" applyBorder="1" applyAlignment="1">
      <alignment horizontal="justify" vertical="center" wrapText="1"/>
    </xf>
    <xf numFmtId="0" fontId="23" fillId="0" borderId="44" xfId="0" applyFont="1" applyFill="1" applyBorder="1" applyAlignment="1">
      <alignment horizontal="justify" vertical="center" wrapText="1"/>
    </xf>
    <xf numFmtId="4" fontId="84" fillId="0" borderId="12" xfId="0" applyNumberFormat="1" applyFont="1" applyFill="1" applyBorder="1" applyAlignment="1">
      <alignment horizontal="right" vertical="center"/>
    </xf>
    <xf numFmtId="0" fontId="23" fillId="0" borderId="82" xfId="0" applyFont="1" applyFill="1" applyBorder="1" applyAlignment="1">
      <alignment horizontal="left"/>
    </xf>
    <xf numFmtId="4" fontId="53" fillId="0" borderId="45" xfId="0" applyNumberFormat="1" applyFont="1" applyFill="1" applyBorder="1" applyAlignment="1">
      <alignment horizontal="center" vertical="center" wrapText="1"/>
    </xf>
    <xf numFmtId="4" fontId="53" fillId="0" borderId="59" xfId="0" applyNumberFormat="1" applyFont="1" applyFill="1" applyBorder="1" applyAlignment="1">
      <alignment horizontal="center" vertical="center" wrapText="1"/>
    </xf>
    <xf numFmtId="0" fontId="53" fillId="0" borderId="59" xfId="0" applyFont="1" applyFill="1" applyBorder="1" applyAlignment="1">
      <alignment horizontal="center" vertical="center" wrapText="1"/>
    </xf>
    <xf numFmtId="0" fontId="53" fillId="0" borderId="60" xfId="0" applyFont="1" applyFill="1" applyBorder="1" applyAlignment="1">
      <alignment horizontal="center" vertical="center" wrapText="1"/>
    </xf>
    <xf numFmtId="0" fontId="53" fillId="0" borderId="0" xfId="0" applyFont="1" applyFill="1" applyAlignment="1">
      <alignment horizontal="right"/>
    </xf>
    <xf numFmtId="0" fontId="59" fillId="0" borderId="0" xfId="0" applyFont="1" applyFill="1" applyAlignment="1">
      <alignment horizontal="center" vertical="center"/>
    </xf>
    <xf numFmtId="0" fontId="85" fillId="0" borderId="0" xfId="0" applyFont="1" applyFill="1" applyAlignment="1">
      <alignment vertical="center"/>
    </xf>
    <xf numFmtId="4" fontId="82" fillId="0" borderId="0" xfId="0" applyNumberFormat="1" applyFont="1" applyFill="1" applyAlignment="1">
      <alignment horizontal="center" vertical="center"/>
    </xf>
    <xf numFmtId="0" fontId="82" fillId="0" borderId="0" xfId="0" applyFont="1" applyFill="1" applyAlignment="1">
      <alignment vertical="center" wrapText="1"/>
    </xf>
    <xf numFmtId="0" fontId="82" fillId="0" borderId="0" xfId="0" applyFont="1" applyFill="1" applyAlignment="1">
      <alignment vertical="center"/>
    </xf>
    <xf numFmtId="4" fontId="23" fillId="0" borderId="54" xfId="0" applyNumberFormat="1" applyFont="1" applyFill="1" applyBorder="1" applyAlignment="1">
      <alignment horizontal="center" vertical="center"/>
    </xf>
    <xf numFmtId="0" fontId="78" fillId="0" borderId="54" xfId="0" applyFont="1" applyFill="1" applyBorder="1" applyAlignment="1">
      <alignment vertical="center" wrapText="1"/>
    </xf>
    <xf numFmtId="0" fontId="78" fillId="0" borderId="90" xfId="0" applyFont="1" applyBorder="1" applyAlignment="1">
      <alignment horizontal="justify" vertical="center" wrapText="1"/>
    </xf>
    <xf numFmtId="0" fontId="23" fillId="0" borderId="90" xfId="0" applyFont="1" applyBorder="1" applyAlignment="1">
      <alignment horizontal="justify" vertical="center" wrapText="1"/>
    </xf>
    <xf numFmtId="4" fontId="64" fillId="0" borderId="2" xfId="0" applyNumberFormat="1" applyFont="1" applyFill="1" applyBorder="1" applyAlignment="1">
      <alignment horizontal="right" vertical="center"/>
    </xf>
    <xf numFmtId="4" fontId="72" fillId="0" borderId="52" xfId="0" applyNumberFormat="1" applyFont="1" applyBorder="1" applyAlignment="1">
      <alignment vertical="center"/>
    </xf>
    <xf numFmtId="4" fontId="72" fillId="0" borderId="1" xfId="0" applyNumberFormat="1" applyFont="1" applyFill="1" applyBorder="1" applyAlignment="1">
      <alignment vertical="center"/>
    </xf>
    <xf numFmtId="0" fontId="72" fillId="0" borderId="1" xfId="0" applyFont="1" applyFill="1" applyBorder="1" applyAlignment="1">
      <alignment vertical="center" wrapText="1"/>
    </xf>
    <xf numFmtId="4" fontId="72" fillId="0" borderId="1" xfId="0" applyNumberFormat="1" applyFont="1" applyBorder="1" applyAlignment="1">
      <alignment vertical="center"/>
    </xf>
    <xf numFmtId="0" fontId="4" fillId="0" borderId="34" xfId="0" applyFont="1" applyFill="1" applyBorder="1" applyAlignment="1">
      <alignment horizontal="justify" vertical="center" wrapText="1"/>
    </xf>
    <xf numFmtId="3" fontId="47" fillId="0" borderId="0" xfId="46" applyNumberFormat="1" applyFont="1" applyFill="1" applyBorder="1" applyAlignment="1">
      <alignment horizontal="center" vertical="center" wrapText="1"/>
    </xf>
    <xf numFmtId="3" fontId="4" fillId="0" borderId="0" xfId="46" applyNumberFormat="1" applyFont="1" applyFill="1" applyBorder="1" applyAlignment="1">
      <alignment horizontal="left" vertical="center" wrapText="1"/>
    </xf>
    <xf numFmtId="3" fontId="4" fillId="0" borderId="0" xfId="46" applyNumberFormat="1" applyFont="1" applyFill="1"/>
    <xf numFmtId="3" fontId="49" fillId="0" borderId="1" xfId="48" applyNumberFormat="1" applyFont="1" applyBorder="1" applyAlignment="1">
      <alignment vertical="center"/>
    </xf>
    <xf numFmtId="3" fontId="49" fillId="0" borderId="1" xfId="48" applyNumberFormat="1" applyFont="1" applyFill="1" applyBorder="1" applyAlignment="1">
      <alignment vertical="center"/>
    </xf>
    <xf numFmtId="3" fontId="4" fillId="0" borderId="1" xfId="48" applyNumberFormat="1" applyFont="1" applyFill="1" applyBorder="1" applyAlignment="1">
      <alignment vertical="center"/>
    </xf>
    <xf numFmtId="3" fontId="4" fillId="0" borderId="0" xfId="48" applyNumberFormat="1" applyFont="1" applyFill="1"/>
    <xf numFmtId="3" fontId="53" fillId="27" borderId="5" xfId="0" applyNumberFormat="1" applyFont="1" applyFill="1" applyBorder="1" applyAlignment="1">
      <alignment vertical="center" wrapText="1"/>
    </xf>
    <xf numFmtId="3" fontId="23" fillId="0" borderId="1" xfId="0" applyNumberFormat="1" applyFont="1" applyFill="1" applyBorder="1" applyAlignment="1">
      <alignment horizontal="right" vertical="center"/>
    </xf>
    <xf numFmtId="3" fontId="23" fillId="27" borderId="1" xfId="0" applyNumberFormat="1" applyFont="1" applyFill="1" applyBorder="1" applyAlignment="1">
      <alignment horizontal="right" vertical="center"/>
    </xf>
    <xf numFmtId="3" fontId="23" fillId="28" borderId="1" xfId="0" applyNumberFormat="1" applyFont="1" applyFill="1" applyBorder="1" applyAlignment="1">
      <alignment horizontal="right" vertical="center"/>
    </xf>
    <xf numFmtId="3" fontId="53" fillId="27" borderId="1" xfId="0" applyNumberFormat="1" applyFont="1" applyFill="1" applyBorder="1" applyAlignment="1">
      <alignment vertical="center" wrapText="1"/>
    </xf>
    <xf numFmtId="3" fontId="23" fillId="0" borderId="1" xfId="0" applyNumberFormat="1" applyFont="1" applyFill="1" applyBorder="1" applyAlignment="1">
      <alignment vertical="center" wrapText="1"/>
    </xf>
    <xf numFmtId="3" fontId="23" fillId="27" borderId="1" xfId="0" applyNumberFormat="1" applyFont="1" applyFill="1" applyBorder="1" applyAlignment="1">
      <alignment vertical="center" wrapText="1"/>
    </xf>
    <xf numFmtId="3" fontId="23" fillId="0" borderId="1" xfId="0" applyNumberFormat="1" applyFont="1" applyBorder="1" applyAlignment="1">
      <alignment horizontal="right" vertical="center"/>
    </xf>
    <xf numFmtId="3" fontId="23" fillId="0" borderId="54" xfId="0" applyNumberFormat="1" applyFont="1" applyFill="1" applyBorder="1" applyAlignment="1">
      <alignment horizontal="right" vertical="center"/>
    </xf>
    <xf numFmtId="3" fontId="23" fillId="27" borderId="54" xfId="0" applyNumberFormat="1" applyFont="1" applyFill="1" applyBorder="1" applyAlignment="1">
      <alignment horizontal="right" vertical="center"/>
    </xf>
    <xf numFmtId="3" fontId="23" fillId="0" borderId="63" xfId="0" applyNumberFormat="1" applyFont="1" applyFill="1" applyBorder="1" applyAlignment="1">
      <alignment horizontal="right" vertical="center"/>
    </xf>
    <xf numFmtId="3" fontId="23" fillId="27" borderId="63" xfId="0" applyNumberFormat="1" applyFont="1" applyFill="1" applyBorder="1" applyAlignment="1">
      <alignment horizontal="right" vertical="center"/>
    </xf>
    <xf numFmtId="3" fontId="23" fillId="28" borderId="63" xfId="0" applyNumberFormat="1" applyFont="1" applyFill="1" applyBorder="1" applyAlignment="1">
      <alignment horizontal="right" vertical="center"/>
    </xf>
    <xf numFmtId="3" fontId="53" fillId="0" borderId="81" xfId="0" applyNumberFormat="1" applyFont="1" applyFill="1" applyBorder="1" applyAlignment="1">
      <alignment horizontal="right" vertical="center"/>
    </xf>
    <xf numFmtId="3" fontId="53" fillId="27" borderId="81" xfId="0" applyNumberFormat="1" applyFont="1" applyFill="1" applyBorder="1" applyAlignment="1">
      <alignment horizontal="right" vertical="center"/>
    </xf>
    <xf numFmtId="164" fontId="23" fillId="0" borderId="3" xfId="0" applyNumberFormat="1" applyFont="1" applyFill="1" applyBorder="1" applyAlignment="1">
      <alignment horizontal="center" vertical="center"/>
    </xf>
    <xf numFmtId="164" fontId="23" fillId="28" borderId="3" xfId="0" applyNumberFormat="1" applyFont="1" applyFill="1" applyBorder="1" applyAlignment="1">
      <alignment horizontal="center" vertical="center"/>
    </xf>
    <xf numFmtId="164" fontId="23" fillId="0" borderId="41" xfId="0" applyNumberFormat="1" applyFont="1" applyFill="1" applyBorder="1" applyAlignment="1">
      <alignment horizontal="center" vertical="center"/>
    </xf>
    <xf numFmtId="164" fontId="23" fillId="0" borderId="47" xfId="0" applyNumberFormat="1" applyFont="1" applyFill="1" applyBorder="1" applyAlignment="1">
      <alignment horizontal="center" vertical="center"/>
    </xf>
    <xf numFmtId="0" fontId="23" fillId="26" borderId="72" xfId="45" applyFont="1" applyFill="1" applyBorder="1" applyAlignment="1">
      <alignment horizontal="center" vertical="center" wrapText="1"/>
    </xf>
    <xf numFmtId="3" fontId="23" fillId="0" borderId="56" xfId="49" applyNumberFormat="1" applyFont="1" applyFill="1" applyBorder="1" applyAlignment="1">
      <alignment horizontal="right" vertical="center"/>
    </xf>
    <xf numFmtId="3" fontId="23" fillId="0" borderId="65" xfId="49" applyNumberFormat="1" applyFont="1" applyFill="1" applyBorder="1" applyAlignment="1">
      <alignment horizontal="right" vertical="center"/>
    </xf>
    <xf numFmtId="0" fontId="23" fillId="0" borderId="56" xfId="45" applyFont="1" applyFill="1" applyBorder="1" applyAlignment="1">
      <alignment horizontal="center" vertical="center" wrapText="1"/>
    </xf>
    <xf numFmtId="0" fontId="23" fillId="26" borderId="2" xfId="45" applyFont="1" applyFill="1" applyBorder="1" applyAlignment="1">
      <alignment horizontal="center" vertical="center" wrapText="1"/>
    </xf>
    <xf numFmtId="3" fontId="23" fillId="0" borderId="2" xfId="49" applyNumberFormat="1" applyFont="1" applyFill="1" applyBorder="1" applyAlignment="1">
      <alignment horizontal="right" vertical="center"/>
    </xf>
    <xf numFmtId="3" fontId="23" fillId="0" borderId="16" xfId="49" applyNumberFormat="1" applyFont="1" applyFill="1" applyBorder="1" applyAlignment="1">
      <alignment vertical="center"/>
    </xf>
    <xf numFmtId="3" fontId="23" fillId="0" borderId="56" xfId="49" applyNumberFormat="1" applyFont="1" applyFill="1" applyBorder="1" applyAlignment="1">
      <alignment vertical="center"/>
    </xf>
    <xf numFmtId="3" fontId="23" fillId="0" borderId="44" xfId="49" applyNumberFormat="1" applyFont="1" applyFill="1" applyBorder="1" applyAlignment="1">
      <alignment vertical="center"/>
    </xf>
    <xf numFmtId="3" fontId="23" fillId="0" borderId="44" xfId="49" applyNumberFormat="1" applyFont="1" applyFill="1" applyBorder="1" applyAlignment="1">
      <alignment horizontal="right" vertical="center"/>
    </xf>
    <xf numFmtId="0" fontId="23" fillId="0" borderId="53" xfId="45" applyFont="1" applyFill="1" applyBorder="1" applyAlignment="1">
      <alignment horizontal="justify" vertical="center" wrapText="1"/>
    </xf>
    <xf numFmtId="0" fontId="2" fillId="3" borderId="14" xfId="0" applyFont="1" applyFill="1" applyBorder="1" applyAlignment="1">
      <alignment horizontal="center" vertical="center"/>
    </xf>
    <xf numFmtId="0" fontId="2" fillId="3" borderId="15" xfId="0" applyFont="1" applyFill="1" applyBorder="1" applyAlignment="1">
      <alignment horizontal="center" vertical="center"/>
    </xf>
    <xf numFmtId="0" fontId="2" fillId="3" borderId="0" xfId="0" applyFont="1" applyFill="1" applyBorder="1" applyAlignment="1">
      <alignment horizontal="center" vertical="center"/>
    </xf>
    <xf numFmtId="0" fontId="4" fillId="0" borderId="0" xfId="0" applyFont="1" applyAlignment="1">
      <alignment horizontal="justify" wrapText="1"/>
    </xf>
    <xf numFmtId="3" fontId="4" fillId="0" borderId="0" xfId="48" applyNumberFormat="1" applyFont="1" applyAlignment="1">
      <alignment horizontal="center"/>
    </xf>
    <xf numFmtId="0" fontId="47" fillId="0" borderId="0" xfId="48" applyFont="1" applyFill="1" applyAlignment="1">
      <alignment horizontal="center" vertical="center"/>
    </xf>
    <xf numFmtId="0" fontId="47" fillId="0" borderId="0" xfId="48" applyFont="1" applyAlignment="1">
      <alignment horizontal="center"/>
    </xf>
    <xf numFmtId="0" fontId="5" fillId="0" borderId="8" xfId="48" applyFont="1" applyBorder="1" applyAlignment="1">
      <alignment horizontal="left"/>
    </xf>
    <xf numFmtId="0" fontId="5" fillId="0" borderId="1" xfId="48" applyFont="1" applyBorder="1" applyAlignment="1">
      <alignment horizontal="left"/>
    </xf>
    <xf numFmtId="0" fontId="5" fillId="0" borderId="10" xfId="48" applyFont="1" applyBorder="1" applyAlignment="1">
      <alignment horizontal="left"/>
    </xf>
    <xf numFmtId="0" fontId="5" fillId="0" borderId="11" xfId="48" applyFont="1" applyBorder="1" applyAlignment="1">
      <alignment horizontal="left"/>
    </xf>
    <xf numFmtId="0" fontId="5" fillId="0" borderId="31" xfId="48" applyFont="1" applyBorder="1" applyAlignment="1">
      <alignment horizontal="left"/>
    </xf>
    <xf numFmtId="0" fontId="5" fillId="0" borderId="40" xfId="48" applyFont="1" applyBorder="1" applyAlignment="1">
      <alignment horizontal="left"/>
    </xf>
    <xf numFmtId="0" fontId="47" fillId="0" borderId="0" xfId="48" applyFont="1" applyAlignment="1">
      <alignment horizontal="center" vertical="center"/>
    </xf>
    <xf numFmtId="0" fontId="53" fillId="27" borderId="60" xfId="49" applyFont="1" applyFill="1" applyBorder="1" applyAlignment="1">
      <alignment vertical="center"/>
    </xf>
    <xf numFmtId="0" fontId="23" fillId="27" borderId="46" xfId="49" applyFont="1" applyFill="1" applyBorder="1" applyAlignment="1">
      <alignment vertical="center"/>
    </xf>
    <xf numFmtId="0" fontId="5" fillId="0" borderId="0" xfId="49" applyFont="1" applyFill="1" applyBorder="1" applyAlignment="1">
      <alignment vertical="top" wrapText="1"/>
    </xf>
    <xf numFmtId="0" fontId="47" fillId="0" borderId="0" xfId="49" applyFont="1" applyFill="1" applyBorder="1" applyAlignment="1">
      <alignment vertical="top" wrapText="1"/>
    </xf>
    <xf numFmtId="0" fontId="5" fillId="0" borderId="0" xfId="49" applyFont="1" applyFill="1" applyBorder="1" applyAlignment="1">
      <alignment horizontal="center" vertical="center"/>
    </xf>
    <xf numFmtId="0" fontId="4" fillId="0" borderId="0" xfId="49" applyFont="1" applyBorder="1" applyAlignment="1">
      <alignment vertical="center"/>
    </xf>
    <xf numFmtId="0" fontId="53" fillId="27" borderId="60" xfId="49" applyFont="1" applyFill="1" applyBorder="1" applyAlignment="1">
      <alignment vertical="center" wrapText="1"/>
    </xf>
    <xf numFmtId="0" fontId="23" fillId="27" borderId="46" xfId="49" applyFont="1" applyFill="1" applyBorder="1" applyAlignment="1">
      <alignment vertical="center" wrapText="1"/>
    </xf>
    <xf numFmtId="0" fontId="53" fillId="0" borderId="30" xfId="49" applyFont="1" applyFill="1" applyBorder="1" applyAlignment="1">
      <alignment horizontal="left"/>
    </xf>
    <xf numFmtId="0" fontId="53" fillId="0" borderId="80" xfId="49" applyFont="1" applyFill="1" applyBorder="1" applyAlignment="1">
      <alignment horizontal="left"/>
    </xf>
    <xf numFmtId="0" fontId="53" fillId="0" borderId="82" xfId="49" applyFont="1" applyFill="1" applyBorder="1" applyAlignment="1">
      <alignment horizontal="left"/>
    </xf>
    <xf numFmtId="0" fontId="53" fillId="0" borderId="69" xfId="49" applyFont="1" applyFill="1" applyBorder="1" applyAlignment="1">
      <alignment horizontal="left"/>
    </xf>
    <xf numFmtId="0" fontId="58" fillId="0" borderId="83" xfId="49" applyFont="1" applyFill="1" applyBorder="1" applyAlignment="1">
      <alignment horizontal="center" vertical="center" textRotation="90"/>
    </xf>
    <xf numFmtId="0" fontId="58" fillId="0" borderId="65" xfId="49" applyFont="1" applyFill="1" applyBorder="1" applyAlignment="1">
      <alignment horizontal="center" vertical="center" textRotation="90"/>
    </xf>
    <xf numFmtId="0" fontId="58" fillId="0" borderId="58" xfId="49" applyFont="1" applyFill="1" applyBorder="1" applyAlignment="1">
      <alignment horizontal="center" vertical="center" textRotation="90"/>
    </xf>
    <xf numFmtId="0" fontId="58" fillId="0" borderId="65" xfId="49" applyFont="1" applyFill="1" applyBorder="1" applyAlignment="1">
      <alignment horizontal="center" vertical="center" textRotation="90" wrapText="1"/>
    </xf>
    <xf numFmtId="0" fontId="58" fillId="0" borderId="85" xfId="49" applyFont="1" applyFill="1" applyBorder="1" applyAlignment="1">
      <alignment horizontal="center" vertical="center" textRotation="90"/>
    </xf>
    <xf numFmtId="0" fontId="53" fillId="0" borderId="31" xfId="49" applyFont="1" applyFill="1" applyBorder="1" applyAlignment="1">
      <alignment horizontal="left"/>
    </xf>
    <xf numFmtId="0" fontId="53" fillId="0" borderId="73" xfId="49" applyFont="1" applyFill="1" applyBorder="1" applyAlignment="1">
      <alignment horizontal="left"/>
    </xf>
    <xf numFmtId="0" fontId="53" fillId="0" borderId="76" xfId="49" applyFont="1" applyFill="1" applyBorder="1" applyAlignment="1">
      <alignment horizontal="left"/>
    </xf>
    <xf numFmtId="0" fontId="53" fillId="0" borderId="0" xfId="49" applyFont="1" applyFill="1" applyBorder="1" applyAlignment="1">
      <alignment horizontal="left"/>
    </xf>
    <xf numFmtId="0" fontId="53" fillId="0" borderId="30" xfId="49" applyFont="1" applyFill="1" applyBorder="1" applyAlignment="1"/>
    <xf numFmtId="0" fontId="53" fillId="0" borderId="80" xfId="49" applyFont="1" applyFill="1" applyBorder="1" applyAlignment="1"/>
    <xf numFmtId="0" fontId="53" fillId="0" borderId="82" xfId="49" applyFont="1" applyFill="1" applyBorder="1" applyAlignment="1"/>
    <xf numFmtId="0" fontId="51" fillId="0" borderId="0" xfId="49" applyFont="1" applyAlignment="1">
      <alignment horizontal="center" vertical="center"/>
    </xf>
    <xf numFmtId="0" fontId="53" fillId="0" borderId="38" xfId="49" applyFont="1" applyFill="1" applyBorder="1" applyAlignment="1">
      <alignment horizontal="center" vertical="center" wrapText="1"/>
    </xf>
    <xf numFmtId="0" fontId="53" fillId="0" borderId="34" xfId="49" applyFont="1" applyFill="1" applyBorder="1" applyAlignment="1">
      <alignment horizontal="center" vertical="center" wrapText="1"/>
    </xf>
    <xf numFmtId="0" fontId="53" fillId="0" borderId="31" xfId="49" applyFont="1" applyFill="1" applyBorder="1" applyAlignment="1">
      <alignment horizontal="center" vertical="center" wrapText="1"/>
    </xf>
    <xf numFmtId="0" fontId="53" fillId="0" borderId="68" xfId="49" applyFont="1" applyFill="1" applyBorder="1" applyAlignment="1">
      <alignment horizontal="center" vertical="center"/>
    </xf>
    <xf numFmtId="0" fontId="53" fillId="0" borderId="2" xfId="49" applyFont="1" applyFill="1" applyBorder="1" applyAlignment="1">
      <alignment horizontal="center" vertical="center"/>
    </xf>
    <xf numFmtId="0" fontId="53" fillId="0" borderId="40" xfId="49" applyFont="1" applyFill="1" applyBorder="1" applyAlignment="1">
      <alignment horizontal="center" vertical="center"/>
    </xf>
    <xf numFmtId="0" fontId="53" fillId="0" borderId="69" xfId="49" applyFont="1" applyFill="1" applyBorder="1" applyAlignment="1">
      <alignment horizontal="center" vertical="center"/>
    </xf>
    <xf numFmtId="0" fontId="4" fillId="0" borderId="0" xfId="49" applyFont="1" applyBorder="1" applyAlignment="1">
      <alignment horizontal="center" vertical="center"/>
    </xf>
    <xf numFmtId="0" fontId="53" fillId="0" borderId="70" xfId="49" applyFont="1" applyFill="1" applyBorder="1" applyAlignment="1">
      <alignment horizontal="center" vertical="center"/>
    </xf>
    <xf numFmtId="0" fontId="49" fillId="0" borderId="72" xfId="50" applyBorder="1" applyAlignment="1">
      <alignment horizontal="center" vertical="center"/>
    </xf>
    <xf numFmtId="0" fontId="49" fillId="0" borderId="74" xfId="50" applyBorder="1" applyAlignment="1">
      <alignment horizontal="center" vertical="center"/>
    </xf>
    <xf numFmtId="0" fontId="55" fillId="0" borderId="70" xfId="49" applyFont="1" applyFill="1" applyBorder="1" applyAlignment="1">
      <alignment horizontal="center" vertical="center" wrapText="1"/>
    </xf>
    <xf numFmtId="0" fontId="4" fillId="0" borderId="72" xfId="49" applyFont="1" applyBorder="1" applyAlignment="1">
      <alignment horizontal="center" vertical="center" wrapText="1"/>
    </xf>
    <xf numFmtId="0" fontId="4" fillId="0" borderId="74" xfId="49" applyFont="1" applyBorder="1" applyAlignment="1">
      <alignment horizontal="center" vertical="center" wrapText="1"/>
    </xf>
    <xf numFmtId="0" fontId="55" fillId="0" borderId="69" xfId="49" applyFont="1" applyFill="1" applyBorder="1" applyAlignment="1">
      <alignment horizontal="center" vertical="center" wrapText="1"/>
    </xf>
    <xf numFmtId="0" fontId="4" fillId="0" borderId="71" xfId="49" applyFont="1" applyBorder="1" applyAlignment="1">
      <alignment wrapText="1"/>
    </xf>
    <xf numFmtId="0" fontId="4" fillId="0" borderId="19" xfId="49" applyFont="1" applyBorder="1" applyAlignment="1">
      <alignment wrapText="1"/>
    </xf>
    <xf numFmtId="0" fontId="4" fillId="0" borderId="51" xfId="49" applyFont="1" applyBorder="1" applyAlignment="1">
      <alignment wrapText="1"/>
    </xf>
    <xf numFmtId="0" fontId="55" fillId="0" borderId="38" xfId="49" applyNumberFormat="1" applyFont="1" applyFill="1" applyBorder="1" applyAlignment="1">
      <alignment horizontal="center" vertical="center"/>
    </xf>
    <xf numFmtId="0" fontId="6" fillId="0" borderId="69" xfId="49" applyFont="1" applyBorder="1" applyAlignment="1">
      <alignment horizontal="center" vertical="center"/>
    </xf>
    <xf numFmtId="0" fontId="6" fillId="0" borderId="71" xfId="49" applyFont="1" applyBorder="1" applyAlignment="1">
      <alignment horizontal="center" vertical="center"/>
    </xf>
    <xf numFmtId="0" fontId="6" fillId="0" borderId="35" xfId="49" applyFont="1" applyBorder="1" applyAlignment="1">
      <alignment horizontal="center" vertical="center"/>
    </xf>
    <xf numFmtId="0" fontId="6" fillId="0" borderId="19" xfId="49" applyFont="1" applyBorder="1" applyAlignment="1">
      <alignment horizontal="center" vertical="center"/>
    </xf>
    <xf numFmtId="0" fontId="6" fillId="0" borderId="51" xfId="49" applyFont="1" applyBorder="1" applyAlignment="1">
      <alignment horizontal="center" vertical="center"/>
    </xf>
    <xf numFmtId="0" fontId="6" fillId="0" borderId="69" xfId="49" applyFont="1" applyFill="1" applyBorder="1" applyAlignment="1">
      <alignment horizontal="center" vertical="center"/>
    </xf>
    <xf numFmtId="0" fontId="6" fillId="0" borderId="71" xfId="49" applyFont="1" applyFill="1" applyBorder="1" applyAlignment="1">
      <alignment horizontal="center" vertical="center"/>
    </xf>
    <xf numFmtId="0" fontId="6" fillId="0" borderId="35" xfId="49" applyFont="1" applyFill="1" applyBorder="1" applyAlignment="1">
      <alignment horizontal="center" vertical="center"/>
    </xf>
    <xf numFmtId="0" fontId="6" fillId="0" borderId="19" xfId="49" applyFont="1" applyFill="1" applyBorder="1" applyAlignment="1">
      <alignment horizontal="center" vertical="center"/>
    </xf>
    <xf numFmtId="0" fontId="6" fillId="0" borderId="51" xfId="49" applyFont="1" applyFill="1" applyBorder="1" applyAlignment="1">
      <alignment horizontal="center" vertical="center"/>
    </xf>
    <xf numFmtId="0" fontId="55" fillId="0" borderId="38" xfId="49" applyFont="1" applyFill="1" applyBorder="1" applyAlignment="1">
      <alignment horizontal="center" vertical="center"/>
    </xf>
    <xf numFmtId="0" fontId="4" fillId="0" borderId="69" xfId="49" applyFont="1" applyBorder="1" applyAlignment="1">
      <alignment horizontal="center" vertical="center"/>
    </xf>
    <xf numFmtId="0" fontId="4" fillId="0" borderId="71" xfId="49" applyFont="1" applyBorder="1" applyAlignment="1">
      <alignment horizontal="center" vertical="center"/>
    </xf>
    <xf numFmtId="0" fontId="53" fillId="0" borderId="71" xfId="49" applyFont="1" applyFill="1" applyBorder="1" applyAlignment="1">
      <alignment horizontal="center" vertical="center"/>
    </xf>
    <xf numFmtId="0" fontId="53" fillId="0" borderId="49" xfId="49" applyFont="1" applyFill="1" applyBorder="1" applyAlignment="1">
      <alignment horizontal="center" vertical="center"/>
    </xf>
    <xf numFmtId="0" fontId="53" fillId="0" borderId="76" xfId="49" applyFont="1" applyFill="1" applyBorder="1" applyAlignment="1">
      <alignment horizontal="center" vertical="center"/>
    </xf>
    <xf numFmtId="3" fontId="23" fillId="0" borderId="32" xfId="49" applyNumberFormat="1" applyFont="1" applyFill="1" applyBorder="1" applyAlignment="1">
      <alignment horizontal="justify" vertical="center" wrapText="1"/>
    </xf>
    <xf numFmtId="0" fontId="4" fillId="0" borderId="32" xfId="49" applyFont="1" applyFill="1" applyBorder="1" applyAlignment="1">
      <alignment horizontal="justify" vertical="center" wrapText="1"/>
    </xf>
    <xf numFmtId="0" fontId="23" fillId="27" borderId="59" xfId="49" applyFont="1" applyFill="1" applyBorder="1" applyAlignment="1">
      <alignment vertical="center"/>
    </xf>
    <xf numFmtId="0" fontId="47" fillId="0" borderId="0" xfId="46" applyFont="1" applyFill="1" applyBorder="1" applyAlignment="1">
      <alignment horizontal="center" vertical="center" wrapText="1"/>
    </xf>
    <xf numFmtId="0" fontId="5" fillId="0" borderId="33" xfId="46" applyFont="1" applyFill="1" applyBorder="1" applyAlignment="1">
      <alignment horizontal="left" vertical="center" wrapText="1"/>
    </xf>
    <xf numFmtId="0" fontId="5" fillId="0" borderId="63" xfId="46" applyFont="1" applyFill="1" applyBorder="1" applyAlignment="1">
      <alignment horizontal="left" vertical="center" wrapText="1"/>
    </xf>
    <xf numFmtId="0" fontId="5" fillId="0" borderId="48" xfId="46" applyFont="1" applyFill="1" applyBorder="1" applyAlignment="1">
      <alignment horizontal="left" wrapText="1"/>
    </xf>
    <xf numFmtId="0" fontId="5" fillId="0" borderId="55" xfId="46" applyFont="1" applyFill="1" applyBorder="1" applyAlignment="1">
      <alignment horizontal="left" wrapText="1"/>
    </xf>
    <xf numFmtId="0" fontId="5" fillId="0" borderId="53" xfId="46" applyFont="1" applyFill="1" applyBorder="1" applyAlignment="1">
      <alignment horizontal="left" wrapText="1"/>
    </xf>
    <xf numFmtId="0" fontId="5" fillId="0" borderId="62" xfId="46" applyFont="1" applyFill="1" applyBorder="1" applyAlignment="1">
      <alignment horizontal="left" vertical="center" wrapText="1"/>
    </xf>
    <xf numFmtId="0" fontId="5" fillId="0" borderId="61" xfId="46" applyFont="1" applyFill="1" applyBorder="1" applyAlignment="1">
      <alignment horizontal="left" vertical="center" wrapText="1"/>
    </xf>
    <xf numFmtId="0" fontId="49" fillId="0" borderId="57" xfId="48" applyFont="1" applyFill="1" applyBorder="1" applyAlignment="1">
      <alignment horizontal="left" vertical="center" wrapText="1"/>
    </xf>
    <xf numFmtId="0" fontId="49" fillId="0" borderId="65" xfId="48" applyFont="1" applyFill="1" applyBorder="1" applyAlignment="1">
      <alignment horizontal="left" vertical="center" wrapText="1"/>
    </xf>
    <xf numFmtId="0" fontId="49" fillId="0" borderId="58" xfId="48" applyFont="1" applyFill="1" applyBorder="1" applyAlignment="1">
      <alignment horizontal="left" vertical="center" wrapText="1"/>
    </xf>
    <xf numFmtId="0" fontId="5" fillId="0" borderId="48" xfId="46" applyFont="1" applyFill="1" applyBorder="1" applyAlignment="1">
      <alignment horizontal="left" vertical="center" wrapText="1"/>
    </xf>
    <xf numFmtId="0" fontId="5" fillId="0" borderId="15" xfId="46" applyFont="1" applyFill="1" applyBorder="1" applyAlignment="1">
      <alignment horizontal="left" vertical="center" wrapText="1"/>
    </xf>
    <xf numFmtId="0" fontId="6" fillId="0" borderId="0" xfId="46" applyFont="1" applyFill="1" applyBorder="1" applyAlignment="1">
      <alignment horizontal="left" vertical="center" wrapText="1"/>
    </xf>
    <xf numFmtId="0" fontId="5" fillId="0" borderId="37" xfId="46" applyFont="1" applyFill="1" applyBorder="1" applyAlignment="1">
      <alignment horizontal="left" wrapText="1"/>
    </xf>
    <xf numFmtId="0" fontId="5" fillId="0" borderId="67" xfId="46" applyFont="1" applyFill="1" applyBorder="1" applyAlignment="1">
      <alignment horizontal="left" wrapText="1"/>
    </xf>
    <xf numFmtId="0" fontId="5" fillId="0" borderId="66" xfId="46" applyFont="1" applyFill="1" applyBorder="1" applyAlignment="1">
      <alignment horizontal="left" wrapText="1"/>
    </xf>
    <xf numFmtId="0" fontId="49" fillId="0" borderId="57" xfId="48" applyFont="1" applyBorder="1" applyAlignment="1">
      <alignment horizontal="left" vertical="center" wrapText="1"/>
    </xf>
    <xf numFmtId="0" fontId="49" fillId="0" borderId="65" xfId="48" applyFont="1" applyBorder="1" applyAlignment="1">
      <alignment horizontal="left" vertical="center" wrapText="1"/>
    </xf>
    <xf numFmtId="0" fontId="49" fillId="0" borderId="58" xfId="48" applyFont="1" applyBorder="1" applyAlignment="1">
      <alignment horizontal="left" vertical="center" wrapText="1"/>
    </xf>
    <xf numFmtId="0" fontId="5" fillId="0" borderId="33" xfId="46" applyFont="1" applyFill="1" applyBorder="1" applyAlignment="1">
      <alignment horizontal="left" wrapText="1"/>
    </xf>
    <xf numFmtId="0" fontId="5" fillId="0" borderId="42" xfId="46" applyFont="1" applyFill="1" applyBorder="1" applyAlignment="1">
      <alignment horizontal="left" wrapText="1"/>
    </xf>
    <xf numFmtId="0" fontId="5" fillId="0" borderId="41" xfId="46" applyFont="1" applyFill="1" applyBorder="1" applyAlignment="1">
      <alignment horizontal="left" wrapText="1"/>
    </xf>
    <xf numFmtId="0" fontId="47" fillId="0" borderId="0" xfId="0" applyFont="1" applyAlignment="1">
      <alignment horizontal="center" vertical="center" wrapText="1"/>
    </xf>
    <xf numFmtId="1" fontId="53" fillId="0" borderId="38" xfId="0" applyNumberFormat="1" applyFont="1" applyFill="1" applyBorder="1" applyAlignment="1">
      <alignment horizontal="center" vertical="center" wrapText="1"/>
    </xf>
    <xf numFmtId="1" fontId="23" fillId="0" borderId="31" xfId="0" applyNumberFormat="1" applyFont="1" applyFill="1" applyBorder="1" applyAlignment="1">
      <alignment horizontal="center" vertical="center" wrapText="1"/>
    </xf>
    <xf numFmtId="0" fontId="53" fillId="0" borderId="83" xfId="0" applyFont="1" applyBorder="1" applyAlignment="1">
      <alignment horizontal="center" vertical="center" wrapText="1"/>
    </xf>
    <xf numFmtId="0" fontId="53" fillId="0" borderId="85" xfId="0" applyFont="1" applyBorder="1" applyAlignment="1">
      <alignment horizontal="center" vertical="center" wrapText="1"/>
    </xf>
    <xf numFmtId="4" fontId="53" fillId="0" borderId="88" xfId="0" applyNumberFormat="1" applyFont="1" applyFill="1" applyBorder="1" applyAlignment="1">
      <alignment horizontal="center" vertical="center" wrapText="1"/>
    </xf>
    <xf numFmtId="4" fontId="53" fillId="0" borderId="86" xfId="0" applyNumberFormat="1" applyFont="1" applyFill="1" applyBorder="1" applyAlignment="1">
      <alignment horizontal="center" vertical="center" wrapText="1"/>
    </xf>
    <xf numFmtId="0" fontId="53" fillId="0" borderId="69" xfId="0" applyFont="1" applyBorder="1" applyAlignment="1">
      <alignment horizontal="center" vertical="center"/>
    </xf>
    <xf numFmtId="0" fontId="53" fillId="0" borderId="88" xfId="0" applyFont="1" applyBorder="1" applyAlignment="1">
      <alignment horizontal="center" vertical="center"/>
    </xf>
    <xf numFmtId="4" fontId="53" fillId="0" borderId="87" xfId="0" applyNumberFormat="1" applyFont="1" applyFill="1" applyBorder="1" applyAlignment="1">
      <alignment horizontal="center" vertical="center" wrapText="1"/>
    </xf>
    <xf numFmtId="4" fontId="53" fillId="0" borderId="39" xfId="0" applyNumberFormat="1" applyFont="1" applyFill="1" applyBorder="1" applyAlignment="1">
      <alignment horizontal="center" vertical="center" wrapText="1"/>
    </xf>
    <xf numFmtId="4" fontId="53" fillId="0" borderId="68" xfId="0" applyNumberFormat="1" applyFont="1" applyBorder="1" applyAlignment="1">
      <alignment horizontal="center" vertical="center"/>
    </xf>
    <xf numFmtId="4" fontId="53" fillId="0" borderId="69" xfId="0" applyNumberFormat="1" applyFont="1" applyBorder="1" applyAlignment="1">
      <alignment horizontal="center" vertical="center"/>
    </xf>
    <xf numFmtId="0" fontId="0" fillId="0" borderId="88" xfId="0" applyBorder="1" applyAlignment="1">
      <alignment horizontal="center" vertical="center"/>
    </xf>
    <xf numFmtId="0" fontId="53" fillId="27" borderId="8" xfId="44" applyFont="1" applyFill="1" applyBorder="1" applyAlignment="1">
      <alignment horizontal="left" vertical="center"/>
    </xf>
    <xf numFmtId="0" fontId="53" fillId="27" borderId="1" xfId="44" applyFont="1" applyFill="1" applyBorder="1" applyAlignment="1">
      <alignment horizontal="left" vertical="center"/>
    </xf>
    <xf numFmtId="4" fontId="53" fillId="27" borderId="8" xfId="44" applyNumberFormat="1" applyFont="1" applyFill="1" applyBorder="1" applyAlignment="1">
      <alignment horizontal="left" vertical="center"/>
    </xf>
    <xf numFmtId="4" fontId="53" fillId="27" borderId="1" xfId="44" applyNumberFormat="1" applyFont="1" applyFill="1" applyBorder="1" applyAlignment="1">
      <alignment horizontal="left" vertical="center"/>
    </xf>
    <xf numFmtId="0" fontId="23" fillId="0" borderId="8" xfId="44" applyFont="1" applyFill="1" applyBorder="1" applyAlignment="1">
      <alignment horizontal="center" vertical="center" wrapText="1"/>
    </xf>
    <xf numFmtId="0" fontId="53" fillId="27" borderId="48" xfId="44" applyFont="1" applyFill="1" applyBorder="1" applyAlignment="1">
      <alignment horizontal="left" vertical="center"/>
    </xf>
    <xf numFmtId="0" fontId="53" fillId="27" borderId="55" xfId="44" applyFont="1" applyFill="1" applyBorder="1" applyAlignment="1">
      <alignment horizontal="left" vertical="center"/>
    </xf>
    <xf numFmtId="0" fontId="53" fillId="27" borderId="15" xfId="44" applyFont="1" applyFill="1" applyBorder="1" applyAlignment="1">
      <alignment horizontal="left" vertical="center"/>
    </xf>
    <xf numFmtId="0" fontId="53" fillId="27" borderId="30" xfId="44" applyFont="1" applyFill="1" applyBorder="1" applyAlignment="1">
      <alignment horizontal="left" vertical="center"/>
    </xf>
    <xf numFmtId="0" fontId="53" fillId="27" borderId="80" xfId="44" applyFont="1" applyFill="1" applyBorder="1" applyAlignment="1">
      <alignment horizontal="left" vertical="center"/>
    </xf>
    <xf numFmtId="0" fontId="53" fillId="27" borderId="81" xfId="44" applyFont="1" applyFill="1" applyBorder="1" applyAlignment="1">
      <alignment horizontal="left" vertical="center"/>
    </xf>
    <xf numFmtId="0" fontId="53" fillId="3" borderId="1" xfId="44" applyFont="1" applyFill="1" applyBorder="1" applyAlignment="1">
      <alignment horizontal="center" vertical="center"/>
    </xf>
    <xf numFmtId="0" fontId="53" fillId="27" borderId="8" xfId="44" applyFont="1" applyFill="1" applyBorder="1" applyAlignment="1">
      <alignment horizontal="left" vertical="center" wrapText="1"/>
    </xf>
    <xf numFmtId="0" fontId="53" fillId="27" borderId="1" xfId="44" applyFont="1" applyFill="1" applyBorder="1" applyAlignment="1">
      <alignment horizontal="left" vertical="center" wrapText="1"/>
    </xf>
    <xf numFmtId="0" fontId="47" fillId="0" borderId="0" xfId="44" applyFont="1" applyAlignment="1">
      <alignment horizontal="center" vertical="center"/>
    </xf>
    <xf numFmtId="0" fontId="5" fillId="0" borderId="0" xfId="44" applyFont="1" applyAlignment="1">
      <alignment horizontal="center" vertical="center"/>
    </xf>
    <xf numFmtId="0" fontId="53" fillId="0" borderId="62" xfId="0" applyFont="1" applyBorder="1" applyAlignment="1">
      <alignment horizontal="left" vertical="center"/>
    </xf>
    <xf numFmtId="0" fontId="53" fillId="0" borderId="61" xfId="0" applyFont="1" applyBorder="1" applyAlignment="1">
      <alignment horizontal="left" vertical="center"/>
    </xf>
    <xf numFmtId="0" fontId="53" fillId="0" borderId="10" xfId="0" applyFont="1" applyBorder="1" applyAlignment="1">
      <alignment vertical="center"/>
    </xf>
    <xf numFmtId="0" fontId="53" fillId="0" borderId="11" xfId="0" applyFont="1" applyBorder="1" applyAlignment="1">
      <alignment vertical="center"/>
    </xf>
    <xf numFmtId="0" fontId="23" fillId="0" borderId="33" xfId="0" applyFont="1" applyBorder="1" applyAlignment="1">
      <alignment horizontal="left" vertical="center"/>
    </xf>
    <xf numFmtId="0" fontId="23" fillId="0" borderId="63" xfId="0" applyFont="1" applyBorder="1" applyAlignment="1">
      <alignment horizontal="left" vertical="center"/>
    </xf>
    <xf numFmtId="0" fontId="47" fillId="0" borderId="0" xfId="0" applyFont="1" applyAlignment="1">
      <alignment horizontal="center"/>
    </xf>
    <xf numFmtId="0" fontId="53" fillId="0" borderId="37" xfId="0" applyFont="1" applyBorder="1" applyAlignment="1">
      <alignment horizontal="left" vertical="center"/>
    </xf>
    <xf numFmtId="0" fontId="53" fillId="0" borderId="84" xfId="0" applyFont="1" applyBorder="1" applyAlignment="1">
      <alignment horizontal="left" vertical="center"/>
    </xf>
    <xf numFmtId="0" fontId="53" fillId="0" borderId="10" xfId="0" applyFont="1" applyFill="1" applyBorder="1" applyAlignment="1">
      <alignment vertical="center"/>
    </xf>
    <xf numFmtId="0" fontId="53" fillId="0" borderId="11" xfId="0" applyFont="1" applyFill="1" applyBorder="1" applyAlignment="1">
      <alignment vertical="center"/>
    </xf>
    <xf numFmtId="171" fontId="47" fillId="0" borderId="0" xfId="47" applyNumberFormat="1" applyFont="1" applyFill="1" applyAlignment="1">
      <alignment horizontal="center" vertical="center" wrapText="1"/>
    </xf>
    <xf numFmtId="171" fontId="5" fillId="0" borderId="60" xfId="47" applyNumberFormat="1" applyFont="1" applyBorder="1" applyAlignment="1">
      <alignment horizontal="left" vertical="center"/>
    </xf>
    <xf numFmtId="171" fontId="5" fillId="0" borderId="59" xfId="47" applyNumberFormat="1" applyFont="1" applyBorder="1" applyAlignment="1">
      <alignment horizontal="left" vertical="center"/>
    </xf>
    <xf numFmtId="171" fontId="47" fillId="0" borderId="0" xfId="47" applyNumberFormat="1" applyFont="1" applyFill="1" applyAlignment="1">
      <alignment horizontal="center" wrapText="1"/>
    </xf>
    <xf numFmtId="171" fontId="5" fillId="0" borderId="30" xfId="47" applyNumberFormat="1" applyFont="1" applyFill="1" applyBorder="1" applyAlignment="1">
      <alignment horizontal="left" vertical="top"/>
    </xf>
    <xf numFmtId="171" fontId="5" fillId="0" borderId="81" xfId="47" applyNumberFormat="1" applyFont="1" applyFill="1" applyBorder="1" applyAlignment="1">
      <alignment horizontal="left" vertical="top"/>
    </xf>
    <xf numFmtId="0" fontId="48" fillId="0" borderId="0" xfId="47" applyNumberFormat="1" applyFont="1" applyBorder="1" applyAlignment="1">
      <alignment horizontal="center" vertical="center"/>
    </xf>
    <xf numFmtId="0" fontId="48" fillId="0" borderId="0" xfId="47" applyNumberFormat="1" applyFont="1" applyBorder="1" applyAlignment="1">
      <alignment vertical="center" wrapText="1"/>
    </xf>
    <xf numFmtId="0" fontId="48" fillId="0" borderId="0" xfId="47" applyNumberFormat="1" applyFont="1" applyBorder="1" applyAlignment="1">
      <alignment vertical="center"/>
    </xf>
    <xf numFmtId="1" fontId="48" fillId="0" borderId="0" xfId="47" applyNumberFormat="1" applyFont="1" applyAlignment="1">
      <alignment horizontal="center" vertical="center"/>
    </xf>
    <xf numFmtId="171" fontId="5" fillId="0" borderId="60" xfId="47" applyNumberFormat="1" applyFont="1" applyFill="1" applyBorder="1" applyAlignment="1">
      <alignment horizontal="left" vertical="center"/>
    </xf>
    <xf numFmtId="0" fontId="5" fillId="0" borderId="59" xfId="47" applyFont="1" applyFill="1" applyBorder="1" applyAlignment="1">
      <alignment horizontal="left" vertical="center"/>
    </xf>
    <xf numFmtId="1" fontId="48" fillId="0" borderId="0" xfId="47" applyNumberFormat="1" applyFont="1" applyAlignment="1">
      <alignment horizontal="center"/>
    </xf>
    <xf numFmtId="0" fontId="5" fillId="0" borderId="0" xfId="55" applyFont="1" applyFill="1" applyAlignment="1">
      <alignment horizontal="center" vertical="center" wrapText="1"/>
    </xf>
    <xf numFmtId="0" fontId="78" fillId="0" borderId="14" xfId="54" applyFont="1" applyFill="1" applyBorder="1" applyAlignment="1">
      <alignment horizontal="left" vertical="center" wrapText="1"/>
    </xf>
    <xf numFmtId="0" fontId="78" fillId="0" borderId="2" xfId="54" applyFont="1" applyFill="1" applyBorder="1" applyAlignment="1">
      <alignment horizontal="left" vertical="center" wrapText="1"/>
    </xf>
    <xf numFmtId="0" fontId="78" fillId="0" borderId="17" xfId="54" applyFont="1" applyFill="1" applyBorder="1" applyAlignment="1">
      <alignment horizontal="left" vertical="center" wrapText="1"/>
    </xf>
    <xf numFmtId="0" fontId="78" fillId="0" borderId="2" xfId="54" applyFont="1" applyBorder="1" applyAlignment="1">
      <alignment horizontal="left" vertical="center" wrapText="1"/>
    </xf>
    <xf numFmtId="0" fontId="78" fillId="0" borderId="14" xfId="54" applyFont="1" applyBorder="1" applyAlignment="1">
      <alignment horizontal="left" vertical="center" wrapText="1"/>
    </xf>
    <xf numFmtId="0" fontId="78" fillId="0" borderId="17" xfId="54" applyFont="1" applyBorder="1" applyAlignment="1">
      <alignment horizontal="left" vertical="center" wrapText="1"/>
    </xf>
    <xf numFmtId="0" fontId="5" fillId="0" borderId="0" xfId="54" applyFont="1" applyFill="1" applyAlignment="1">
      <alignment horizontal="center" vertical="center" wrapText="1"/>
    </xf>
    <xf numFmtId="0" fontId="78" fillId="0" borderId="54" xfId="54" applyFont="1" applyBorder="1" applyAlignment="1">
      <alignment horizontal="left" vertical="center" wrapText="1"/>
    </xf>
    <xf numFmtId="0" fontId="78" fillId="0" borderId="56" xfId="54" applyFont="1" applyBorder="1" applyAlignment="1">
      <alignment horizontal="left" vertical="center" wrapText="1"/>
    </xf>
    <xf numFmtId="0" fontId="78" fillId="0" borderId="52" xfId="54" applyFont="1" applyBorder="1" applyAlignment="1">
      <alignment horizontal="left" vertical="center" wrapText="1"/>
    </xf>
    <xf numFmtId="0" fontId="5" fillId="0" borderId="0" xfId="55" applyFont="1" applyFill="1" applyAlignment="1">
      <alignment horizontal="center" vertical="center"/>
    </xf>
    <xf numFmtId="0" fontId="53" fillId="0" borderId="1" xfId="54" applyFont="1" applyFill="1" applyBorder="1" applyAlignment="1">
      <alignment horizontal="center" vertical="center" wrapText="1"/>
    </xf>
    <xf numFmtId="0" fontId="53" fillId="0" borderId="1" xfId="55" applyFont="1" applyFill="1" applyBorder="1" applyAlignment="1">
      <alignment horizontal="center" vertical="center" wrapText="1"/>
    </xf>
    <xf numFmtId="0" fontId="65" fillId="29" borderId="54" xfId="0" applyFont="1" applyFill="1" applyBorder="1" applyAlignment="1">
      <alignment horizontal="center" vertical="center" wrapText="1"/>
    </xf>
    <xf numFmtId="0" fontId="65" fillId="29" borderId="52" xfId="0" applyFont="1" applyFill="1" applyBorder="1" applyAlignment="1">
      <alignment horizontal="center" vertical="center" wrapText="1"/>
    </xf>
    <xf numFmtId="0" fontId="53" fillId="29" borderId="1" xfId="0" applyFont="1" applyFill="1" applyBorder="1" applyAlignment="1">
      <alignment horizontal="center" vertical="center" wrapText="1"/>
    </xf>
    <xf numFmtId="172" fontId="71" fillId="29" borderId="1" xfId="0" applyNumberFormat="1" applyFont="1" applyFill="1" applyBorder="1" applyAlignment="1">
      <alignment horizontal="center" vertical="center" wrapText="1"/>
    </xf>
    <xf numFmtId="0" fontId="47" fillId="0" borderId="0" xfId="0" applyFont="1" applyBorder="1" applyAlignment="1">
      <alignment horizontal="center"/>
    </xf>
    <xf numFmtId="0" fontId="47" fillId="0" borderId="0" xfId="0" applyFont="1" applyBorder="1" applyAlignment="1">
      <alignment horizontal="center" vertical="center"/>
    </xf>
    <xf numFmtId="0" fontId="65" fillId="29" borderId="1" xfId="0" applyFont="1" applyFill="1" applyBorder="1" applyAlignment="1">
      <alignment horizontal="center" vertical="center" wrapText="1"/>
    </xf>
    <xf numFmtId="4" fontId="53" fillId="29" borderId="1" xfId="0" applyNumberFormat="1" applyFont="1" applyFill="1" applyBorder="1" applyAlignment="1">
      <alignment horizontal="center" vertical="center" wrapText="1"/>
    </xf>
    <xf numFmtId="4" fontId="53" fillId="29" borderId="1" xfId="0" applyNumberFormat="1" applyFont="1" applyFill="1" applyBorder="1" applyAlignment="1">
      <alignment horizontal="center" vertical="center"/>
    </xf>
    <xf numFmtId="4" fontId="53" fillId="29" borderId="54" xfId="0" applyNumberFormat="1" applyFont="1" applyFill="1" applyBorder="1" applyAlignment="1">
      <alignment horizontal="center" vertical="center"/>
    </xf>
    <xf numFmtId="0" fontId="65" fillId="29" borderId="56" xfId="0" applyFont="1" applyFill="1" applyBorder="1" applyAlignment="1">
      <alignment horizontal="center" vertical="center" wrapText="1"/>
    </xf>
    <xf numFmtId="0" fontId="53" fillId="29" borderId="54" xfId="0" applyFont="1" applyFill="1" applyBorder="1" applyAlignment="1">
      <alignment horizontal="center" vertical="center" wrapText="1"/>
    </xf>
    <xf numFmtId="0" fontId="53" fillId="29" borderId="56" xfId="0" applyFont="1" applyFill="1" applyBorder="1" applyAlignment="1">
      <alignment horizontal="center" vertical="center" wrapText="1"/>
    </xf>
    <xf numFmtId="172" fontId="71" fillId="29" borderId="9" xfId="0" applyNumberFormat="1" applyFont="1" applyFill="1" applyBorder="1" applyAlignment="1">
      <alignment horizontal="center" vertical="center" wrapText="1"/>
    </xf>
    <xf numFmtId="172" fontId="71" fillId="29" borderId="63" xfId="0" applyNumberFormat="1" applyFont="1" applyFill="1" applyBorder="1" applyAlignment="1">
      <alignment horizontal="center" vertical="center" wrapText="1"/>
    </xf>
    <xf numFmtId="4" fontId="53" fillId="29" borderId="9" xfId="0" applyNumberFormat="1" applyFont="1" applyFill="1" applyBorder="1" applyAlignment="1">
      <alignment horizontal="center" vertical="center" wrapText="1"/>
    </xf>
    <xf numFmtId="4" fontId="53" fillId="29" borderId="42" xfId="0" applyNumberFormat="1" applyFont="1" applyFill="1" applyBorder="1" applyAlignment="1">
      <alignment horizontal="center" vertical="center" wrapText="1"/>
    </xf>
    <xf numFmtId="4" fontId="53" fillId="29" borderId="63" xfId="0" applyNumberFormat="1" applyFont="1" applyFill="1" applyBorder="1" applyAlignment="1">
      <alignment horizontal="center" vertical="center" wrapText="1"/>
    </xf>
    <xf numFmtId="4" fontId="53" fillId="29" borderId="9" xfId="0" applyNumberFormat="1" applyFont="1" applyFill="1" applyBorder="1" applyAlignment="1">
      <alignment horizontal="center" vertical="center"/>
    </xf>
    <xf numFmtId="4" fontId="53" fillId="29" borderId="42" xfId="0" applyNumberFormat="1" applyFont="1" applyFill="1" applyBorder="1" applyAlignment="1">
      <alignment horizontal="center" vertical="center"/>
    </xf>
    <xf numFmtId="4" fontId="53" fillId="29" borderId="63" xfId="0" applyNumberFormat="1" applyFont="1" applyFill="1" applyBorder="1" applyAlignment="1">
      <alignment horizontal="center" vertical="center"/>
    </xf>
    <xf numFmtId="4" fontId="53" fillId="29" borderId="56" xfId="0" applyNumberFormat="1" applyFont="1" applyFill="1" applyBorder="1" applyAlignment="1">
      <alignment horizontal="center" vertical="center"/>
    </xf>
    <xf numFmtId="0" fontId="53" fillId="29" borderId="52" xfId="0" applyFont="1" applyFill="1" applyBorder="1" applyAlignment="1">
      <alignment horizontal="center" vertical="center" wrapText="1"/>
    </xf>
    <xf numFmtId="4" fontId="53" fillId="29" borderId="52" xfId="0" applyNumberFormat="1" applyFont="1" applyFill="1" applyBorder="1" applyAlignment="1">
      <alignment horizontal="center" vertical="center"/>
    </xf>
    <xf numFmtId="49" fontId="75" fillId="29" borderId="54" xfId="0" applyNumberFormat="1" applyFont="1" applyFill="1" applyBorder="1" applyAlignment="1">
      <alignment horizontal="center" vertical="center" wrapText="1"/>
    </xf>
    <xf numFmtId="49" fontId="75" fillId="29" borderId="52" xfId="0" applyNumberFormat="1" applyFont="1" applyFill="1" applyBorder="1" applyAlignment="1">
      <alignment horizontal="center" vertical="center" wrapText="1"/>
    </xf>
    <xf numFmtId="49" fontId="71" fillId="29" borderId="54" xfId="0" applyNumberFormat="1" applyFont="1" applyFill="1" applyBorder="1" applyAlignment="1">
      <alignment horizontal="center" vertical="center" wrapText="1"/>
    </xf>
    <xf numFmtId="49" fontId="71" fillId="29" borderId="52" xfId="0" applyNumberFormat="1" applyFont="1" applyFill="1" applyBorder="1" applyAlignment="1">
      <alignment horizontal="center" vertical="center" wrapText="1"/>
    </xf>
    <xf numFmtId="0" fontId="5" fillId="29" borderId="1" xfId="0" applyFont="1" applyFill="1" applyBorder="1" applyAlignment="1">
      <alignment horizontal="center" vertical="center"/>
    </xf>
  </cellXfs>
  <cellStyles count="56">
    <cellStyle name="20% - Accent1" xfId="2"/>
    <cellStyle name="20% - Accent2" xfId="3"/>
    <cellStyle name="20% - Accent3" xfId="4"/>
    <cellStyle name="20% - Accent4" xfId="5"/>
    <cellStyle name="20% - Accent5" xfId="6"/>
    <cellStyle name="20% - Accent6" xfId="7"/>
    <cellStyle name="40% - Accent1" xfId="8"/>
    <cellStyle name="40% - Accent2" xfId="9"/>
    <cellStyle name="40% - Accent3" xfId="10"/>
    <cellStyle name="40% - Accent4" xfId="11"/>
    <cellStyle name="40% - Accent5" xfId="12"/>
    <cellStyle name="40% - Accent6" xfId="13"/>
    <cellStyle name="60% - Accent1" xfId="14"/>
    <cellStyle name="60% - Accent2" xfId="15"/>
    <cellStyle name="60% - Accent3" xfId="16"/>
    <cellStyle name="60% - Accent4" xfId="17"/>
    <cellStyle name="60% - Accent5" xfId="18"/>
    <cellStyle name="60% - Accent6" xfId="19"/>
    <cellStyle name="Accent1" xfId="20"/>
    <cellStyle name="Accent2" xfId="21"/>
    <cellStyle name="Accent3" xfId="22"/>
    <cellStyle name="Accent4" xfId="23"/>
    <cellStyle name="Accent5" xfId="24"/>
    <cellStyle name="Accent6" xfId="25"/>
    <cellStyle name="Bad" xfId="26"/>
    <cellStyle name="Calculation" xfId="27"/>
    <cellStyle name="číslo" xfId="28"/>
    <cellStyle name="Explanatory Text" xfId="29"/>
    <cellStyle name="Good" xfId="30"/>
    <cellStyle name="Heading 1" xfId="31"/>
    <cellStyle name="Heading 2" xfId="32"/>
    <cellStyle name="Heading 3" xfId="33"/>
    <cellStyle name="Heading 4" xfId="34"/>
    <cellStyle name="Check Cell" xfId="35"/>
    <cellStyle name="Input" xfId="36"/>
    <cellStyle name="Linked Cell" xfId="37"/>
    <cellStyle name="Neutral" xfId="38"/>
    <cellStyle name="Normální" xfId="0" builtinId="0"/>
    <cellStyle name="Normální 2" xfId="48"/>
    <cellStyle name="Normální 3" xfId="50"/>
    <cellStyle name="Normální 4" xfId="53"/>
    <cellStyle name="Normální 5" xfId="54"/>
    <cellStyle name="normální_Anička-TAB 3-RMK 2" xfId="49"/>
    <cellStyle name="normální_Galina-Dotace Příloha č.7-nová" xfId="44"/>
    <cellStyle name="normální_graf3" xfId="1"/>
    <cellStyle name="normální_List1" xfId="45"/>
    <cellStyle name="normální_Souvislé 06-22.2.06 2" xfId="51"/>
    <cellStyle name="normální_Tab.- DP - ZÚ 2009" xfId="46"/>
    <cellStyle name="normální_Tabulka č.1 k podklady ze dne 3.10.2008  2" xfId="52"/>
    <cellStyle name="normální_Tabulky - výsledky hospodaření PO - z VYK" xfId="47"/>
    <cellStyle name="normální_Z005_002_01_str_123-351" xfId="55"/>
    <cellStyle name="Note" xfId="39"/>
    <cellStyle name="Output" xfId="40"/>
    <cellStyle name="Title" xfId="41"/>
    <cellStyle name="Total" xfId="42"/>
    <cellStyle name="Warning Text" xfId="4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usernames" Target="revisions/userNam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revisionHeaders" Target="revisions/revisionHeader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ahoma"/>
                <a:ea typeface="Tahoma"/>
                <a:cs typeface="Tahoma"/>
              </a:defRPr>
            </a:pPr>
            <a:r>
              <a:rPr lang="cs-CZ"/>
              <a:t>Srovnání skutečných příjmů rozpočtu Moravskoslezského kraje
v letech 2007 - 2013</a:t>
            </a:r>
          </a:p>
        </c:rich>
      </c:tx>
      <c:layout>
        <c:manualLayout>
          <c:xMode val="edge"/>
          <c:yMode val="edge"/>
          <c:x val="0.15871262763196473"/>
          <c:y val="2.8282884080816133E-2"/>
        </c:manualLayout>
      </c:layout>
      <c:overlay val="0"/>
      <c:spPr>
        <a:noFill/>
        <a:ln w="25400">
          <a:noFill/>
        </a:ln>
      </c:spPr>
    </c:title>
    <c:autoTitleDeleted val="0"/>
    <c:view3D>
      <c:rotX val="15"/>
      <c:hPercent val="52"/>
      <c:rotY val="20"/>
      <c:depthPercent val="100"/>
      <c:rAngAx val="1"/>
    </c:view3D>
    <c:floor>
      <c:thickness val="0"/>
      <c:spPr>
        <a:solidFill>
          <a:srgbClr val="C0C0C0"/>
        </a:solidFill>
        <a:ln w="3175">
          <a:solidFill>
            <a:srgbClr val="000000"/>
          </a:solidFill>
          <a:prstDash val="solid"/>
        </a:ln>
      </c:spPr>
    </c:floor>
    <c:sideWall>
      <c:thickness val="0"/>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18900000" scaled="1"/>
        </a:gradFill>
        <a:ln w="12700">
          <a:solidFill>
            <a:srgbClr val="808080"/>
          </a:solidFill>
          <a:prstDash val="solid"/>
        </a:ln>
      </c:spPr>
    </c:sideWall>
    <c:backWall>
      <c:thickness val="0"/>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18900000" scaled="1"/>
        </a:gradFill>
        <a:ln w="12700">
          <a:solidFill>
            <a:srgbClr val="808080"/>
          </a:solidFill>
          <a:prstDash val="solid"/>
        </a:ln>
      </c:spPr>
    </c:backWall>
    <c:plotArea>
      <c:layout>
        <c:manualLayout>
          <c:layoutTarget val="inner"/>
          <c:xMode val="edge"/>
          <c:yMode val="edge"/>
          <c:x val="8.657052416288985E-2"/>
          <c:y val="0.1373740083925355"/>
          <c:w val="0.78357423152564398"/>
          <c:h val="0.77373890021089842"/>
        </c:manualLayout>
      </c:layout>
      <c:bar3DChart>
        <c:barDir val="col"/>
        <c:grouping val="stacked"/>
        <c:varyColors val="0"/>
        <c:ser>
          <c:idx val="0"/>
          <c:order val="0"/>
          <c:tx>
            <c:strRef>
              <c:f>'graf 1'!$B$13</c:f>
              <c:strCache>
                <c:ptCount val="1"/>
                <c:pt idx="0">
                  <c:v>dotace</c:v>
                </c:pt>
              </c:strCache>
            </c:strRef>
          </c:tx>
          <c:spPr>
            <a:solidFill>
              <a:srgbClr val="9999FF"/>
            </a:solidFill>
            <a:ln w="12700">
              <a:solidFill>
                <a:srgbClr val="000000"/>
              </a:solidFill>
              <a:prstDash val="solid"/>
            </a:ln>
          </c:spPr>
          <c:invertIfNegative val="0"/>
          <c:dLbls>
            <c:dLbl>
              <c:idx val="0"/>
              <c:layout/>
              <c:tx>
                <c:rich>
                  <a:bodyPr/>
                  <a:lstStyle/>
                  <a:p>
                    <a:r>
                      <a:rPr lang="cs-CZ"/>
                      <a:t>67,1 %</a:t>
                    </a:r>
                  </a:p>
                </c:rich>
              </c:tx>
              <c:showLegendKey val="0"/>
              <c:showVal val="0"/>
              <c:showCatName val="0"/>
              <c:showSerName val="0"/>
              <c:showPercent val="0"/>
              <c:showBubbleSize val="0"/>
            </c:dLbl>
            <c:dLbl>
              <c:idx val="1"/>
              <c:layout>
                <c:manualLayout>
                  <c:x val="4.0034841905787271E-3"/>
                  <c:y val="-4.9069524166859748E-3"/>
                </c:manualLayout>
              </c:layout>
              <c:tx>
                <c:rich>
                  <a:bodyPr/>
                  <a:lstStyle/>
                  <a:p>
                    <a:r>
                      <a:rPr lang="cs-CZ"/>
                      <a:t>67,1 %</a:t>
                    </a:r>
                  </a:p>
                </c:rich>
              </c:tx>
              <c:showLegendKey val="0"/>
              <c:showVal val="0"/>
              <c:showCatName val="0"/>
              <c:showSerName val="0"/>
              <c:showPercent val="0"/>
              <c:showBubbleSize val="0"/>
            </c:dLbl>
            <c:dLbl>
              <c:idx val="2"/>
              <c:layout>
                <c:manualLayout>
                  <c:x val="4.5342952288229465E-3"/>
                  <c:y val="-1.6886075067285874E-3"/>
                </c:manualLayout>
              </c:layout>
              <c:tx>
                <c:rich>
                  <a:bodyPr/>
                  <a:lstStyle/>
                  <a:p>
                    <a:r>
                      <a:rPr lang="cs-CZ"/>
                      <a:t>71,7 %</a:t>
                    </a:r>
                  </a:p>
                </c:rich>
              </c:tx>
              <c:showLegendKey val="0"/>
              <c:showVal val="0"/>
              <c:showCatName val="0"/>
              <c:showSerName val="0"/>
              <c:showPercent val="0"/>
              <c:showBubbleSize val="0"/>
            </c:dLbl>
            <c:dLbl>
              <c:idx val="3"/>
              <c:layout>
                <c:manualLayout>
                  <c:x val="5.0653393122983871E-3"/>
                  <c:y val="-2.7495291109709686E-3"/>
                </c:manualLayout>
              </c:layout>
              <c:tx>
                <c:rich>
                  <a:bodyPr/>
                  <a:lstStyle/>
                  <a:p>
                    <a:r>
                      <a:rPr lang="cs-CZ"/>
                      <a:t>69,7 %</a:t>
                    </a:r>
                  </a:p>
                </c:rich>
              </c:tx>
              <c:showLegendKey val="0"/>
              <c:showVal val="0"/>
              <c:showCatName val="0"/>
              <c:showSerName val="0"/>
              <c:showPercent val="0"/>
              <c:showBubbleSize val="0"/>
            </c:dLbl>
            <c:dLbl>
              <c:idx val="4"/>
              <c:layout>
                <c:manualLayout>
                  <c:x val="5.596150350542662E-3"/>
                  <c:y val="-8.1490957743512189E-3"/>
                </c:manualLayout>
              </c:layout>
              <c:tx>
                <c:rich>
                  <a:bodyPr/>
                  <a:lstStyle/>
                  <a:p>
                    <a:r>
                      <a:rPr lang="cs-CZ"/>
                      <a:t>70,2 %</a:t>
                    </a:r>
                  </a:p>
                </c:rich>
              </c:tx>
              <c:showLegendKey val="0"/>
              <c:showVal val="0"/>
              <c:showCatName val="0"/>
              <c:showSerName val="0"/>
              <c:showPercent val="0"/>
              <c:showBubbleSize val="0"/>
            </c:dLbl>
            <c:dLbl>
              <c:idx val="5"/>
              <c:layout>
                <c:manualLayout>
                  <c:x val="3.9074693909654191E-3"/>
                  <c:y val="-2.8658235902330391E-3"/>
                </c:manualLayout>
              </c:layout>
              <c:tx>
                <c:rich>
                  <a:bodyPr/>
                  <a:lstStyle/>
                  <a:p>
                    <a:r>
                      <a:rPr lang="cs-CZ"/>
                      <a:t>70,6 %</a:t>
                    </a:r>
                  </a:p>
                </c:rich>
              </c:tx>
              <c:showLegendKey val="0"/>
              <c:showVal val="0"/>
              <c:showCatName val="0"/>
              <c:showSerName val="0"/>
              <c:showPercent val="0"/>
              <c:showBubbleSize val="0"/>
            </c:dLbl>
            <c:dLbl>
              <c:idx val="6"/>
              <c:layout>
                <c:manualLayout>
                  <c:x val="4.4383464275622592E-3"/>
                  <c:y val="-2.7623213764946049E-3"/>
                </c:manualLayout>
              </c:layout>
              <c:tx>
                <c:rich>
                  <a:bodyPr/>
                  <a:lstStyle/>
                  <a:p>
                    <a:r>
                      <a:rPr lang="cs-CZ"/>
                      <a:t>69,7 %</a:t>
                    </a:r>
                  </a:p>
                </c:rich>
              </c:tx>
              <c:showLegendKey val="0"/>
              <c:showVal val="0"/>
              <c:showCatName val="0"/>
              <c:showSerName val="0"/>
              <c:showPercent val="0"/>
              <c:showBubbleSize val="0"/>
            </c:dLbl>
            <c:dLbl>
              <c:idx val="7"/>
              <c:layout>
                <c:manualLayout>
                  <c:x val="9.4088065855554553E-3"/>
                  <c:y val="-2.5105183116040314E-3"/>
                </c:manualLayout>
              </c:layout>
              <c:tx>
                <c:rich>
                  <a:bodyPr/>
                  <a:lstStyle/>
                  <a:p>
                    <a:r>
                      <a:rPr lang="cs-CZ"/>
                      <a:t>70,6 %</a:t>
                    </a:r>
                  </a:p>
                </c:rich>
              </c:tx>
              <c:showLegendKey val="0"/>
              <c:showVal val="0"/>
              <c:showCatName val="0"/>
              <c:showSerName val="0"/>
              <c:showPercent val="0"/>
              <c:showBubbleSize val="0"/>
            </c:dLbl>
            <c:dLbl>
              <c:idx val="8"/>
              <c:layout>
                <c:manualLayout>
                  <c:xMode val="edge"/>
                  <c:yMode val="edge"/>
                  <c:x val="0.64927893122167379"/>
                  <c:y val="0.64848612785299842"/>
                </c:manualLayout>
              </c:layout>
              <c:tx>
                <c:rich>
                  <a:bodyPr/>
                  <a:lstStyle/>
                  <a:p>
                    <a:r>
                      <a:t>71,7 %</a:t>
                    </a:r>
                  </a:p>
                </c:rich>
              </c:tx>
              <c:showLegendKey val="0"/>
              <c:showVal val="0"/>
              <c:showCatName val="0"/>
              <c:showSerName val="0"/>
              <c:showPercent val="0"/>
              <c:showBubbleSize val="0"/>
            </c:dLbl>
            <c:dLbl>
              <c:idx val="9"/>
              <c:layout>
                <c:manualLayout>
                  <c:xMode val="edge"/>
                  <c:yMode val="edge"/>
                  <c:x val="0.71587164211620447"/>
                  <c:y val="0.67070839391649684"/>
                </c:manualLayout>
              </c:layout>
              <c:tx>
                <c:rich>
                  <a:bodyPr/>
                  <a:lstStyle/>
                  <a:p>
                    <a:r>
                      <a:t>69,7 %</a:t>
                    </a:r>
                  </a:p>
                </c:rich>
              </c:tx>
              <c:showLegendKey val="0"/>
              <c:showVal val="0"/>
              <c:showCatName val="0"/>
              <c:showSerName val="0"/>
              <c:showPercent val="0"/>
              <c:showBubbleSize val="0"/>
            </c:dLbl>
            <c:dLbl>
              <c:idx val="10"/>
              <c:tx>
                <c:rich>
                  <a:bodyPr/>
                  <a:lstStyle/>
                  <a:p>
                    <a:r>
                      <a:t>70,2 %</a:t>
                    </a:r>
                  </a:p>
                </c:rich>
              </c:tx>
              <c:showLegendKey val="0"/>
              <c:showVal val="0"/>
              <c:showCatName val="0"/>
              <c:showSerName val="0"/>
              <c:showPercent val="0"/>
              <c:showBubbleSize val="0"/>
            </c:dLbl>
            <c:spPr>
              <a:solidFill>
                <a:srgbClr val="FFFFFF"/>
              </a:solidFill>
              <a:ln w="25400">
                <a:noFill/>
              </a:ln>
            </c:spPr>
            <c:txPr>
              <a:bodyPr/>
              <a:lstStyle/>
              <a:p>
                <a:pPr>
                  <a:defRPr sz="800" b="0" i="0" u="none" strike="noStrike" baseline="0">
                    <a:solidFill>
                      <a:srgbClr val="000000"/>
                    </a:solidFill>
                    <a:latin typeface="Tahoma"/>
                    <a:ea typeface="Tahoma"/>
                    <a:cs typeface="Tahoma"/>
                  </a:defRPr>
                </a:pPr>
                <a:endParaRPr lang="cs-CZ"/>
              </a:p>
            </c:txPr>
            <c:showLegendKey val="0"/>
            <c:showVal val="0"/>
            <c:showCatName val="1"/>
            <c:showSerName val="0"/>
            <c:showPercent val="0"/>
            <c:showBubbleSize val="0"/>
            <c:showLeaderLines val="0"/>
          </c:dLbls>
          <c:cat>
            <c:numRef>
              <c:f>'graf 1'!$C$12:$I$12</c:f>
              <c:numCache>
                <c:formatCode>General</c:formatCode>
                <c:ptCount val="7"/>
                <c:pt idx="0">
                  <c:v>2007</c:v>
                </c:pt>
                <c:pt idx="1">
                  <c:v>2008</c:v>
                </c:pt>
                <c:pt idx="2">
                  <c:v>2009</c:v>
                </c:pt>
                <c:pt idx="3">
                  <c:v>2010</c:v>
                </c:pt>
                <c:pt idx="4">
                  <c:v>2011</c:v>
                </c:pt>
                <c:pt idx="5">
                  <c:v>2012</c:v>
                </c:pt>
                <c:pt idx="6">
                  <c:v>2013</c:v>
                </c:pt>
              </c:numCache>
            </c:numRef>
          </c:cat>
          <c:val>
            <c:numRef>
              <c:f>'graf 1'!$C$13:$I$13</c:f>
              <c:numCache>
                <c:formatCode>General</c:formatCode>
                <c:ptCount val="7"/>
                <c:pt idx="0">
                  <c:v>10355.369000000001</c:v>
                </c:pt>
                <c:pt idx="1">
                  <c:v>10985.659</c:v>
                </c:pt>
                <c:pt idx="2">
                  <c:v>12404.834999999999</c:v>
                </c:pt>
                <c:pt idx="3">
                  <c:v>11209.286</c:v>
                </c:pt>
                <c:pt idx="4" formatCode="#,##0.000">
                  <c:v>11790.804</c:v>
                </c:pt>
                <c:pt idx="5" formatCode="#,##0.0">
                  <c:v>11574.909</c:v>
                </c:pt>
                <c:pt idx="6" formatCode="#,##0.0">
                  <c:v>11415.745999999999</c:v>
                </c:pt>
              </c:numCache>
            </c:numRef>
          </c:val>
        </c:ser>
        <c:ser>
          <c:idx val="1"/>
          <c:order val="1"/>
          <c:tx>
            <c:strRef>
              <c:f>'graf 1'!$B$14</c:f>
              <c:strCache>
                <c:ptCount val="1"/>
                <c:pt idx="0">
                  <c:v>vlastní příjmy</c:v>
                </c:pt>
              </c:strCache>
            </c:strRef>
          </c:tx>
          <c:spPr>
            <a:solidFill>
              <a:srgbClr val="993366"/>
            </a:solidFill>
            <a:ln w="12700">
              <a:solidFill>
                <a:srgbClr val="000000"/>
              </a:solidFill>
              <a:prstDash val="solid"/>
            </a:ln>
          </c:spPr>
          <c:invertIfNegative val="0"/>
          <c:dLbls>
            <c:dLbl>
              <c:idx val="0"/>
              <c:layout>
                <c:manualLayout>
                  <c:x val="3.4724401071032866E-3"/>
                  <c:y val="-1.2008569359780424E-2"/>
                </c:manualLayout>
              </c:layout>
              <c:tx>
                <c:rich>
                  <a:bodyPr/>
                  <a:lstStyle/>
                  <a:p>
                    <a:r>
                      <a:rPr lang="cs-CZ"/>
                      <a:t>32,9 %</a:t>
                    </a:r>
                  </a:p>
                </c:rich>
              </c:tx>
              <c:showLegendKey val="0"/>
              <c:showVal val="0"/>
              <c:showCatName val="0"/>
              <c:showSerName val="0"/>
              <c:showPercent val="0"/>
              <c:showBubbleSize val="0"/>
            </c:dLbl>
            <c:dLbl>
              <c:idx val="1"/>
              <c:layout>
                <c:manualLayout>
                  <c:x val="5.1133627054875735E-3"/>
                  <c:y val="-2.5979753350404422E-3"/>
                </c:manualLayout>
              </c:layout>
              <c:tx>
                <c:rich>
                  <a:bodyPr/>
                  <a:lstStyle/>
                  <a:p>
                    <a:r>
                      <a:rPr lang="cs-CZ"/>
                      <a:t>32,9 %</a:t>
                    </a:r>
                  </a:p>
                </c:rich>
              </c:tx>
              <c:showLegendKey val="0"/>
              <c:showVal val="0"/>
              <c:showCatName val="0"/>
              <c:showSerName val="0"/>
              <c:showPercent val="0"/>
              <c:showBubbleSize val="0"/>
            </c:dLbl>
            <c:dLbl>
              <c:idx val="2"/>
              <c:layout>
                <c:manualLayout>
                  <c:x val="4.5342952288229465E-3"/>
                  <c:y val="-5.6177796776794306E-3"/>
                </c:manualLayout>
              </c:layout>
              <c:tx>
                <c:rich>
                  <a:bodyPr/>
                  <a:lstStyle/>
                  <a:p>
                    <a:r>
                      <a:rPr lang="cs-CZ"/>
                      <a:t>28,3 %</a:t>
                    </a:r>
                  </a:p>
                </c:rich>
              </c:tx>
              <c:showLegendKey val="0"/>
              <c:showVal val="0"/>
              <c:showCatName val="0"/>
              <c:showSerName val="0"/>
              <c:showPercent val="0"/>
              <c:showBubbleSize val="0"/>
            </c:dLbl>
            <c:dLbl>
              <c:idx val="3"/>
              <c:layout>
                <c:manualLayout>
                  <c:x val="3.9554607973895407E-3"/>
                  <c:y val="-6.5186016677720622E-3"/>
                </c:manualLayout>
              </c:layout>
              <c:tx>
                <c:rich>
                  <a:bodyPr/>
                  <a:lstStyle/>
                  <a:p>
                    <a:r>
                      <a:rPr lang="cs-CZ"/>
                      <a:t>30,3 %</a:t>
                    </a:r>
                  </a:p>
                </c:rich>
              </c:tx>
              <c:showLegendKey val="0"/>
              <c:showVal val="0"/>
              <c:showCatName val="0"/>
              <c:showSerName val="0"/>
              <c:showPercent val="0"/>
              <c:showBubbleSize val="0"/>
            </c:dLbl>
            <c:dLbl>
              <c:idx val="4"/>
              <c:layout>
                <c:manualLayout>
                  <c:x val="5.596150350542662E-3"/>
                  <c:y val="-1.374646051773264E-2"/>
                </c:manualLayout>
              </c:layout>
              <c:tx>
                <c:rich>
                  <a:bodyPr/>
                  <a:lstStyle/>
                  <a:p>
                    <a:r>
                      <a:rPr lang="cs-CZ"/>
                      <a:t>29,8 %</a:t>
                    </a:r>
                  </a:p>
                </c:rich>
              </c:tx>
              <c:showLegendKey val="0"/>
              <c:showVal val="0"/>
              <c:showCatName val="0"/>
              <c:showSerName val="0"/>
              <c:showPercent val="0"/>
              <c:showBubbleSize val="0"/>
            </c:dLbl>
            <c:dLbl>
              <c:idx val="5"/>
              <c:layout>
                <c:manualLayout>
                  <c:x val="2.7975914775358961E-3"/>
                  <c:y val="-9.662610355523741E-3"/>
                </c:manualLayout>
              </c:layout>
              <c:tx>
                <c:rich>
                  <a:bodyPr/>
                  <a:lstStyle/>
                  <a:p>
                    <a:r>
                      <a:rPr lang="cs-CZ"/>
                      <a:t>29,4 %</a:t>
                    </a:r>
                  </a:p>
                </c:rich>
              </c:tx>
              <c:showLegendKey val="0"/>
              <c:showVal val="0"/>
              <c:showCatName val="0"/>
              <c:showSerName val="0"/>
              <c:showPercent val="0"/>
              <c:showBubbleSize val="0"/>
            </c:dLbl>
            <c:dLbl>
              <c:idx val="6"/>
              <c:layout>
                <c:manualLayout>
                  <c:x val="4.0683871230857522E-3"/>
                  <c:y val="-1.508332670537395E-2"/>
                </c:manualLayout>
              </c:layout>
              <c:tx>
                <c:rich>
                  <a:bodyPr/>
                  <a:lstStyle/>
                  <a:p>
                    <a:r>
                      <a:rPr lang="cs-CZ"/>
                      <a:t>30,3 %</a:t>
                    </a:r>
                  </a:p>
                </c:rich>
              </c:tx>
              <c:showLegendKey val="0"/>
              <c:showVal val="0"/>
              <c:showCatName val="0"/>
              <c:showSerName val="0"/>
              <c:showPercent val="0"/>
              <c:showBubbleSize val="0"/>
            </c:dLbl>
            <c:dLbl>
              <c:idx val="7"/>
              <c:layout>
                <c:manualLayout>
                  <c:x val="1.2738442130281994E-2"/>
                  <c:y val="-1.1644326174092157E-2"/>
                </c:manualLayout>
              </c:layout>
              <c:tx>
                <c:rich>
                  <a:bodyPr/>
                  <a:lstStyle/>
                  <a:p>
                    <a:r>
                      <a:rPr lang="cs-CZ"/>
                      <a:t>29,4 %</a:t>
                    </a:r>
                  </a:p>
                </c:rich>
              </c:tx>
              <c:showLegendKey val="0"/>
              <c:showVal val="0"/>
              <c:showCatName val="0"/>
              <c:showSerName val="0"/>
              <c:showPercent val="0"/>
              <c:showBubbleSize val="0"/>
            </c:dLbl>
            <c:dLbl>
              <c:idx val="8"/>
              <c:layout>
                <c:manualLayout>
                  <c:xMode val="edge"/>
                  <c:yMode val="edge"/>
                  <c:x val="0.64594929567694737"/>
                  <c:y val="0.34545522698711134"/>
                </c:manualLayout>
              </c:layout>
              <c:tx>
                <c:rich>
                  <a:bodyPr/>
                  <a:lstStyle/>
                  <a:p>
                    <a:r>
                      <a:t>28,3 %</a:t>
                    </a:r>
                  </a:p>
                </c:rich>
              </c:tx>
              <c:showLegendKey val="0"/>
              <c:showVal val="0"/>
              <c:showCatName val="0"/>
              <c:showSerName val="0"/>
              <c:showPercent val="0"/>
              <c:showBubbleSize val="0"/>
            </c:dLbl>
            <c:dLbl>
              <c:idx val="9"/>
              <c:layout>
                <c:manualLayout>
                  <c:xMode val="edge"/>
                  <c:yMode val="edge"/>
                  <c:x val="0.71365188508638677"/>
                  <c:y val="0.38383914109679035"/>
                </c:manualLayout>
              </c:layout>
              <c:tx>
                <c:rich>
                  <a:bodyPr/>
                  <a:lstStyle/>
                  <a:p>
                    <a:r>
                      <a:t>30,3 %</a:t>
                    </a:r>
                  </a:p>
                </c:rich>
              </c:tx>
              <c:showLegendKey val="0"/>
              <c:showVal val="0"/>
              <c:showCatName val="0"/>
              <c:showSerName val="0"/>
              <c:showPercent val="0"/>
              <c:showBubbleSize val="0"/>
            </c:dLbl>
            <c:dLbl>
              <c:idx val="10"/>
              <c:tx>
                <c:rich>
                  <a:bodyPr/>
                  <a:lstStyle/>
                  <a:p>
                    <a:r>
                      <a:t>29,8 %</a:t>
                    </a:r>
                  </a:p>
                </c:rich>
              </c:tx>
              <c:showLegendKey val="0"/>
              <c:showVal val="0"/>
              <c:showCatName val="0"/>
              <c:showSerName val="0"/>
              <c:showPercent val="0"/>
              <c:showBubbleSize val="0"/>
            </c:dLbl>
            <c:spPr>
              <a:solidFill>
                <a:srgbClr val="FFFFFF"/>
              </a:solidFill>
              <a:ln w="25400">
                <a:noFill/>
              </a:ln>
            </c:spPr>
            <c:txPr>
              <a:bodyPr/>
              <a:lstStyle/>
              <a:p>
                <a:pPr>
                  <a:defRPr sz="800" b="0" i="0" u="none" strike="noStrike" baseline="0">
                    <a:solidFill>
                      <a:srgbClr val="000000"/>
                    </a:solidFill>
                    <a:latin typeface="Tahoma"/>
                    <a:ea typeface="Tahoma"/>
                    <a:cs typeface="Tahoma"/>
                  </a:defRPr>
                </a:pPr>
                <a:endParaRPr lang="cs-CZ"/>
              </a:p>
            </c:txPr>
            <c:showLegendKey val="0"/>
            <c:showVal val="0"/>
            <c:showCatName val="1"/>
            <c:showSerName val="0"/>
            <c:showPercent val="0"/>
            <c:showBubbleSize val="0"/>
            <c:showLeaderLines val="0"/>
          </c:dLbls>
          <c:cat>
            <c:numRef>
              <c:f>'graf 1'!$C$12:$I$12</c:f>
              <c:numCache>
                <c:formatCode>General</c:formatCode>
                <c:ptCount val="7"/>
                <c:pt idx="0">
                  <c:v>2007</c:v>
                </c:pt>
                <c:pt idx="1">
                  <c:v>2008</c:v>
                </c:pt>
                <c:pt idx="2">
                  <c:v>2009</c:v>
                </c:pt>
                <c:pt idx="3">
                  <c:v>2010</c:v>
                </c:pt>
                <c:pt idx="4">
                  <c:v>2011</c:v>
                </c:pt>
                <c:pt idx="5">
                  <c:v>2012</c:v>
                </c:pt>
                <c:pt idx="6">
                  <c:v>2013</c:v>
                </c:pt>
              </c:numCache>
            </c:numRef>
          </c:cat>
          <c:val>
            <c:numRef>
              <c:f>'graf 1'!$C$14:$I$14</c:f>
              <c:numCache>
                <c:formatCode>General</c:formatCode>
                <c:ptCount val="7"/>
                <c:pt idx="0">
                  <c:v>5077.6769999999997</c:v>
                </c:pt>
                <c:pt idx="1">
                  <c:v>5377.5029999999997</c:v>
                </c:pt>
                <c:pt idx="2">
                  <c:v>4890.2520000000004</c:v>
                </c:pt>
                <c:pt idx="3">
                  <c:v>4866.2070000000003</c:v>
                </c:pt>
                <c:pt idx="4" formatCode="#,##0.000">
                  <c:v>5006.0230000000001</c:v>
                </c:pt>
                <c:pt idx="5" formatCode="#,##0.0">
                  <c:v>4827.9070000000002</c:v>
                </c:pt>
                <c:pt idx="6" formatCode="#,##0.0">
                  <c:v>4951.1000000000004</c:v>
                </c:pt>
              </c:numCache>
            </c:numRef>
          </c:val>
        </c:ser>
        <c:dLbls>
          <c:showLegendKey val="0"/>
          <c:showVal val="0"/>
          <c:showCatName val="1"/>
          <c:showSerName val="0"/>
          <c:showPercent val="0"/>
          <c:showBubbleSize val="0"/>
        </c:dLbls>
        <c:gapWidth val="50"/>
        <c:gapDepth val="60"/>
        <c:shape val="box"/>
        <c:axId val="133366912"/>
        <c:axId val="133368448"/>
        <c:axId val="0"/>
      </c:bar3DChart>
      <c:catAx>
        <c:axId val="13336691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Tahoma"/>
                <a:ea typeface="Tahoma"/>
                <a:cs typeface="Tahoma"/>
              </a:defRPr>
            </a:pPr>
            <a:endParaRPr lang="cs-CZ"/>
          </a:p>
        </c:txPr>
        <c:crossAx val="133368448"/>
        <c:crosses val="autoZero"/>
        <c:auto val="1"/>
        <c:lblAlgn val="ctr"/>
        <c:lblOffset val="100"/>
        <c:tickLblSkip val="1"/>
        <c:tickMarkSkip val="1"/>
        <c:noMultiLvlLbl val="0"/>
      </c:catAx>
      <c:valAx>
        <c:axId val="133368448"/>
        <c:scaling>
          <c:orientation val="minMax"/>
          <c:max val="20000"/>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Tahoma"/>
                    <a:ea typeface="Tahoma"/>
                    <a:cs typeface="Tahoma"/>
                  </a:defRPr>
                </a:pPr>
                <a:r>
                  <a:rPr lang="cs-CZ"/>
                  <a:t>v mil. Kč</a:t>
                </a:r>
              </a:p>
            </c:rich>
          </c:tx>
          <c:layout>
            <c:manualLayout>
              <c:xMode val="edge"/>
              <c:yMode val="edge"/>
              <c:x val="5.5493925745442206E-3"/>
              <c:y val="0.4525261452930581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ahoma"/>
                <a:ea typeface="Tahoma"/>
                <a:cs typeface="Tahoma"/>
              </a:defRPr>
            </a:pPr>
            <a:endParaRPr lang="cs-CZ"/>
          </a:p>
        </c:txPr>
        <c:crossAx val="133366912"/>
        <c:crosses val="autoZero"/>
        <c:crossBetween val="between"/>
      </c:valAx>
      <c:spPr>
        <a:noFill/>
        <a:ln w="25400">
          <a:noFill/>
        </a:ln>
      </c:spPr>
    </c:plotArea>
    <c:legend>
      <c:legendPos val="r"/>
      <c:layout>
        <c:manualLayout>
          <c:xMode val="edge"/>
          <c:yMode val="edge"/>
          <c:x val="0.32630428338320017"/>
          <c:y val="0.95151702871888555"/>
          <c:w val="0.3018869560552056"/>
          <c:h val="4.2424326121224196E-2"/>
        </c:manualLayout>
      </c:layout>
      <c:overlay val="0"/>
      <c:spPr>
        <a:solidFill>
          <a:srgbClr val="FFFFFF"/>
        </a:solidFill>
        <a:ln w="3175">
          <a:solidFill>
            <a:srgbClr val="000000"/>
          </a:solidFill>
          <a:prstDash val="solid"/>
        </a:ln>
      </c:spPr>
      <c:txPr>
        <a:bodyPr/>
        <a:lstStyle/>
        <a:p>
          <a:pPr>
            <a:defRPr sz="825" b="0" i="0" u="none" strike="noStrike" baseline="0">
              <a:solidFill>
                <a:srgbClr val="000000"/>
              </a:solidFill>
              <a:latin typeface="Tahoma"/>
              <a:ea typeface="Tahoma"/>
              <a:cs typeface="Tahoma"/>
            </a:defRPr>
          </a:pPr>
          <a:endParaRPr lang="cs-CZ"/>
        </a:p>
      </c:txPr>
    </c:legend>
    <c:plotVisOnly val="1"/>
    <c:dispBlanksAs val="gap"/>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ahoma"/>
                <a:ea typeface="Tahoma"/>
                <a:cs typeface="Tahoma"/>
              </a:defRPr>
            </a:pPr>
            <a:r>
              <a:rPr lang="cs-CZ"/>
              <a:t>Srovnání skutečných výdajů rozpočtu Moravskoslezského kraje 
v letech 2007 - 2013</a:t>
            </a:r>
          </a:p>
        </c:rich>
      </c:tx>
      <c:layout>
        <c:manualLayout>
          <c:xMode val="edge"/>
          <c:yMode val="edge"/>
          <c:x val="0.15022429747949301"/>
          <c:y val="9.3985048667550829E-3"/>
        </c:manualLayout>
      </c:layout>
      <c:overlay val="0"/>
      <c:spPr>
        <a:noFill/>
        <a:ln w="25400">
          <a:noFill/>
        </a:ln>
      </c:spPr>
    </c:title>
    <c:autoTitleDeleted val="0"/>
    <c:view3D>
      <c:rotX val="15"/>
      <c:hPercent val="50"/>
      <c:rotY val="20"/>
      <c:depthPercent val="100"/>
      <c:rAngAx val="1"/>
    </c:view3D>
    <c:floor>
      <c:thickness val="0"/>
      <c:spPr>
        <a:solidFill>
          <a:srgbClr val="C0C0C0"/>
        </a:solidFill>
        <a:ln w="3175">
          <a:solidFill>
            <a:srgbClr val="000000"/>
          </a:solidFill>
          <a:prstDash val="solid"/>
        </a:ln>
      </c:spPr>
    </c:floor>
    <c:sideWall>
      <c:thickness val="0"/>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18900000" scaled="1"/>
        </a:gradFill>
        <a:ln w="12700">
          <a:solidFill>
            <a:srgbClr val="808080"/>
          </a:solidFill>
          <a:prstDash val="solid"/>
        </a:ln>
      </c:spPr>
    </c:sideWall>
    <c:backWall>
      <c:thickness val="0"/>
      <c:spPr>
        <a:gradFill rotWithShape="0">
          <a:gsLst>
            <a:gs pos="0">
              <a:srgbClr xmlns:mc="http://schemas.openxmlformats.org/markup-compatibility/2006" xmlns:a14="http://schemas.microsoft.com/office/drawing/2010/main" val="FFFFFF" mc:Ignorable="a14" a14:legacySpreadsheetColorIndex="9"/>
            </a:gs>
            <a:gs pos="50000">
              <a:srgbClr xmlns:mc="http://schemas.openxmlformats.org/markup-compatibility/2006" xmlns:a14="http://schemas.microsoft.com/office/drawing/2010/main" val="C0C0C0" mc:Ignorable="a14" a14:legacySpreadsheetColorIndex="22"/>
            </a:gs>
            <a:gs pos="100000">
              <a:srgbClr xmlns:mc="http://schemas.openxmlformats.org/markup-compatibility/2006" xmlns:a14="http://schemas.microsoft.com/office/drawing/2010/main" val="FFFFFF" mc:Ignorable="a14" a14:legacySpreadsheetColorIndex="9"/>
            </a:gs>
          </a:gsLst>
          <a:lin ang="18900000" scaled="1"/>
        </a:gradFill>
        <a:ln w="12700">
          <a:solidFill>
            <a:srgbClr val="808080"/>
          </a:solidFill>
          <a:prstDash val="solid"/>
        </a:ln>
      </c:spPr>
    </c:backWall>
    <c:plotArea>
      <c:layout>
        <c:manualLayout>
          <c:layoutTarget val="inner"/>
          <c:xMode val="edge"/>
          <c:yMode val="edge"/>
          <c:x val="5.9417072883680068E-2"/>
          <c:y val="0.16729338662824048"/>
          <c:w val="0.93161485974222891"/>
          <c:h val="0.66729384553961091"/>
        </c:manualLayout>
      </c:layout>
      <c:bar3DChart>
        <c:barDir val="col"/>
        <c:grouping val="stacked"/>
        <c:varyColors val="0"/>
        <c:ser>
          <c:idx val="0"/>
          <c:order val="0"/>
          <c:tx>
            <c:strRef>
              <c:f>'graf 2'!$B$15</c:f>
              <c:strCache>
                <c:ptCount val="1"/>
                <c:pt idx="0">
                  <c:v>běžné výdaje</c:v>
                </c:pt>
              </c:strCache>
            </c:strRef>
          </c:tx>
          <c:spPr>
            <a:solidFill>
              <a:srgbClr val="9999FF"/>
            </a:solidFill>
            <a:ln w="12700">
              <a:solidFill>
                <a:srgbClr val="000000"/>
              </a:solidFill>
              <a:prstDash val="solid"/>
            </a:ln>
          </c:spPr>
          <c:invertIfNegative val="0"/>
          <c:dLbls>
            <c:dLbl>
              <c:idx val="0"/>
              <c:tx>
                <c:rich>
                  <a:bodyPr/>
                  <a:lstStyle/>
                  <a:p>
                    <a:r>
                      <a:rPr lang="cs-CZ"/>
                      <a:t>88,3 %</a:t>
                    </a:r>
                  </a:p>
                </c:rich>
              </c:tx>
              <c:showLegendKey val="0"/>
              <c:showVal val="0"/>
              <c:showCatName val="0"/>
              <c:showSerName val="0"/>
              <c:showPercent val="0"/>
              <c:showBubbleSize val="0"/>
            </c:dLbl>
            <c:dLbl>
              <c:idx val="1"/>
              <c:tx>
                <c:rich>
                  <a:bodyPr/>
                  <a:lstStyle/>
                  <a:p>
                    <a:r>
                      <a:rPr lang="cs-CZ"/>
                      <a:t>83,4 %</a:t>
                    </a:r>
                  </a:p>
                </c:rich>
              </c:tx>
              <c:showLegendKey val="0"/>
              <c:showVal val="0"/>
              <c:showCatName val="0"/>
              <c:showSerName val="0"/>
              <c:showPercent val="0"/>
              <c:showBubbleSize val="0"/>
            </c:dLbl>
            <c:dLbl>
              <c:idx val="2"/>
              <c:tx>
                <c:rich>
                  <a:bodyPr/>
                  <a:lstStyle/>
                  <a:p>
                    <a:r>
                      <a:rPr lang="cs-CZ"/>
                      <a:t>87,3 %</a:t>
                    </a:r>
                  </a:p>
                </c:rich>
              </c:tx>
              <c:showLegendKey val="0"/>
              <c:showVal val="0"/>
              <c:showCatName val="0"/>
              <c:showSerName val="0"/>
              <c:showPercent val="0"/>
              <c:showBubbleSize val="0"/>
            </c:dLbl>
            <c:dLbl>
              <c:idx val="3"/>
              <c:layout>
                <c:manualLayout>
                  <c:x val="1.5472617492320734E-3"/>
                  <c:y val="-2.6305922286030037E-4"/>
                </c:manualLayout>
              </c:layout>
              <c:tx>
                <c:rich>
                  <a:bodyPr/>
                  <a:lstStyle/>
                  <a:p>
                    <a:r>
                      <a:rPr lang="cs-CZ"/>
                      <a:t>87,5 %</a:t>
                    </a:r>
                  </a:p>
                </c:rich>
              </c:tx>
              <c:showLegendKey val="0"/>
              <c:showVal val="0"/>
              <c:showCatName val="0"/>
              <c:showSerName val="0"/>
              <c:showPercent val="0"/>
              <c:showBubbleSize val="0"/>
            </c:dLbl>
            <c:dLbl>
              <c:idx val="4"/>
              <c:layout>
                <c:manualLayout>
                  <c:x val="9.3543700199419447E-3"/>
                  <c:y val="-2.6146956484934475E-3"/>
                </c:manualLayout>
              </c:layout>
              <c:tx>
                <c:rich>
                  <a:bodyPr/>
                  <a:lstStyle/>
                  <a:p>
                    <a:r>
                      <a:rPr lang="cs-CZ"/>
                      <a:t>87,7 %</a:t>
                    </a:r>
                  </a:p>
                </c:rich>
              </c:tx>
              <c:showLegendKey val="0"/>
              <c:showVal val="0"/>
              <c:showCatName val="0"/>
              <c:showSerName val="0"/>
              <c:showPercent val="0"/>
              <c:showBubbleSize val="0"/>
            </c:dLbl>
            <c:dLbl>
              <c:idx val="5"/>
              <c:tx>
                <c:rich>
                  <a:bodyPr/>
                  <a:lstStyle/>
                  <a:p>
                    <a:r>
                      <a:rPr lang="cs-CZ"/>
                      <a:t>88,6 %</a:t>
                    </a:r>
                  </a:p>
                </c:rich>
              </c:tx>
              <c:showLegendKey val="0"/>
              <c:showVal val="0"/>
              <c:showCatName val="0"/>
              <c:showSerName val="0"/>
              <c:showPercent val="0"/>
              <c:showBubbleSize val="0"/>
            </c:dLbl>
            <c:dLbl>
              <c:idx val="6"/>
              <c:tx>
                <c:rich>
                  <a:bodyPr/>
                  <a:lstStyle/>
                  <a:p>
                    <a:r>
                      <a:rPr lang="cs-CZ"/>
                      <a:t>88,1 %</a:t>
                    </a:r>
                  </a:p>
                </c:rich>
              </c:tx>
              <c:showLegendKey val="0"/>
              <c:showVal val="0"/>
              <c:showCatName val="0"/>
              <c:showSerName val="0"/>
              <c:showPercent val="0"/>
              <c:showBubbleSize val="0"/>
            </c:dLbl>
            <c:dLbl>
              <c:idx val="7"/>
              <c:tx>
                <c:rich>
                  <a:bodyPr/>
                  <a:lstStyle/>
                  <a:p>
                    <a:r>
                      <a:rPr lang="cs-CZ"/>
                      <a:t>88,6 %</a:t>
                    </a:r>
                  </a:p>
                </c:rich>
              </c:tx>
              <c:showLegendKey val="0"/>
              <c:showVal val="0"/>
              <c:showCatName val="0"/>
              <c:showSerName val="0"/>
              <c:showPercent val="0"/>
              <c:showBubbleSize val="0"/>
            </c:dLbl>
            <c:dLbl>
              <c:idx val="8"/>
              <c:tx>
                <c:rich>
                  <a:bodyPr/>
                  <a:lstStyle/>
                  <a:p>
                    <a:r>
                      <a:t>87,3 %</a:t>
                    </a:r>
                  </a:p>
                </c:rich>
              </c:tx>
              <c:showLegendKey val="0"/>
              <c:showVal val="0"/>
              <c:showCatName val="0"/>
              <c:showSerName val="0"/>
              <c:showPercent val="0"/>
              <c:showBubbleSize val="0"/>
            </c:dLbl>
            <c:dLbl>
              <c:idx val="9"/>
              <c:tx>
                <c:rich>
                  <a:bodyPr/>
                  <a:lstStyle/>
                  <a:p>
                    <a:r>
                      <a:t>87,5 %</a:t>
                    </a:r>
                  </a:p>
                </c:rich>
              </c:tx>
              <c:showLegendKey val="0"/>
              <c:showVal val="0"/>
              <c:showCatName val="0"/>
              <c:showSerName val="0"/>
              <c:showPercent val="0"/>
              <c:showBubbleSize val="0"/>
            </c:dLbl>
            <c:dLbl>
              <c:idx val="10"/>
              <c:tx>
                <c:rich>
                  <a:bodyPr/>
                  <a:lstStyle/>
                  <a:p>
                    <a:r>
                      <a:t>87,7 %</a:t>
                    </a:r>
                  </a:p>
                </c:rich>
              </c:tx>
              <c:showLegendKey val="0"/>
              <c:showVal val="0"/>
              <c:showCatName val="0"/>
              <c:showSerName val="0"/>
              <c:showPercent val="0"/>
              <c:showBubbleSize val="0"/>
            </c:dLbl>
            <c:spPr>
              <a:solidFill>
                <a:srgbClr val="FFFFFF"/>
              </a:solidFill>
              <a:ln w="25400">
                <a:noFill/>
              </a:ln>
            </c:spPr>
            <c:txPr>
              <a:bodyPr/>
              <a:lstStyle/>
              <a:p>
                <a:pPr>
                  <a:defRPr sz="800" b="0" i="0" u="none" strike="noStrike" baseline="0">
                    <a:solidFill>
                      <a:srgbClr val="000000"/>
                    </a:solidFill>
                    <a:latin typeface="Tahoma"/>
                    <a:ea typeface="Tahoma"/>
                    <a:cs typeface="Tahoma"/>
                  </a:defRPr>
                </a:pPr>
                <a:endParaRPr lang="cs-CZ"/>
              </a:p>
            </c:txPr>
            <c:showLegendKey val="0"/>
            <c:showVal val="0"/>
            <c:showCatName val="1"/>
            <c:showSerName val="0"/>
            <c:showPercent val="0"/>
            <c:showBubbleSize val="0"/>
            <c:showLeaderLines val="0"/>
          </c:dLbls>
          <c:cat>
            <c:numRef>
              <c:f>'graf 2'!$C$14:$I$14</c:f>
              <c:numCache>
                <c:formatCode>General</c:formatCode>
                <c:ptCount val="7"/>
                <c:pt idx="0">
                  <c:v>2007</c:v>
                </c:pt>
                <c:pt idx="1">
                  <c:v>2008</c:v>
                </c:pt>
                <c:pt idx="2">
                  <c:v>2009</c:v>
                </c:pt>
                <c:pt idx="3">
                  <c:v>2010</c:v>
                </c:pt>
                <c:pt idx="4">
                  <c:v>2011</c:v>
                </c:pt>
                <c:pt idx="5">
                  <c:v>2012</c:v>
                </c:pt>
                <c:pt idx="6">
                  <c:v>2013</c:v>
                </c:pt>
              </c:numCache>
            </c:numRef>
          </c:cat>
          <c:val>
            <c:numRef>
              <c:f>'graf 2'!$C$15:$I$15</c:f>
              <c:numCache>
                <c:formatCode>#,##0.0</c:formatCode>
                <c:ptCount val="7"/>
                <c:pt idx="0">
                  <c:v>13135.04</c:v>
                </c:pt>
                <c:pt idx="1">
                  <c:v>13733.8</c:v>
                </c:pt>
                <c:pt idx="2">
                  <c:v>14927.606</c:v>
                </c:pt>
                <c:pt idx="3">
                  <c:v>14619.688</c:v>
                </c:pt>
                <c:pt idx="4">
                  <c:v>14769.003000000001</c:v>
                </c:pt>
                <c:pt idx="5">
                  <c:v>14909.261</c:v>
                </c:pt>
                <c:pt idx="6">
                  <c:v>14904.712</c:v>
                </c:pt>
              </c:numCache>
            </c:numRef>
          </c:val>
        </c:ser>
        <c:ser>
          <c:idx val="1"/>
          <c:order val="1"/>
          <c:tx>
            <c:strRef>
              <c:f>'graf 2'!$B$16</c:f>
              <c:strCache>
                <c:ptCount val="1"/>
                <c:pt idx="0">
                  <c:v>kapitálové výdaje</c:v>
                </c:pt>
              </c:strCache>
            </c:strRef>
          </c:tx>
          <c:spPr>
            <a:solidFill>
              <a:srgbClr val="993366"/>
            </a:solidFill>
            <a:ln w="12700">
              <a:solidFill>
                <a:srgbClr val="000000"/>
              </a:solidFill>
              <a:prstDash val="solid"/>
            </a:ln>
          </c:spPr>
          <c:invertIfNegative val="0"/>
          <c:dLbls>
            <c:dLbl>
              <c:idx val="0"/>
              <c:layout>
                <c:manualLayout>
                  <c:x val="-1.5937751528474413E-3"/>
                  <c:y val="-5.9584685557508574E-3"/>
                </c:manualLayout>
              </c:layout>
              <c:tx>
                <c:rich>
                  <a:bodyPr/>
                  <a:lstStyle/>
                  <a:p>
                    <a:r>
                      <a:rPr lang="cs-CZ"/>
                      <a:t>11,7 %</a:t>
                    </a:r>
                  </a:p>
                </c:rich>
              </c:tx>
              <c:showLegendKey val="0"/>
              <c:showVal val="0"/>
              <c:showCatName val="0"/>
              <c:showSerName val="0"/>
              <c:showPercent val="0"/>
              <c:showBubbleSize val="0"/>
            </c:dLbl>
            <c:dLbl>
              <c:idx val="1"/>
              <c:layout>
                <c:manualLayout>
                  <c:x val="-6.1400608802861917E-4"/>
                  <c:y val="-1.0058726294796014E-2"/>
                </c:manualLayout>
              </c:layout>
              <c:tx>
                <c:rich>
                  <a:bodyPr/>
                  <a:lstStyle/>
                  <a:p>
                    <a:r>
                      <a:rPr lang="cs-CZ"/>
                      <a:t>16,6 %</a:t>
                    </a:r>
                  </a:p>
                </c:rich>
              </c:tx>
              <c:showLegendKey val="0"/>
              <c:showVal val="0"/>
              <c:showCatName val="0"/>
              <c:showSerName val="0"/>
              <c:showPercent val="0"/>
              <c:showBubbleSize val="0"/>
            </c:dLbl>
            <c:dLbl>
              <c:idx val="2"/>
              <c:tx>
                <c:rich>
                  <a:bodyPr/>
                  <a:lstStyle/>
                  <a:p>
                    <a:r>
                      <a:rPr lang="cs-CZ"/>
                      <a:t>12,7 %</a:t>
                    </a:r>
                  </a:p>
                </c:rich>
              </c:tx>
              <c:showLegendKey val="0"/>
              <c:showVal val="0"/>
              <c:showCatName val="0"/>
              <c:showSerName val="0"/>
              <c:showPercent val="0"/>
              <c:showBubbleSize val="0"/>
            </c:dLbl>
            <c:dLbl>
              <c:idx val="3"/>
              <c:tx>
                <c:rich>
                  <a:bodyPr/>
                  <a:lstStyle/>
                  <a:p>
                    <a:r>
                      <a:rPr lang="cs-CZ"/>
                      <a:t>12,5 %</a:t>
                    </a:r>
                  </a:p>
                </c:rich>
              </c:tx>
              <c:showLegendKey val="0"/>
              <c:showVal val="0"/>
              <c:showCatName val="0"/>
              <c:showSerName val="0"/>
              <c:showPercent val="0"/>
              <c:showBubbleSize val="0"/>
            </c:dLbl>
            <c:dLbl>
              <c:idx val="4"/>
              <c:tx>
                <c:rich>
                  <a:bodyPr/>
                  <a:lstStyle/>
                  <a:p>
                    <a:r>
                      <a:rPr lang="cs-CZ"/>
                      <a:t>12,3 %</a:t>
                    </a:r>
                  </a:p>
                </c:rich>
              </c:tx>
              <c:showLegendKey val="0"/>
              <c:showVal val="0"/>
              <c:showCatName val="0"/>
              <c:showSerName val="0"/>
              <c:showPercent val="0"/>
              <c:showBubbleSize val="0"/>
            </c:dLbl>
            <c:dLbl>
              <c:idx val="5"/>
              <c:tx>
                <c:rich>
                  <a:bodyPr/>
                  <a:lstStyle/>
                  <a:p>
                    <a:r>
                      <a:rPr lang="cs-CZ"/>
                      <a:t>11,4 %</a:t>
                    </a:r>
                  </a:p>
                </c:rich>
              </c:tx>
              <c:showLegendKey val="0"/>
              <c:showVal val="0"/>
              <c:showCatName val="0"/>
              <c:showSerName val="0"/>
              <c:showPercent val="0"/>
              <c:showBubbleSize val="0"/>
            </c:dLbl>
            <c:dLbl>
              <c:idx val="6"/>
              <c:tx>
                <c:rich>
                  <a:bodyPr/>
                  <a:lstStyle/>
                  <a:p>
                    <a:r>
                      <a:rPr lang="cs-CZ"/>
                      <a:t>11,9 %</a:t>
                    </a:r>
                  </a:p>
                </c:rich>
              </c:tx>
              <c:showLegendKey val="0"/>
              <c:showVal val="0"/>
              <c:showCatName val="0"/>
              <c:showSerName val="0"/>
              <c:showPercent val="0"/>
              <c:showBubbleSize val="0"/>
            </c:dLbl>
            <c:dLbl>
              <c:idx val="7"/>
              <c:tx>
                <c:rich>
                  <a:bodyPr/>
                  <a:lstStyle/>
                  <a:p>
                    <a:r>
                      <a:rPr lang="cs-CZ"/>
                      <a:t>11,4 %</a:t>
                    </a:r>
                  </a:p>
                </c:rich>
              </c:tx>
              <c:showLegendKey val="0"/>
              <c:showVal val="0"/>
              <c:showCatName val="0"/>
              <c:showSerName val="0"/>
              <c:showPercent val="0"/>
              <c:showBubbleSize val="0"/>
            </c:dLbl>
            <c:dLbl>
              <c:idx val="8"/>
              <c:tx>
                <c:rich>
                  <a:bodyPr/>
                  <a:lstStyle/>
                  <a:p>
                    <a:r>
                      <a:t>12,7 %</a:t>
                    </a:r>
                  </a:p>
                </c:rich>
              </c:tx>
              <c:showLegendKey val="0"/>
              <c:showVal val="0"/>
              <c:showCatName val="0"/>
              <c:showSerName val="0"/>
              <c:showPercent val="0"/>
              <c:showBubbleSize val="0"/>
            </c:dLbl>
            <c:dLbl>
              <c:idx val="9"/>
              <c:tx>
                <c:rich>
                  <a:bodyPr/>
                  <a:lstStyle/>
                  <a:p>
                    <a:r>
                      <a:t>12,5 %</a:t>
                    </a:r>
                  </a:p>
                </c:rich>
              </c:tx>
              <c:showLegendKey val="0"/>
              <c:showVal val="0"/>
              <c:showCatName val="0"/>
              <c:showSerName val="0"/>
              <c:showPercent val="0"/>
              <c:showBubbleSize val="0"/>
            </c:dLbl>
            <c:dLbl>
              <c:idx val="10"/>
              <c:tx>
                <c:rich>
                  <a:bodyPr/>
                  <a:lstStyle/>
                  <a:p>
                    <a:r>
                      <a:t>12,3 %</a:t>
                    </a:r>
                  </a:p>
                </c:rich>
              </c:tx>
              <c:showLegendKey val="0"/>
              <c:showVal val="0"/>
              <c:showCatName val="0"/>
              <c:showSerName val="0"/>
              <c:showPercent val="0"/>
              <c:showBubbleSize val="0"/>
            </c:dLbl>
            <c:spPr>
              <a:solidFill>
                <a:srgbClr val="FFFFFF"/>
              </a:solidFill>
              <a:ln w="25400">
                <a:noFill/>
              </a:ln>
            </c:spPr>
            <c:txPr>
              <a:bodyPr/>
              <a:lstStyle/>
              <a:p>
                <a:pPr>
                  <a:defRPr sz="800" b="0" i="0" u="none" strike="noStrike" baseline="0">
                    <a:solidFill>
                      <a:srgbClr val="000000"/>
                    </a:solidFill>
                    <a:latin typeface="Tahoma"/>
                    <a:ea typeface="Tahoma"/>
                    <a:cs typeface="Tahoma"/>
                  </a:defRPr>
                </a:pPr>
                <a:endParaRPr lang="cs-CZ"/>
              </a:p>
            </c:txPr>
            <c:showLegendKey val="0"/>
            <c:showVal val="0"/>
            <c:showCatName val="1"/>
            <c:showSerName val="0"/>
            <c:showPercent val="0"/>
            <c:showBubbleSize val="0"/>
            <c:showLeaderLines val="0"/>
          </c:dLbls>
          <c:cat>
            <c:numRef>
              <c:f>'graf 2'!$C$14:$I$14</c:f>
              <c:numCache>
                <c:formatCode>General</c:formatCode>
                <c:ptCount val="7"/>
                <c:pt idx="0">
                  <c:v>2007</c:v>
                </c:pt>
                <c:pt idx="1">
                  <c:v>2008</c:v>
                </c:pt>
                <c:pt idx="2">
                  <c:v>2009</c:v>
                </c:pt>
                <c:pt idx="3">
                  <c:v>2010</c:v>
                </c:pt>
                <c:pt idx="4">
                  <c:v>2011</c:v>
                </c:pt>
                <c:pt idx="5">
                  <c:v>2012</c:v>
                </c:pt>
                <c:pt idx="6">
                  <c:v>2013</c:v>
                </c:pt>
              </c:numCache>
            </c:numRef>
          </c:cat>
          <c:val>
            <c:numRef>
              <c:f>'graf 2'!$C$16:$I$16</c:f>
              <c:numCache>
                <c:formatCode>#,##0.0</c:formatCode>
                <c:ptCount val="7"/>
                <c:pt idx="0">
                  <c:v>1748.402</c:v>
                </c:pt>
                <c:pt idx="1">
                  <c:v>2741.2</c:v>
                </c:pt>
                <c:pt idx="2">
                  <c:v>2177.3580000000002</c:v>
                </c:pt>
                <c:pt idx="3">
                  <c:v>2091.1819999999998</c:v>
                </c:pt>
                <c:pt idx="4">
                  <c:v>2062.2800000000002</c:v>
                </c:pt>
                <c:pt idx="5">
                  <c:v>1912.375</c:v>
                </c:pt>
                <c:pt idx="6">
                  <c:v>2009.296</c:v>
                </c:pt>
              </c:numCache>
            </c:numRef>
          </c:val>
        </c:ser>
        <c:dLbls>
          <c:showLegendKey val="0"/>
          <c:showVal val="0"/>
          <c:showCatName val="1"/>
          <c:showSerName val="0"/>
          <c:showPercent val="0"/>
          <c:showBubbleSize val="0"/>
        </c:dLbls>
        <c:gapWidth val="50"/>
        <c:gapDepth val="80"/>
        <c:shape val="box"/>
        <c:axId val="134116864"/>
        <c:axId val="134118784"/>
        <c:axId val="0"/>
      </c:bar3DChart>
      <c:catAx>
        <c:axId val="134116864"/>
        <c:scaling>
          <c:orientation val="minMax"/>
        </c:scaling>
        <c:delete val="0"/>
        <c:axPos val="b"/>
        <c:title>
          <c:tx>
            <c:rich>
              <a:bodyPr rot="-5400000" vert="horz"/>
              <a:lstStyle/>
              <a:p>
                <a:pPr algn="ctr">
                  <a:defRPr sz="1000" b="1" i="0" u="none" strike="noStrike" baseline="0">
                    <a:solidFill>
                      <a:srgbClr val="000000"/>
                    </a:solidFill>
                    <a:latin typeface="Tahoma"/>
                    <a:ea typeface="Tahoma"/>
                    <a:cs typeface="Tahoma"/>
                  </a:defRPr>
                </a:pPr>
                <a:r>
                  <a:rPr lang="cs-CZ"/>
                  <a:t>v mil. Kč</a:t>
                </a:r>
              </a:p>
            </c:rich>
          </c:tx>
          <c:layout>
            <c:manualLayout>
              <c:xMode val="edge"/>
              <c:yMode val="edge"/>
              <c:x val="4.70852275681993E-2"/>
              <c:y val="0.46616584139105216"/>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Tahoma"/>
                <a:ea typeface="Tahoma"/>
                <a:cs typeface="Tahoma"/>
              </a:defRPr>
            </a:pPr>
            <a:endParaRPr lang="cs-CZ"/>
          </a:p>
        </c:txPr>
        <c:crossAx val="134118784"/>
        <c:crosses val="autoZero"/>
        <c:auto val="1"/>
        <c:lblAlgn val="ctr"/>
        <c:lblOffset val="100"/>
        <c:tickLblSkip val="1"/>
        <c:tickMarkSkip val="1"/>
        <c:noMultiLvlLbl val="0"/>
      </c:catAx>
      <c:valAx>
        <c:axId val="13411878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Tahoma"/>
                <a:ea typeface="Tahoma"/>
                <a:cs typeface="Tahoma"/>
              </a:defRPr>
            </a:pPr>
            <a:endParaRPr lang="cs-CZ"/>
          </a:p>
        </c:txPr>
        <c:crossAx val="134116864"/>
        <c:crosses val="autoZero"/>
        <c:crossBetween val="between"/>
      </c:valAx>
      <c:spPr>
        <a:noFill/>
        <a:ln w="25400">
          <a:noFill/>
        </a:ln>
      </c:spPr>
    </c:plotArea>
    <c:legend>
      <c:legendPos val="r"/>
      <c:layout>
        <c:manualLayout>
          <c:xMode val="edge"/>
          <c:yMode val="edge"/>
          <c:x val="0.33295982351798076"/>
          <c:y val="0.87970005552827579"/>
          <c:w val="0.38452935847362762"/>
          <c:h val="3.7594019467020331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Tahoma"/>
              <a:ea typeface="Tahoma"/>
              <a:cs typeface="Tahoma"/>
            </a:defRPr>
          </a:pPr>
          <a:endParaRPr lang="cs-CZ"/>
        </a:p>
      </c:txPr>
    </c:legend>
    <c:plotVisOnly val="1"/>
    <c:dispBlanksAs val="gap"/>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ahoma"/>
                <a:ea typeface="Tahoma"/>
                <a:cs typeface="Tahoma"/>
              </a:defRPr>
            </a:pPr>
            <a:r>
              <a:rPr lang="cs-CZ"/>
              <a:t>Struktura skutečných příjmů rozpočtu Moravskoslezského kraje
v roce 2013</a:t>
            </a:r>
          </a:p>
        </c:rich>
      </c:tx>
      <c:layout>
        <c:manualLayout>
          <c:xMode val="edge"/>
          <c:yMode val="edge"/>
          <c:x val="0.16118047673098751"/>
          <c:y val="9.8846866993528466E-3"/>
        </c:manualLayout>
      </c:layout>
      <c:overlay val="0"/>
      <c:spPr>
        <a:noFill/>
        <a:ln w="25400">
          <a:noFill/>
        </a:ln>
      </c:spPr>
    </c:title>
    <c:autoTitleDeleted val="0"/>
    <c:view3D>
      <c:rotX val="15"/>
      <c:rotY val="160"/>
      <c:rAngAx val="0"/>
      <c:perspective val="0"/>
    </c:view3D>
    <c:floor>
      <c:thickness val="0"/>
    </c:floor>
    <c:sideWall>
      <c:thickness val="0"/>
    </c:sideWall>
    <c:backWall>
      <c:thickness val="0"/>
    </c:backWall>
    <c:plotArea>
      <c:layout>
        <c:manualLayout>
          <c:layoutTarget val="inner"/>
          <c:xMode val="edge"/>
          <c:yMode val="edge"/>
          <c:x val="0.15437003405221339"/>
          <c:y val="0.2701814364489778"/>
          <c:w val="0.71509648127128267"/>
          <c:h val="0.41186194580636859"/>
        </c:manualLayout>
      </c:layout>
      <c:pie3DChart>
        <c:varyColors val="1"/>
        <c:ser>
          <c:idx val="0"/>
          <c:order val="0"/>
          <c:tx>
            <c:strRef>
              <c:f>'graf 3'!$P$23</c:f>
              <c:strCache>
                <c:ptCount val="1"/>
                <c:pt idx="0">
                  <c:v>Čerpání v tis. Kč</c:v>
                </c:pt>
              </c:strCache>
            </c:strRef>
          </c:tx>
          <c:spPr>
            <a:solidFill>
              <a:srgbClr val="9999FF"/>
            </a:solidFill>
            <a:ln w="12700">
              <a:solidFill>
                <a:srgbClr val="000000"/>
              </a:solidFill>
              <a:prstDash val="solid"/>
            </a:ln>
          </c:spPr>
          <c:explosion val="25"/>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Lbls>
            <c:dLbl>
              <c:idx val="0"/>
              <c:layout>
                <c:manualLayout>
                  <c:x val="-0.1887941703087341"/>
                  <c:y val="0.10766352073516164"/>
                </c:manualLayout>
              </c:layout>
              <c:tx>
                <c:rich>
                  <a:bodyPr/>
                  <a:lstStyle/>
                  <a:p>
                    <a:pPr>
                      <a:defRPr sz="1000" b="0" i="0" u="none" strike="noStrike" baseline="0">
                        <a:solidFill>
                          <a:srgbClr val="000000"/>
                        </a:solidFill>
                        <a:latin typeface="Tahoma"/>
                        <a:ea typeface="Tahoma"/>
                        <a:cs typeface="Tahoma"/>
                      </a:defRPr>
                    </a:pPr>
                    <a:r>
                      <a:rPr lang="cs-CZ"/>
                      <a:t>Kapitálové příjmy
0,3 %</a:t>
                    </a:r>
                  </a:p>
                </c:rich>
              </c:tx>
              <c:spPr>
                <a:noFill/>
                <a:ln w="25400">
                  <a:noFill/>
                </a:ln>
              </c:spPr>
              <c:dLblPos val="bestFit"/>
              <c:showLegendKey val="0"/>
              <c:showVal val="0"/>
              <c:showCatName val="0"/>
              <c:showSerName val="0"/>
              <c:showPercent val="0"/>
              <c:showBubbleSize val="0"/>
            </c:dLbl>
            <c:dLbl>
              <c:idx val="1"/>
              <c:layout>
                <c:manualLayout>
                  <c:x val="6.2080491924888254E-3"/>
                  <c:y val="8.4976287904508965E-2"/>
                </c:manualLayout>
              </c:layout>
              <c:tx>
                <c:rich>
                  <a:bodyPr/>
                  <a:lstStyle/>
                  <a:p>
                    <a:pPr>
                      <a:defRPr sz="1000" b="0" i="0" u="none" strike="noStrike" baseline="0">
                        <a:solidFill>
                          <a:srgbClr val="000000"/>
                        </a:solidFill>
                        <a:latin typeface="Tahoma"/>
                        <a:ea typeface="Tahoma"/>
                        <a:cs typeface="Tahoma"/>
                      </a:defRPr>
                    </a:pPr>
                    <a:r>
                      <a:rPr lang="cs-CZ"/>
                      <a:t>Daňové příjmy
28,4 %</a:t>
                    </a:r>
                  </a:p>
                </c:rich>
              </c:tx>
              <c:spPr>
                <a:noFill/>
                <a:ln w="25400">
                  <a:noFill/>
                </a:ln>
              </c:spPr>
              <c:dLblPos val="bestFit"/>
              <c:showLegendKey val="0"/>
              <c:showVal val="0"/>
              <c:showCatName val="0"/>
              <c:showSerName val="0"/>
              <c:showPercent val="0"/>
              <c:showBubbleSize val="0"/>
            </c:dLbl>
            <c:dLbl>
              <c:idx val="2"/>
              <c:layout>
                <c:manualLayout>
                  <c:x val="2.3357971286506324E-2"/>
                  <c:y val="-0.25216825251095898"/>
                </c:manualLayout>
              </c:layout>
              <c:tx>
                <c:rich>
                  <a:bodyPr/>
                  <a:lstStyle/>
                  <a:p>
                    <a:pPr>
                      <a:defRPr sz="1000" b="0" i="0" u="none" strike="noStrike" baseline="0">
                        <a:solidFill>
                          <a:srgbClr val="000000"/>
                        </a:solidFill>
                        <a:latin typeface="Tahoma"/>
                        <a:ea typeface="Tahoma"/>
                        <a:cs typeface="Tahoma"/>
                      </a:defRPr>
                    </a:pPr>
                    <a:r>
                      <a:rPr lang="cs-CZ"/>
                      <a:t>Investiční dotace
4,4 %</a:t>
                    </a:r>
                  </a:p>
                </c:rich>
              </c:tx>
              <c:spPr>
                <a:noFill/>
                <a:ln w="25400">
                  <a:noFill/>
                </a:ln>
              </c:spPr>
              <c:dLblPos val="bestFit"/>
              <c:showLegendKey val="0"/>
              <c:showVal val="0"/>
              <c:showCatName val="0"/>
              <c:showSerName val="0"/>
              <c:showPercent val="0"/>
              <c:showBubbleSize val="0"/>
            </c:dLbl>
            <c:dLbl>
              <c:idx val="3"/>
              <c:layout>
                <c:manualLayout>
                  <c:x val="8.7147687696813095E-2"/>
                  <c:y val="-8.2287064773828092E-2"/>
                </c:manualLayout>
              </c:layout>
              <c:tx>
                <c:rich>
                  <a:bodyPr/>
                  <a:lstStyle/>
                  <a:p>
                    <a:pPr>
                      <a:defRPr sz="1000" b="0" i="0" u="none" strike="noStrike" baseline="0">
                        <a:solidFill>
                          <a:srgbClr val="000000"/>
                        </a:solidFill>
                        <a:latin typeface="Tahoma"/>
                        <a:ea typeface="Tahoma"/>
                        <a:cs typeface="Tahoma"/>
                      </a:defRPr>
                    </a:pPr>
                    <a:r>
                      <a:rPr lang="cs-CZ"/>
                      <a:t>Neinvestiční dotace
65,3 %</a:t>
                    </a:r>
                  </a:p>
                </c:rich>
              </c:tx>
              <c:spPr>
                <a:noFill/>
                <a:ln w="25400">
                  <a:noFill/>
                </a:ln>
              </c:spPr>
              <c:dLblPos val="bestFit"/>
              <c:showLegendKey val="0"/>
              <c:showVal val="0"/>
              <c:showCatName val="0"/>
              <c:showSerName val="0"/>
              <c:showPercent val="0"/>
              <c:showBubbleSize val="0"/>
            </c:dLbl>
            <c:dLbl>
              <c:idx val="4"/>
              <c:layout>
                <c:manualLayout>
                  <c:x val="7.6908666779876081E-2"/>
                  <c:y val="8.4179817843276106E-2"/>
                </c:manualLayout>
              </c:layout>
              <c:tx>
                <c:rich>
                  <a:bodyPr/>
                  <a:lstStyle/>
                  <a:p>
                    <a:pPr>
                      <a:defRPr sz="1000" b="0" i="0" u="none" strike="noStrike" baseline="0">
                        <a:solidFill>
                          <a:srgbClr val="000000"/>
                        </a:solidFill>
                        <a:latin typeface="Tahoma"/>
                        <a:ea typeface="Tahoma"/>
                        <a:cs typeface="Tahoma"/>
                      </a:defRPr>
                    </a:pPr>
                    <a:r>
                      <a:rPr lang="cs-CZ"/>
                      <a:t>Nedaňové příjmy
1,6 %</a:t>
                    </a:r>
                  </a:p>
                </c:rich>
              </c:tx>
              <c:spPr>
                <a:noFill/>
                <a:ln w="25400">
                  <a:noFill/>
                </a:ln>
              </c:spPr>
              <c:dLblPos val="bestFit"/>
              <c:showLegendKey val="0"/>
              <c:showVal val="0"/>
              <c:showCatName val="0"/>
              <c:showSerName val="0"/>
              <c:showPercent val="0"/>
              <c:showBubbleSize val="0"/>
            </c:dLbl>
            <c:numFmt formatCode="0%" sourceLinked="0"/>
            <c:spPr>
              <a:noFill/>
              <a:ln w="25400">
                <a:noFill/>
              </a:ln>
            </c:spPr>
            <c:txPr>
              <a:bodyPr/>
              <a:lstStyle/>
              <a:p>
                <a:pPr>
                  <a:defRPr sz="1000" b="0" i="0" u="none" strike="noStrike" baseline="0">
                    <a:solidFill>
                      <a:srgbClr val="000000"/>
                    </a:solidFill>
                    <a:latin typeface="Tahoma"/>
                    <a:ea typeface="Tahoma"/>
                    <a:cs typeface="Tahoma"/>
                  </a:defRPr>
                </a:pPr>
                <a:endParaRPr lang="cs-CZ"/>
              </a:p>
            </c:txPr>
            <c:showLegendKey val="0"/>
            <c:showVal val="0"/>
            <c:showCatName val="1"/>
            <c:showSerName val="0"/>
            <c:showPercent val="1"/>
            <c:showBubbleSize val="0"/>
            <c:showLeaderLines val="1"/>
          </c:dLbls>
          <c:cat>
            <c:strRef>
              <c:f>'graf 3'!$O$24:$O$28</c:f>
              <c:strCache>
                <c:ptCount val="5"/>
                <c:pt idx="0">
                  <c:v>Kapitálové příjmy</c:v>
                </c:pt>
                <c:pt idx="1">
                  <c:v>Daňové příjmy</c:v>
                </c:pt>
                <c:pt idx="2">
                  <c:v>Investiční dotace</c:v>
                </c:pt>
                <c:pt idx="3">
                  <c:v>Neinvestiční dotace</c:v>
                </c:pt>
                <c:pt idx="4">
                  <c:v>Nedaňové příjmy</c:v>
                </c:pt>
              </c:strCache>
            </c:strRef>
          </c:cat>
          <c:val>
            <c:numRef>
              <c:f>'graf 3'!$P$24:$P$28</c:f>
              <c:numCache>
                <c:formatCode>#,##0.00</c:formatCode>
                <c:ptCount val="5"/>
                <c:pt idx="0">
                  <c:v>43333.04</c:v>
                </c:pt>
                <c:pt idx="1">
                  <c:v>4646839.2300000004</c:v>
                </c:pt>
                <c:pt idx="2">
                  <c:v>717753.24</c:v>
                </c:pt>
                <c:pt idx="3">
                  <c:v>10697993.15</c:v>
                </c:pt>
                <c:pt idx="4">
                  <c:v>260927.68</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1425"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ahoma"/>
                <a:ea typeface="Tahoma"/>
                <a:cs typeface="Tahoma"/>
              </a:defRPr>
            </a:pPr>
            <a:r>
              <a:rPr lang="cs-CZ"/>
              <a:t>Struktura skutečných výdajů rozpočtu Moravskoslezského 
kraje v roce 2013</a:t>
            </a:r>
          </a:p>
        </c:rich>
      </c:tx>
      <c:layout>
        <c:manualLayout>
          <c:xMode val="edge"/>
          <c:yMode val="edge"/>
          <c:x val="0.189845679245222"/>
          <c:y val="1.0169491525423728E-2"/>
        </c:manualLayout>
      </c:layout>
      <c:overlay val="0"/>
      <c:spPr>
        <a:noFill/>
        <a:ln w="25400">
          <a:noFill/>
        </a:ln>
      </c:spPr>
    </c:title>
    <c:autoTitleDeleted val="0"/>
    <c:view3D>
      <c:rotX val="15"/>
      <c:rotY val="190"/>
      <c:rAngAx val="0"/>
      <c:perspective val="0"/>
    </c:view3D>
    <c:floor>
      <c:thickness val="0"/>
    </c:floor>
    <c:sideWall>
      <c:thickness val="0"/>
    </c:sideWall>
    <c:backWall>
      <c:thickness val="0"/>
    </c:backWall>
    <c:plotArea>
      <c:layout>
        <c:manualLayout>
          <c:layoutTarget val="inner"/>
          <c:xMode val="edge"/>
          <c:yMode val="edge"/>
          <c:x val="0.10375287121541203"/>
          <c:y val="0.21186440677966101"/>
          <c:w val="0.69757249583128089"/>
          <c:h val="0.42542372881355933"/>
        </c:manualLayout>
      </c:layout>
      <c:pie3DChart>
        <c:varyColors val="1"/>
        <c:ser>
          <c:idx val="0"/>
          <c:order val="0"/>
          <c:spPr>
            <a:solidFill>
              <a:srgbClr val="9999FF"/>
            </a:solidFill>
            <a:ln w="12700">
              <a:solidFill>
                <a:srgbClr val="000000"/>
              </a:solidFill>
              <a:prstDash val="solid"/>
            </a:ln>
          </c:spPr>
          <c:explosion val="25"/>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Pt>
            <c:idx val="9"/>
            <c:bubble3D val="0"/>
            <c:spPr>
              <a:solidFill>
                <a:srgbClr val="FF00FF"/>
              </a:solidFill>
              <a:ln w="12700">
                <a:solidFill>
                  <a:srgbClr val="000000"/>
                </a:solidFill>
                <a:prstDash val="solid"/>
              </a:ln>
            </c:spPr>
          </c:dPt>
          <c:dPt>
            <c:idx val="10"/>
            <c:bubble3D val="0"/>
            <c:spPr>
              <a:solidFill>
                <a:srgbClr val="FFFF00"/>
              </a:solidFill>
              <a:ln w="12700">
                <a:solidFill>
                  <a:srgbClr val="000000"/>
                </a:solidFill>
                <a:prstDash val="solid"/>
              </a:ln>
            </c:spPr>
          </c:dPt>
          <c:dLbls>
            <c:dLbl>
              <c:idx val="0"/>
              <c:layout>
                <c:manualLayout>
                  <c:x val="-9.662169362269625E-2"/>
                  <c:y val="4.8357667156012273E-2"/>
                </c:manualLayout>
              </c:layout>
              <c:tx>
                <c:rich>
                  <a:bodyPr/>
                  <a:lstStyle/>
                  <a:p>
                    <a:pPr>
                      <a:defRPr sz="825" b="1" i="0" u="none" strike="noStrike" baseline="0">
                        <a:solidFill>
                          <a:srgbClr val="000000"/>
                        </a:solidFill>
                        <a:latin typeface="Tahoma"/>
                        <a:ea typeface="Tahoma"/>
                        <a:cs typeface="Tahoma"/>
                      </a:defRPr>
                    </a:pPr>
                    <a:r>
                      <a:rPr lang="cs-CZ" sz="825" b="1" i="0" u="none" strike="noStrike" baseline="0">
                        <a:solidFill>
                          <a:srgbClr val="000000"/>
                        </a:solidFill>
                        <a:latin typeface="Tahoma"/>
                        <a:cs typeface="Tahoma"/>
                      </a:rPr>
                      <a:t>Regionální rozvoj</a:t>
                    </a:r>
                    <a:endParaRPr lang="cs-CZ" sz="825" b="0" i="0" u="none" strike="noStrike" baseline="0">
                      <a:solidFill>
                        <a:srgbClr val="000000"/>
                      </a:solidFill>
                      <a:latin typeface="Tahoma"/>
                      <a:cs typeface="Tahoma"/>
                    </a:endParaRPr>
                  </a:p>
                  <a:p>
                    <a:pPr>
                      <a:defRPr sz="825" b="1" i="0" u="none" strike="noStrike" baseline="0">
                        <a:solidFill>
                          <a:srgbClr val="000000"/>
                        </a:solidFill>
                        <a:latin typeface="Tahoma"/>
                        <a:ea typeface="Tahoma"/>
                        <a:cs typeface="Tahoma"/>
                      </a:defRPr>
                    </a:pPr>
                    <a:r>
                      <a:rPr lang="cs-CZ" sz="825" b="0" i="0" u="none" strike="noStrike" baseline="0">
                        <a:solidFill>
                          <a:srgbClr val="000000"/>
                        </a:solidFill>
                        <a:latin typeface="Tahoma"/>
                        <a:cs typeface="Tahoma"/>
                      </a:rPr>
                      <a:t>0,9 %</a:t>
                    </a:r>
                  </a:p>
                </c:rich>
              </c:tx>
              <c:spPr>
                <a:noFill/>
                <a:ln w="25400">
                  <a:noFill/>
                </a:ln>
              </c:spPr>
              <c:dLblPos val="bestFit"/>
              <c:showLegendKey val="0"/>
              <c:showVal val="0"/>
              <c:showCatName val="0"/>
              <c:showSerName val="0"/>
              <c:showPercent val="0"/>
              <c:showBubbleSize val="0"/>
            </c:dLbl>
            <c:dLbl>
              <c:idx val="1"/>
              <c:layout>
                <c:manualLayout>
                  <c:x val="-9.0217749224218255E-2"/>
                  <c:y val="2.5461452911606418E-2"/>
                </c:manualLayout>
              </c:layout>
              <c:tx>
                <c:rich>
                  <a:bodyPr/>
                  <a:lstStyle/>
                  <a:p>
                    <a:pPr>
                      <a:defRPr sz="825" b="1" i="0" u="none" strike="noStrike" baseline="0">
                        <a:solidFill>
                          <a:srgbClr val="000000"/>
                        </a:solidFill>
                        <a:latin typeface="Tahoma"/>
                        <a:ea typeface="Tahoma"/>
                        <a:cs typeface="Tahoma"/>
                      </a:defRPr>
                    </a:pPr>
                    <a:r>
                      <a:rPr lang="cs-CZ" sz="825" b="1" i="0" u="none" strike="noStrike" baseline="0">
                        <a:solidFill>
                          <a:srgbClr val="000000"/>
                        </a:solidFill>
                        <a:latin typeface="Tahoma"/>
                        <a:cs typeface="Tahoma"/>
                      </a:rPr>
                      <a:t>Doprava</a:t>
                    </a:r>
                    <a:endParaRPr lang="cs-CZ" sz="825" b="0" i="0" u="none" strike="noStrike" baseline="0">
                      <a:solidFill>
                        <a:srgbClr val="000000"/>
                      </a:solidFill>
                      <a:latin typeface="Tahoma"/>
                      <a:cs typeface="Tahoma"/>
                    </a:endParaRPr>
                  </a:p>
                  <a:p>
                    <a:pPr>
                      <a:defRPr sz="825" b="1" i="0" u="none" strike="noStrike" baseline="0">
                        <a:solidFill>
                          <a:srgbClr val="000000"/>
                        </a:solidFill>
                        <a:latin typeface="Tahoma"/>
                        <a:ea typeface="Tahoma"/>
                        <a:cs typeface="Tahoma"/>
                      </a:defRPr>
                    </a:pPr>
                    <a:r>
                      <a:rPr lang="cs-CZ" sz="825" b="0" i="0" u="none" strike="noStrike" baseline="0">
                        <a:solidFill>
                          <a:srgbClr val="000000"/>
                        </a:solidFill>
                        <a:latin typeface="Tahoma"/>
                        <a:cs typeface="Tahoma"/>
                      </a:rPr>
                      <a:t>17,9 %</a:t>
                    </a:r>
                  </a:p>
                </c:rich>
              </c:tx>
              <c:spPr>
                <a:noFill/>
                <a:ln w="25400">
                  <a:noFill/>
                </a:ln>
              </c:spPr>
              <c:dLblPos val="bestFit"/>
              <c:showLegendKey val="0"/>
              <c:showVal val="0"/>
              <c:showCatName val="0"/>
              <c:showSerName val="0"/>
              <c:showPercent val="0"/>
              <c:showBubbleSize val="0"/>
            </c:dLbl>
            <c:dLbl>
              <c:idx val="2"/>
              <c:layout>
                <c:manualLayout>
                  <c:x val="0.16600800631846688"/>
                  <c:y val="-4.1629609858089771E-2"/>
                </c:manualLayout>
              </c:layout>
              <c:tx>
                <c:rich>
                  <a:bodyPr/>
                  <a:lstStyle/>
                  <a:p>
                    <a:pPr>
                      <a:defRPr sz="825" b="1" i="0" u="none" strike="noStrike" baseline="0">
                        <a:solidFill>
                          <a:srgbClr val="000000"/>
                        </a:solidFill>
                        <a:latin typeface="Tahoma"/>
                        <a:ea typeface="Tahoma"/>
                        <a:cs typeface="Tahoma"/>
                      </a:defRPr>
                    </a:pPr>
                    <a:r>
                      <a:rPr lang="cs-CZ" sz="825" b="1" i="0" u="none" strike="noStrike" baseline="0">
                        <a:solidFill>
                          <a:srgbClr val="000000"/>
                        </a:solidFill>
                        <a:latin typeface="Tahoma"/>
                        <a:cs typeface="Tahoma"/>
                      </a:rPr>
                      <a:t>Školství</a:t>
                    </a:r>
                    <a:endParaRPr lang="cs-CZ" sz="825" b="0" i="0" u="none" strike="noStrike" baseline="0">
                      <a:solidFill>
                        <a:srgbClr val="000000"/>
                      </a:solidFill>
                      <a:latin typeface="Tahoma"/>
                      <a:cs typeface="Tahoma"/>
                    </a:endParaRPr>
                  </a:p>
                  <a:p>
                    <a:pPr>
                      <a:defRPr sz="825" b="1" i="0" u="none" strike="noStrike" baseline="0">
                        <a:solidFill>
                          <a:srgbClr val="000000"/>
                        </a:solidFill>
                        <a:latin typeface="Tahoma"/>
                        <a:ea typeface="Tahoma"/>
                        <a:cs typeface="Tahoma"/>
                      </a:defRPr>
                    </a:pPr>
                    <a:r>
                      <a:rPr lang="cs-CZ" sz="825" b="0" i="0" u="none" strike="noStrike" baseline="0">
                        <a:solidFill>
                          <a:srgbClr val="000000"/>
                        </a:solidFill>
                        <a:latin typeface="Tahoma"/>
                        <a:cs typeface="Tahoma"/>
                      </a:rPr>
                      <a:t>66,5 %</a:t>
                    </a:r>
                  </a:p>
                </c:rich>
              </c:tx>
              <c:spPr>
                <a:noFill/>
                <a:ln w="25400">
                  <a:noFill/>
                </a:ln>
              </c:spPr>
              <c:dLblPos val="bestFit"/>
              <c:showLegendKey val="0"/>
              <c:showVal val="0"/>
              <c:showCatName val="0"/>
              <c:showSerName val="0"/>
              <c:showPercent val="0"/>
              <c:showBubbleSize val="0"/>
            </c:dLbl>
            <c:dLbl>
              <c:idx val="3"/>
              <c:layout>
                <c:manualLayout>
                  <c:x val="0.14611918715911326"/>
                  <c:y val="1.9338760621024135E-2"/>
                </c:manualLayout>
              </c:layout>
              <c:tx>
                <c:rich>
                  <a:bodyPr/>
                  <a:lstStyle/>
                  <a:p>
                    <a:pPr>
                      <a:defRPr sz="825" b="1" i="0" u="none" strike="noStrike" baseline="0">
                        <a:solidFill>
                          <a:srgbClr val="000000"/>
                        </a:solidFill>
                        <a:latin typeface="Tahoma"/>
                        <a:ea typeface="Tahoma"/>
                        <a:cs typeface="Tahoma"/>
                      </a:defRPr>
                    </a:pPr>
                    <a:r>
                      <a:rPr lang="cs-CZ" sz="825" b="1" i="0" u="none" strike="noStrike" baseline="0">
                        <a:solidFill>
                          <a:srgbClr val="000000"/>
                        </a:solidFill>
                        <a:latin typeface="Tahoma"/>
                        <a:cs typeface="Tahoma"/>
                      </a:rPr>
                      <a:t>Kultura</a:t>
                    </a:r>
                    <a:endParaRPr lang="cs-CZ" sz="825" b="0" i="0" u="none" strike="noStrike" baseline="0">
                      <a:solidFill>
                        <a:srgbClr val="000000"/>
                      </a:solidFill>
                      <a:latin typeface="Tahoma"/>
                      <a:cs typeface="Tahoma"/>
                    </a:endParaRPr>
                  </a:p>
                  <a:p>
                    <a:pPr>
                      <a:defRPr sz="825" b="1" i="0" u="none" strike="noStrike" baseline="0">
                        <a:solidFill>
                          <a:srgbClr val="000000"/>
                        </a:solidFill>
                        <a:latin typeface="Tahoma"/>
                        <a:ea typeface="Tahoma"/>
                        <a:cs typeface="Tahoma"/>
                      </a:defRPr>
                    </a:pPr>
                    <a:r>
                      <a:rPr lang="cs-CZ" sz="825" b="0" i="0" u="none" strike="noStrike" baseline="0">
                        <a:solidFill>
                          <a:srgbClr val="000000"/>
                        </a:solidFill>
                        <a:latin typeface="Tahoma"/>
                        <a:cs typeface="Tahoma"/>
                      </a:rPr>
                      <a:t>1,6 %</a:t>
                    </a:r>
                  </a:p>
                </c:rich>
              </c:tx>
              <c:spPr>
                <a:noFill/>
                <a:ln w="25400">
                  <a:noFill/>
                </a:ln>
              </c:spPr>
              <c:dLblPos val="bestFit"/>
              <c:showLegendKey val="0"/>
              <c:showVal val="0"/>
              <c:showCatName val="0"/>
              <c:showSerName val="0"/>
              <c:showPercent val="0"/>
              <c:showBubbleSize val="0"/>
            </c:dLbl>
            <c:dLbl>
              <c:idx val="4"/>
              <c:layout>
                <c:manualLayout>
                  <c:x val="8.6106080159407863E-2"/>
                  <c:y val="7.2842742114862788E-2"/>
                </c:manualLayout>
              </c:layout>
              <c:tx>
                <c:rich>
                  <a:bodyPr/>
                  <a:lstStyle/>
                  <a:p>
                    <a:pPr>
                      <a:defRPr sz="825" b="1" i="0" u="none" strike="noStrike" baseline="0">
                        <a:solidFill>
                          <a:srgbClr val="000000"/>
                        </a:solidFill>
                        <a:latin typeface="Tahoma"/>
                        <a:ea typeface="Tahoma"/>
                        <a:cs typeface="Tahoma"/>
                      </a:defRPr>
                    </a:pPr>
                    <a:r>
                      <a:rPr lang="cs-CZ" sz="825" b="1" i="0" u="none" strike="noStrike" baseline="0">
                        <a:solidFill>
                          <a:srgbClr val="000000"/>
                        </a:solidFill>
                        <a:latin typeface="Tahoma"/>
                        <a:cs typeface="Tahoma"/>
                      </a:rPr>
                      <a:t>Zdravotnictví</a:t>
                    </a:r>
                    <a:endParaRPr lang="cs-CZ" sz="825" b="0" i="0" u="none" strike="noStrike" baseline="0">
                      <a:solidFill>
                        <a:srgbClr val="000000"/>
                      </a:solidFill>
                      <a:latin typeface="Tahoma"/>
                      <a:cs typeface="Tahoma"/>
                    </a:endParaRPr>
                  </a:p>
                  <a:p>
                    <a:pPr>
                      <a:defRPr sz="825" b="1" i="0" u="none" strike="noStrike" baseline="0">
                        <a:solidFill>
                          <a:srgbClr val="000000"/>
                        </a:solidFill>
                        <a:latin typeface="Tahoma"/>
                        <a:ea typeface="Tahoma"/>
                        <a:cs typeface="Tahoma"/>
                      </a:defRPr>
                    </a:pPr>
                    <a:r>
                      <a:rPr lang="cs-CZ" sz="825" b="0" i="0" u="none" strike="noStrike" baseline="0">
                        <a:solidFill>
                          <a:srgbClr val="000000"/>
                        </a:solidFill>
                        <a:latin typeface="Tahoma"/>
                        <a:cs typeface="Tahoma"/>
                      </a:rPr>
                      <a:t>5,5 %</a:t>
                    </a:r>
                  </a:p>
                </c:rich>
              </c:tx>
              <c:spPr>
                <a:noFill/>
                <a:ln w="25400">
                  <a:noFill/>
                </a:ln>
              </c:spPr>
              <c:dLblPos val="bestFit"/>
              <c:showLegendKey val="0"/>
              <c:showVal val="0"/>
              <c:showCatName val="0"/>
              <c:showSerName val="0"/>
              <c:showPercent val="0"/>
              <c:showBubbleSize val="0"/>
            </c:dLbl>
            <c:dLbl>
              <c:idx val="5"/>
              <c:layout>
                <c:manualLayout>
                  <c:x val="0.11158135581116038"/>
                  <c:y val="0.14105342764357845"/>
                </c:manualLayout>
              </c:layout>
              <c:tx>
                <c:rich>
                  <a:bodyPr/>
                  <a:lstStyle/>
                  <a:p>
                    <a:pPr>
                      <a:defRPr sz="825" b="1" i="0" u="none" strike="noStrike" baseline="0">
                        <a:solidFill>
                          <a:srgbClr val="000000"/>
                        </a:solidFill>
                        <a:latin typeface="Tahoma"/>
                        <a:ea typeface="Tahoma"/>
                        <a:cs typeface="Tahoma"/>
                      </a:defRPr>
                    </a:pPr>
                    <a:r>
                      <a:rPr lang="cs-CZ" sz="825" b="1" i="0" u="none" strike="noStrike" baseline="0">
                        <a:solidFill>
                          <a:srgbClr val="000000"/>
                        </a:solidFill>
                        <a:latin typeface="Tahoma"/>
                        <a:cs typeface="Tahoma"/>
                      </a:rPr>
                      <a:t>Životní prostředí</a:t>
                    </a:r>
                    <a:endParaRPr lang="cs-CZ" sz="825" b="0" i="0" u="none" strike="noStrike" baseline="0">
                      <a:solidFill>
                        <a:srgbClr val="000000"/>
                      </a:solidFill>
                      <a:latin typeface="Tahoma"/>
                      <a:cs typeface="Tahoma"/>
                    </a:endParaRPr>
                  </a:p>
                  <a:p>
                    <a:pPr>
                      <a:defRPr sz="825" b="1" i="0" u="none" strike="noStrike" baseline="0">
                        <a:solidFill>
                          <a:srgbClr val="000000"/>
                        </a:solidFill>
                        <a:latin typeface="Tahoma"/>
                        <a:ea typeface="Tahoma"/>
                        <a:cs typeface="Tahoma"/>
                      </a:defRPr>
                    </a:pPr>
                    <a:r>
                      <a:rPr lang="cs-CZ" sz="825" b="0" i="0" u="none" strike="noStrike" baseline="0">
                        <a:solidFill>
                          <a:srgbClr val="000000"/>
                        </a:solidFill>
                        <a:latin typeface="Tahoma"/>
                        <a:cs typeface="Tahoma"/>
                      </a:rPr>
                      <a:t>0,6 %</a:t>
                    </a:r>
                  </a:p>
                </c:rich>
              </c:tx>
              <c:spPr>
                <a:noFill/>
                <a:ln w="25400">
                  <a:noFill/>
                </a:ln>
              </c:spPr>
              <c:dLblPos val="bestFit"/>
              <c:showLegendKey val="0"/>
              <c:showVal val="0"/>
              <c:showCatName val="0"/>
              <c:showSerName val="0"/>
              <c:showPercent val="0"/>
              <c:showBubbleSize val="0"/>
            </c:dLbl>
            <c:dLbl>
              <c:idx val="6"/>
              <c:layout>
                <c:manualLayout>
                  <c:x val="4.3009872207194016E-2"/>
                  <c:y val="0.18117193825348102"/>
                </c:manualLayout>
              </c:layout>
              <c:tx>
                <c:rich>
                  <a:bodyPr/>
                  <a:lstStyle/>
                  <a:p>
                    <a:pPr>
                      <a:defRPr sz="825" b="1" i="0" u="none" strike="noStrike" baseline="0">
                        <a:solidFill>
                          <a:srgbClr val="000000"/>
                        </a:solidFill>
                        <a:latin typeface="Tahoma"/>
                        <a:ea typeface="Tahoma"/>
                        <a:cs typeface="Tahoma"/>
                      </a:defRPr>
                    </a:pPr>
                    <a:r>
                      <a:rPr lang="cs-CZ" sz="825" b="1" i="0" u="none" strike="noStrike" baseline="0">
                        <a:solidFill>
                          <a:srgbClr val="000000"/>
                        </a:solidFill>
                        <a:latin typeface="Tahoma"/>
                        <a:cs typeface="Tahoma"/>
                      </a:rPr>
                      <a:t>Sociální věci</a:t>
                    </a:r>
                    <a:endParaRPr lang="cs-CZ" sz="825" b="0" i="0" u="none" strike="noStrike" baseline="0">
                      <a:solidFill>
                        <a:srgbClr val="000000"/>
                      </a:solidFill>
                      <a:latin typeface="Tahoma"/>
                      <a:cs typeface="Tahoma"/>
                    </a:endParaRPr>
                  </a:p>
                  <a:p>
                    <a:pPr>
                      <a:defRPr sz="825" b="1" i="0" u="none" strike="noStrike" baseline="0">
                        <a:solidFill>
                          <a:srgbClr val="000000"/>
                        </a:solidFill>
                        <a:latin typeface="Tahoma"/>
                        <a:ea typeface="Tahoma"/>
                        <a:cs typeface="Tahoma"/>
                      </a:defRPr>
                    </a:pPr>
                    <a:r>
                      <a:rPr lang="cs-CZ" sz="825" b="0" i="0" u="none" strike="noStrike" baseline="0">
                        <a:solidFill>
                          <a:srgbClr val="000000"/>
                        </a:solidFill>
                        <a:latin typeface="Tahoma"/>
                        <a:cs typeface="Tahoma"/>
                      </a:rPr>
                      <a:t>2,4 %</a:t>
                    </a:r>
                  </a:p>
                </c:rich>
              </c:tx>
              <c:spPr>
                <a:noFill/>
                <a:ln w="25400">
                  <a:noFill/>
                </a:ln>
              </c:spPr>
              <c:dLblPos val="bestFit"/>
              <c:showLegendKey val="0"/>
              <c:showVal val="0"/>
              <c:showCatName val="0"/>
              <c:showSerName val="0"/>
              <c:showPercent val="0"/>
              <c:showBubbleSize val="0"/>
            </c:dLbl>
            <c:dLbl>
              <c:idx val="7"/>
              <c:layout>
                <c:manualLayout>
                  <c:x val="4.1427379366833376E-2"/>
                  <c:y val="0.26813701677120871"/>
                </c:manualLayout>
              </c:layout>
              <c:tx>
                <c:rich>
                  <a:bodyPr/>
                  <a:lstStyle/>
                  <a:p>
                    <a:pPr>
                      <a:defRPr sz="825" b="1" i="0" u="none" strike="noStrike" baseline="0">
                        <a:solidFill>
                          <a:srgbClr val="000000"/>
                        </a:solidFill>
                        <a:latin typeface="Tahoma"/>
                        <a:ea typeface="Tahoma"/>
                        <a:cs typeface="Tahoma"/>
                      </a:defRPr>
                    </a:pPr>
                    <a:r>
                      <a:rPr lang="cs-CZ" sz="825" b="1" i="0" u="none" strike="noStrike" baseline="0">
                        <a:solidFill>
                          <a:srgbClr val="000000"/>
                        </a:solidFill>
                        <a:latin typeface="Tahoma"/>
                        <a:cs typeface="Tahoma"/>
                      </a:rPr>
                      <a:t>Krizové řízen</a:t>
                    </a:r>
                    <a:r>
                      <a:rPr lang="cs-CZ" sz="825" b="0" i="0" u="none" strike="noStrike" baseline="0">
                        <a:solidFill>
                          <a:srgbClr val="000000"/>
                        </a:solidFill>
                        <a:latin typeface="Tahoma"/>
                        <a:cs typeface="Tahoma"/>
                      </a:rPr>
                      <a:t>í</a:t>
                    </a:r>
                  </a:p>
                  <a:p>
                    <a:pPr>
                      <a:defRPr sz="825" b="1" i="0" u="none" strike="noStrike" baseline="0">
                        <a:solidFill>
                          <a:srgbClr val="000000"/>
                        </a:solidFill>
                        <a:latin typeface="Tahoma"/>
                        <a:ea typeface="Tahoma"/>
                        <a:cs typeface="Tahoma"/>
                      </a:defRPr>
                    </a:pPr>
                    <a:r>
                      <a:rPr lang="cs-CZ" sz="825" b="0" i="0" u="none" strike="noStrike" baseline="0">
                        <a:solidFill>
                          <a:srgbClr val="000000"/>
                        </a:solidFill>
                        <a:latin typeface="Tahoma"/>
                        <a:cs typeface="Tahoma"/>
                      </a:rPr>
                      <a:t>0,6 %</a:t>
                    </a:r>
                  </a:p>
                </c:rich>
              </c:tx>
              <c:spPr>
                <a:noFill/>
                <a:ln w="25400">
                  <a:noFill/>
                </a:ln>
              </c:spPr>
              <c:dLblPos val="bestFit"/>
              <c:showLegendKey val="0"/>
              <c:showVal val="0"/>
              <c:showCatName val="0"/>
              <c:showSerName val="0"/>
              <c:showPercent val="0"/>
              <c:showBubbleSize val="0"/>
            </c:dLbl>
            <c:dLbl>
              <c:idx val="8"/>
              <c:layout>
                <c:manualLayout>
                  <c:x val="-4.6590801967653514E-2"/>
                  <c:y val="0.15966244050002223"/>
                </c:manualLayout>
              </c:layout>
              <c:tx>
                <c:rich>
                  <a:bodyPr/>
                  <a:lstStyle/>
                  <a:p>
                    <a:pPr>
                      <a:defRPr sz="825" b="1" i="0" u="none" strike="noStrike" baseline="0">
                        <a:solidFill>
                          <a:srgbClr val="000000"/>
                        </a:solidFill>
                        <a:latin typeface="Tahoma"/>
                        <a:ea typeface="Tahoma"/>
                        <a:cs typeface="Tahoma"/>
                      </a:defRPr>
                    </a:pPr>
                    <a:r>
                      <a:rPr lang="cs-CZ" sz="825" b="1" i="0" u="none" strike="noStrike" baseline="0">
                        <a:solidFill>
                          <a:srgbClr val="000000"/>
                        </a:solidFill>
                        <a:latin typeface="Tahoma"/>
                        <a:cs typeface="Tahoma"/>
                      </a:rPr>
                      <a:t>Cestovní ruch</a:t>
                    </a:r>
                    <a:endParaRPr lang="cs-CZ" sz="825" b="0" i="0" u="none" strike="noStrike" baseline="0">
                      <a:solidFill>
                        <a:srgbClr val="000000"/>
                      </a:solidFill>
                      <a:latin typeface="Tahoma"/>
                      <a:cs typeface="Tahoma"/>
                    </a:endParaRPr>
                  </a:p>
                  <a:p>
                    <a:pPr>
                      <a:defRPr sz="825" b="1" i="0" u="none" strike="noStrike" baseline="0">
                        <a:solidFill>
                          <a:srgbClr val="000000"/>
                        </a:solidFill>
                        <a:latin typeface="Tahoma"/>
                        <a:ea typeface="Tahoma"/>
                        <a:cs typeface="Tahoma"/>
                      </a:defRPr>
                    </a:pPr>
                    <a:r>
                      <a:rPr lang="cs-CZ" sz="825" b="0" i="0" u="none" strike="noStrike" baseline="0">
                        <a:solidFill>
                          <a:srgbClr val="000000"/>
                        </a:solidFill>
                        <a:latin typeface="Tahoma"/>
                        <a:cs typeface="Tahoma"/>
                      </a:rPr>
                      <a:t>0,3 %</a:t>
                    </a:r>
                  </a:p>
                </c:rich>
              </c:tx>
              <c:spPr>
                <a:noFill/>
                <a:ln w="25400">
                  <a:noFill/>
                </a:ln>
              </c:spPr>
              <c:dLblPos val="bestFit"/>
              <c:showLegendKey val="0"/>
              <c:showVal val="0"/>
              <c:showCatName val="0"/>
              <c:showSerName val="0"/>
              <c:showPercent val="0"/>
              <c:showBubbleSize val="0"/>
            </c:dLbl>
            <c:dLbl>
              <c:idx val="9"/>
              <c:layout>
                <c:manualLayout>
                  <c:x val="-9.8120549500848822E-2"/>
                  <c:y val="0.27491667778815781"/>
                </c:manualLayout>
              </c:layout>
              <c:tx>
                <c:rich>
                  <a:bodyPr/>
                  <a:lstStyle/>
                  <a:p>
                    <a:pPr>
                      <a:defRPr sz="825" b="1" i="0" u="none" strike="noStrike" baseline="0">
                        <a:solidFill>
                          <a:srgbClr val="000000"/>
                        </a:solidFill>
                        <a:latin typeface="Tahoma"/>
                        <a:ea typeface="Tahoma"/>
                        <a:cs typeface="Tahoma"/>
                      </a:defRPr>
                    </a:pPr>
                    <a:r>
                      <a:rPr lang="cs-CZ" sz="825" b="1" i="0" u="none" strike="noStrike" baseline="0">
                        <a:solidFill>
                          <a:srgbClr val="000000"/>
                        </a:solidFill>
                        <a:latin typeface="Tahoma"/>
                        <a:cs typeface="Tahoma"/>
                      </a:rPr>
                      <a:t>Všeobecná veřejná</a:t>
                    </a:r>
                  </a:p>
                  <a:p>
                    <a:pPr>
                      <a:defRPr sz="825" b="1" i="0" u="none" strike="noStrike" baseline="0">
                        <a:solidFill>
                          <a:srgbClr val="000000"/>
                        </a:solidFill>
                        <a:latin typeface="Tahoma"/>
                        <a:ea typeface="Tahoma"/>
                        <a:cs typeface="Tahoma"/>
                      </a:defRPr>
                    </a:pPr>
                    <a:r>
                      <a:rPr lang="cs-CZ" sz="825" b="1" i="0" u="none" strike="noStrike" baseline="0">
                        <a:solidFill>
                          <a:srgbClr val="000000"/>
                        </a:solidFill>
                        <a:latin typeface="Tahoma"/>
                        <a:cs typeface="Tahoma"/>
                      </a:rPr>
                      <a:t>správa a služby</a:t>
                    </a:r>
                    <a:endParaRPr lang="cs-CZ" sz="825" b="0" i="0" u="none" strike="noStrike" baseline="0">
                      <a:solidFill>
                        <a:srgbClr val="000000"/>
                      </a:solidFill>
                      <a:latin typeface="Tahoma"/>
                      <a:cs typeface="Tahoma"/>
                    </a:endParaRPr>
                  </a:p>
                  <a:p>
                    <a:pPr>
                      <a:defRPr sz="825" b="1" i="0" u="none" strike="noStrike" baseline="0">
                        <a:solidFill>
                          <a:srgbClr val="000000"/>
                        </a:solidFill>
                        <a:latin typeface="Tahoma"/>
                        <a:ea typeface="Tahoma"/>
                        <a:cs typeface="Tahoma"/>
                      </a:defRPr>
                    </a:pPr>
                    <a:r>
                      <a:rPr lang="cs-CZ" sz="825" b="0" i="0" u="none" strike="noStrike" baseline="0">
                        <a:solidFill>
                          <a:srgbClr val="000000"/>
                        </a:solidFill>
                        <a:latin typeface="Tahoma"/>
                        <a:cs typeface="Tahoma"/>
                      </a:rPr>
                      <a:t>2,8 %</a:t>
                    </a:r>
                  </a:p>
                </c:rich>
              </c:tx>
              <c:spPr>
                <a:noFill/>
                <a:ln w="25400">
                  <a:noFill/>
                </a:ln>
              </c:spPr>
              <c:dLblPos val="bestFit"/>
              <c:showLegendKey val="0"/>
              <c:showVal val="0"/>
              <c:showCatName val="0"/>
              <c:showSerName val="0"/>
              <c:showPercent val="0"/>
              <c:showBubbleSize val="0"/>
            </c:dLbl>
            <c:dLbl>
              <c:idx val="10"/>
              <c:layout>
                <c:manualLayout>
                  <c:x val="-8.6785906728546344E-2"/>
                  <c:y val="0.12693465011788779"/>
                </c:manualLayout>
              </c:layout>
              <c:tx>
                <c:rich>
                  <a:bodyPr/>
                  <a:lstStyle/>
                  <a:p>
                    <a:pPr>
                      <a:defRPr sz="825" b="1" i="0" u="none" strike="noStrike" baseline="0">
                        <a:solidFill>
                          <a:srgbClr val="000000"/>
                        </a:solidFill>
                        <a:latin typeface="Tahoma"/>
                        <a:ea typeface="Tahoma"/>
                        <a:cs typeface="Tahoma"/>
                      </a:defRPr>
                    </a:pPr>
                    <a:r>
                      <a:rPr lang="cs-CZ" sz="825" b="1" i="0" u="none" strike="noStrike" baseline="0">
                        <a:solidFill>
                          <a:srgbClr val="000000"/>
                        </a:solidFill>
                        <a:latin typeface="Tahoma"/>
                        <a:cs typeface="Tahoma"/>
                      </a:rPr>
                      <a:t>Ostatní</a:t>
                    </a:r>
                    <a:endParaRPr lang="cs-CZ" sz="825" b="0" i="0" u="none" strike="noStrike" baseline="0">
                      <a:solidFill>
                        <a:srgbClr val="000000"/>
                      </a:solidFill>
                      <a:latin typeface="Tahoma"/>
                      <a:cs typeface="Tahoma"/>
                    </a:endParaRPr>
                  </a:p>
                  <a:p>
                    <a:pPr>
                      <a:defRPr sz="825" b="1" i="0" u="none" strike="noStrike" baseline="0">
                        <a:solidFill>
                          <a:srgbClr val="000000"/>
                        </a:solidFill>
                        <a:latin typeface="Tahoma"/>
                        <a:ea typeface="Tahoma"/>
                        <a:cs typeface="Tahoma"/>
                      </a:defRPr>
                    </a:pPr>
                    <a:r>
                      <a:rPr lang="cs-CZ" sz="825" b="0" i="0" u="none" strike="noStrike" baseline="0">
                        <a:solidFill>
                          <a:srgbClr val="000000"/>
                        </a:solidFill>
                        <a:latin typeface="Tahoma"/>
                        <a:cs typeface="Tahoma"/>
                      </a:rPr>
                      <a:t>0,9%</a:t>
                    </a:r>
                  </a:p>
                  <a:p>
                    <a:pPr>
                      <a:defRPr sz="825" b="1" i="0" u="none" strike="noStrike" baseline="0">
                        <a:solidFill>
                          <a:srgbClr val="000000"/>
                        </a:solidFill>
                        <a:latin typeface="Tahoma"/>
                        <a:ea typeface="Tahoma"/>
                        <a:cs typeface="Tahoma"/>
                      </a:defRPr>
                    </a:pPr>
                    <a:r>
                      <a:rPr lang="cs-CZ" sz="825" b="0" i="1" u="none" strike="noStrike" baseline="0">
                        <a:solidFill>
                          <a:srgbClr val="000000"/>
                        </a:solidFill>
                        <a:latin typeface="Tahoma"/>
                        <a:cs typeface="Tahoma"/>
                      </a:rPr>
                      <a:t>- zahrnuje finance a správa majetku, prezentace kraje, územní plánování a stavební řád</a:t>
                    </a:r>
                  </a:p>
                </c:rich>
              </c:tx>
              <c:spPr>
                <a:noFill/>
                <a:ln w="25400">
                  <a:noFill/>
                </a:ln>
              </c:spPr>
              <c:dLblPos val="bestFit"/>
              <c:showLegendKey val="0"/>
              <c:showVal val="0"/>
              <c:showCatName val="0"/>
              <c:showSerName val="0"/>
              <c:showPercent val="0"/>
              <c:showBubbleSize val="0"/>
            </c:dLbl>
            <c:numFmt formatCode="0%" sourceLinked="0"/>
            <c:spPr>
              <a:noFill/>
              <a:ln w="25400">
                <a:noFill/>
              </a:ln>
            </c:spPr>
            <c:txPr>
              <a:bodyPr/>
              <a:lstStyle/>
              <a:p>
                <a:pPr>
                  <a:defRPr sz="825" b="0" i="0" u="none" strike="noStrike" baseline="0">
                    <a:solidFill>
                      <a:srgbClr val="000000"/>
                    </a:solidFill>
                    <a:latin typeface="Tahoma"/>
                    <a:ea typeface="Tahoma"/>
                    <a:cs typeface="Tahoma"/>
                  </a:defRPr>
                </a:pPr>
                <a:endParaRPr lang="cs-CZ"/>
              </a:p>
            </c:txPr>
            <c:showLegendKey val="0"/>
            <c:showVal val="0"/>
            <c:showCatName val="1"/>
            <c:showSerName val="0"/>
            <c:showPercent val="1"/>
            <c:showBubbleSize val="0"/>
            <c:showLeaderLines val="1"/>
          </c:dLbls>
          <c:cat>
            <c:strRef>
              <c:f>'graf 4'!$A$4:$A$14</c:f>
              <c:strCache>
                <c:ptCount val="11"/>
                <c:pt idx="0">
                  <c:v>Regionální rozvoj</c:v>
                </c:pt>
                <c:pt idx="1">
                  <c:v>Doprava</c:v>
                </c:pt>
                <c:pt idx="2">
                  <c:v>Školství</c:v>
                </c:pt>
                <c:pt idx="3">
                  <c:v>Kultura</c:v>
                </c:pt>
                <c:pt idx="4">
                  <c:v>Zdravotnictví</c:v>
                </c:pt>
                <c:pt idx="5">
                  <c:v>Životní prostředí</c:v>
                </c:pt>
                <c:pt idx="6">
                  <c:v>Sociální věci</c:v>
                </c:pt>
                <c:pt idx="7">
                  <c:v>Krizové řízení</c:v>
                </c:pt>
                <c:pt idx="8">
                  <c:v>Cestovní ruch</c:v>
                </c:pt>
                <c:pt idx="9">
                  <c:v>Všeobecná veřejná správa a služby</c:v>
                </c:pt>
                <c:pt idx="10">
                  <c:v>Ostatní</c:v>
                </c:pt>
              </c:strCache>
            </c:strRef>
          </c:cat>
          <c:val>
            <c:numRef>
              <c:f>'graf 4'!$H$4:$H$14</c:f>
              <c:numCache>
                <c:formatCode>#,##0.00</c:formatCode>
                <c:ptCount val="11"/>
                <c:pt idx="0">
                  <c:v>152934.28</c:v>
                </c:pt>
                <c:pt idx="1">
                  <c:v>3020238.37</c:v>
                </c:pt>
                <c:pt idx="2">
                  <c:v>11254915.52</c:v>
                </c:pt>
                <c:pt idx="3">
                  <c:v>275024.78000000003</c:v>
                </c:pt>
                <c:pt idx="4">
                  <c:v>936978.72</c:v>
                </c:pt>
                <c:pt idx="5">
                  <c:v>105883.17</c:v>
                </c:pt>
                <c:pt idx="6">
                  <c:v>399369.52</c:v>
                </c:pt>
                <c:pt idx="7">
                  <c:v>95560.13</c:v>
                </c:pt>
                <c:pt idx="8">
                  <c:v>52603.28</c:v>
                </c:pt>
                <c:pt idx="9">
                  <c:v>471660.84</c:v>
                </c:pt>
                <c:pt idx="10">
                  <c:v>148839.65000000002</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1475" b="0" i="0" u="none" strike="noStrike" baseline="0">
          <a:solidFill>
            <a:srgbClr val="000000"/>
          </a:solidFill>
          <a:latin typeface="Tahoma"/>
          <a:ea typeface="Tahoma"/>
          <a:cs typeface="Tahoma"/>
        </a:defRPr>
      </a:pPr>
      <a:endParaRPr lang="cs-CZ"/>
    </a:p>
  </c:txPr>
  <c:printSettings>
    <c:headerFooter alignWithMargins="0">
      <c:oddHeader>&amp;L&amp;"Arial,Kurzíva"&amp;9Zavěrečný účet za rok 2009&amp;R&amp;"Arial,Kurzíva"&amp;9Graf č. 4</c:oddHeader>
      <c:oddFooter>&amp;C&amp;P</c:oddFooter>
    </c:headerFooter>
    <c:pageMargins b="0.984251969" l="0.78740157499999996" r="0.78740157499999996" t="0.984251969" header="0.4921259845" footer="0.4921259845"/>
    <c:pageSetup paperSize="9" firstPageNumber="273" orientation="landscape" useFirstPageNumber="1"/>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ahoma"/>
                <a:ea typeface="Tahoma"/>
                <a:cs typeface="Tahoma"/>
              </a:defRPr>
            </a:pPr>
            <a:r>
              <a:rPr lang="cs-CZ"/>
              <a:t>Skutečné výdaje v rámci dotačních programů v jednotlivých odvětvích</a:t>
            </a:r>
          </a:p>
          <a:p>
            <a:pPr>
              <a:defRPr sz="1400" b="1" i="0" u="none" strike="noStrike" baseline="0">
                <a:solidFill>
                  <a:srgbClr val="000000"/>
                </a:solidFill>
                <a:latin typeface="Tahoma"/>
                <a:ea typeface="Tahoma"/>
                <a:cs typeface="Tahoma"/>
              </a:defRPr>
            </a:pPr>
            <a:r>
              <a:rPr lang="cs-CZ"/>
              <a:t>v roce 2013</a:t>
            </a:r>
          </a:p>
        </c:rich>
      </c:tx>
      <c:layout>
        <c:manualLayout>
          <c:xMode val="edge"/>
          <c:yMode val="edge"/>
          <c:x val="0.12061416424042737"/>
          <c:y val="8.0000062500048836E-3"/>
        </c:manualLayout>
      </c:layout>
      <c:overlay val="0"/>
      <c:spPr>
        <a:noFill/>
        <a:ln w="25400">
          <a:noFill/>
        </a:ln>
      </c:spPr>
    </c:title>
    <c:autoTitleDeleted val="0"/>
    <c:view3D>
      <c:rotX val="15"/>
      <c:rotY val="280"/>
      <c:rAngAx val="0"/>
      <c:perspective val="0"/>
    </c:view3D>
    <c:floor>
      <c:thickness val="0"/>
    </c:floor>
    <c:sideWall>
      <c:thickness val="0"/>
    </c:sideWall>
    <c:backWall>
      <c:thickness val="0"/>
    </c:backWall>
    <c:plotArea>
      <c:layout>
        <c:manualLayout>
          <c:layoutTarget val="inner"/>
          <c:xMode val="edge"/>
          <c:yMode val="edge"/>
          <c:x val="0.1260966262513559"/>
          <c:y val="0.29920023375018262"/>
          <c:w val="0.74561483348627833"/>
          <c:h val="0.43200033750026368"/>
        </c:manualLayout>
      </c:layout>
      <c:pie3DChart>
        <c:varyColors val="1"/>
        <c:ser>
          <c:idx val="0"/>
          <c:order val="0"/>
          <c:spPr>
            <a:solidFill>
              <a:srgbClr val="9999FF"/>
            </a:solidFill>
            <a:ln w="12700">
              <a:solidFill>
                <a:srgbClr val="000000"/>
              </a:solidFill>
              <a:prstDash val="solid"/>
            </a:ln>
          </c:spPr>
          <c:explosion val="28"/>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spPr>
              <a:solidFill>
                <a:srgbClr val="CCCCFF"/>
              </a:solidFill>
              <a:ln w="12700">
                <a:solidFill>
                  <a:srgbClr val="000000"/>
                </a:solidFill>
                <a:prstDash val="solid"/>
              </a:ln>
            </c:spPr>
          </c:dPt>
          <c:dPt>
            <c:idx val="8"/>
            <c:bubble3D val="0"/>
            <c:spPr>
              <a:solidFill>
                <a:srgbClr val="000080"/>
              </a:solidFill>
              <a:ln w="12700">
                <a:solidFill>
                  <a:srgbClr val="000000"/>
                </a:solidFill>
                <a:prstDash val="solid"/>
              </a:ln>
            </c:spPr>
          </c:dPt>
          <c:dLbls>
            <c:dLbl>
              <c:idx val="0"/>
              <c:layout>
                <c:manualLayout>
                  <c:x val="-4.622427130819174E-2"/>
                  <c:y val="-0.11381618897637795"/>
                </c:manualLayout>
              </c:layout>
              <c:tx>
                <c:rich>
                  <a:bodyPr/>
                  <a:lstStyle/>
                  <a:p>
                    <a:pPr>
                      <a:defRPr sz="1000" b="1" i="0" u="none" strike="noStrike" baseline="0">
                        <a:solidFill>
                          <a:srgbClr val="000000"/>
                        </a:solidFill>
                        <a:latin typeface="Tahoma"/>
                        <a:ea typeface="Tahoma"/>
                        <a:cs typeface="Tahoma"/>
                      </a:defRPr>
                    </a:pPr>
                    <a:r>
                      <a:rPr lang="cs-CZ" sz="1000" b="1" i="0" u="none" strike="noStrike" baseline="0">
                        <a:solidFill>
                          <a:srgbClr val="000000"/>
                        </a:solidFill>
                        <a:latin typeface="Tahoma"/>
                        <a:cs typeface="Tahoma"/>
                      </a:rPr>
                      <a:t>Regionální rozvoj</a:t>
                    </a:r>
                  </a:p>
                  <a:p>
                    <a:pPr>
                      <a:defRPr sz="1000" b="1" i="0" u="none" strike="noStrike" baseline="0">
                        <a:solidFill>
                          <a:srgbClr val="000000"/>
                        </a:solidFill>
                        <a:latin typeface="Tahoma"/>
                        <a:ea typeface="Tahoma"/>
                        <a:cs typeface="Tahoma"/>
                      </a:defRPr>
                    </a:pPr>
                    <a:r>
                      <a:rPr lang="cs-CZ" sz="1000" b="0" i="0" u="none" strike="noStrike" baseline="0">
                        <a:solidFill>
                          <a:srgbClr val="000000"/>
                        </a:solidFill>
                        <a:latin typeface="Tahoma"/>
                        <a:cs typeface="Tahoma"/>
                      </a:rPr>
                      <a:t>45,8 %</a:t>
                    </a:r>
                  </a:p>
                </c:rich>
              </c:tx>
              <c:spPr>
                <a:noFill/>
                <a:ln w="25400">
                  <a:noFill/>
                </a:ln>
              </c:spPr>
              <c:dLblPos val="bestFit"/>
              <c:showLegendKey val="0"/>
              <c:showVal val="0"/>
              <c:showCatName val="0"/>
              <c:showSerName val="0"/>
              <c:showPercent val="0"/>
              <c:showBubbleSize val="0"/>
            </c:dLbl>
            <c:dLbl>
              <c:idx val="1"/>
              <c:layout>
                <c:manualLayout>
                  <c:x val="-3.06131141502048E-2"/>
                  <c:y val="-0.17472436745406825"/>
                </c:manualLayout>
              </c:layout>
              <c:tx>
                <c:rich>
                  <a:bodyPr/>
                  <a:lstStyle/>
                  <a:p>
                    <a:pPr>
                      <a:defRPr sz="1000" b="1" i="0" u="none" strike="noStrike" baseline="0">
                        <a:solidFill>
                          <a:srgbClr val="000000"/>
                        </a:solidFill>
                        <a:latin typeface="Tahoma"/>
                        <a:ea typeface="Tahoma"/>
                        <a:cs typeface="Tahoma"/>
                      </a:defRPr>
                    </a:pPr>
                    <a:r>
                      <a:rPr lang="cs-CZ" sz="1000" b="1" i="0" u="none" strike="noStrike" baseline="0">
                        <a:solidFill>
                          <a:srgbClr val="000000"/>
                        </a:solidFill>
                        <a:latin typeface="Tahoma"/>
                        <a:cs typeface="Tahoma"/>
                      </a:rPr>
                      <a:t>Cestovní ruch</a:t>
                    </a:r>
                    <a:endParaRPr lang="cs-CZ" sz="1000" b="0" i="0" u="none" strike="noStrike" baseline="0">
                      <a:solidFill>
                        <a:srgbClr val="000000"/>
                      </a:solidFill>
                      <a:latin typeface="Tahoma"/>
                      <a:cs typeface="Tahoma"/>
                    </a:endParaRPr>
                  </a:p>
                  <a:p>
                    <a:pPr>
                      <a:defRPr sz="1000" b="1" i="0" u="none" strike="noStrike" baseline="0">
                        <a:solidFill>
                          <a:srgbClr val="000000"/>
                        </a:solidFill>
                        <a:latin typeface="Tahoma"/>
                        <a:ea typeface="Tahoma"/>
                        <a:cs typeface="Tahoma"/>
                      </a:defRPr>
                    </a:pPr>
                    <a:r>
                      <a:rPr lang="cs-CZ" sz="1000" b="0" i="0" u="none" strike="noStrike" baseline="0">
                        <a:solidFill>
                          <a:srgbClr val="000000"/>
                        </a:solidFill>
                        <a:latin typeface="Tahoma"/>
                        <a:cs typeface="Tahoma"/>
                      </a:rPr>
                      <a:t>5,7 %</a:t>
                    </a:r>
                  </a:p>
                </c:rich>
              </c:tx>
              <c:spPr>
                <a:noFill/>
                <a:ln w="25400">
                  <a:noFill/>
                </a:ln>
              </c:spPr>
              <c:dLblPos val="bestFit"/>
              <c:showLegendKey val="0"/>
              <c:showVal val="0"/>
              <c:showCatName val="0"/>
              <c:showSerName val="0"/>
              <c:showPercent val="0"/>
              <c:showBubbleSize val="0"/>
            </c:dLbl>
            <c:dLbl>
              <c:idx val="2"/>
              <c:layout>
                <c:manualLayout>
                  <c:x val="-5.7747386839802923E-3"/>
                  <c:y val="6.8328986876640421E-2"/>
                </c:manualLayout>
              </c:layout>
              <c:tx>
                <c:rich>
                  <a:bodyPr/>
                  <a:lstStyle/>
                  <a:p>
                    <a:pPr>
                      <a:defRPr sz="1000" b="1" i="0" u="none" strike="noStrike" baseline="0">
                        <a:solidFill>
                          <a:srgbClr val="000000"/>
                        </a:solidFill>
                        <a:latin typeface="Tahoma"/>
                        <a:ea typeface="Tahoma"/>
                        <a:cs typeface="Tahoma"/>
                      </a:defRPr>
                    </a:pPr>
                    <a:r>
                      <a:rPr lang="cs-CZ" sz="1000" b="1" i="0" u="none" strike="noStrike" baseline="0">
                        <a:solidFill>
                          <a:srgbClr val="000000"/>
                        </a:solidFill>
                        <a:latin typeface="Tahoma"/>
                        <a:cs typeface="Tahoma"/>
                      </a:rPr>
                      <a:t>Doprava</a:t>
                    </a:r>
                    <a:endParaRPr lang="cs-CZ" sz="1000" b="0" i="0" u="none" strike="noStrike" baseline="0">
                      <a:solidFill>
                        <a:srgbClr val="000000"/>
                      </a:solidFill>
                      <a:latin typeface="Tahoma"/>
                      <a:cs typeface="Tahoma"/>
                    </a:endParaRPr>
                  </a:p>
                  <a:p>
                    <a:pPr>
                      <a:defRPr sz="1000" b="1" i="0" u="none" strike="noStrike" baseline="0">
                        <a:solidFill>
                          <a:srgbClr val="000000"/>
                        </a:solidFill>
                        <a:latin typeface="Tahoma"/>
                        <a:ea typeface="Tahoma"/>
                        <a:cs typeface="Tahoma"/>
                      </a:defRPr>
                    </a:pPr>
                    <a:r>
                      <a:rPr lang="cs-CZ" sz="1000" b="0" i="0" u="none" strike="noStrike" baseline="0">
                        <a:solidFill>
                          <a:srgbClr val="000000"/>
                        </a:solidFill>
                        <a:latin typeface="Tahoma"/>
                        <a:cs typeface="Tahoma"/>
                      </a:rPr>
                      <a:t>1,1 %</a:t>
                    </a:r>
                  </a:p>
                </c:rich>
              </c:tx>
              <c:spPr>
                <a:noFill/>
                <a:ln w="25400">
                  <a:noFill/>
                </a:ln>
              </c:spPr>
              <c:dLblPos val="bestFit"/>
              <c:showLegendKey val="0"/>
              <c:showVal val="0"/>
              <c:showCatName val="0"/>
              <c:showSerName val="0"/>
              <c:showPercent val="0"/>
              <c:showBubbleSize val="0"/>
            </c:dLbl>
            <c:dLbl>
              <c:idx val="3"/>
              <c:layout>
                <c:manualLayout>
                  <c:x val="-2.7712621448634709E-2"/>
                  <c:y val="0.14876556430446194"/>
                </c:manualLayout>
              </c:layout>
              <c:tx>
                <c:rich>
                  <a:bodyPr/>
                  <a:lstStyle/>
                  <a:p>
                    <a:pPr>
                      <a:defRPr sz="1000" b="1" i="0" u="none" strike="noStrike" baseline="0">
                        <a:solidFill>
                          <a:srgbClr val="000000"/>
                        </a:solidFill>
                        <a:latin typeface="Tahoma"/>
                        <a:ea typeface="Tahoma"/>
                        <a:cs typeface="Tahoma"/>
                      </a:defRPr>
                    </a:pPr>
                    <a:r>
                      <a:rPr lang="cs-CZ" sz="1000" b="1" i="0" u="none" strike="noStrike" baseline="0">
                        <a:solidFill>
                          <a:srgbClr val="000000"/>
                        </a:solidFill>
                        <a:latin typeface="Tahoma"/>
                        <a:cs typeface="Tahoma"/>
                      </a:rPr>
                      <a:t>Školství</a:t>
                    </a:r>
                    <a:endParaRPr lang="cs-CZ" sz="1000" b="0" i="0" u="none" strike="noStrike" baseline="0">
                      <a:solidFill>
                        <a:srgbClr val="000000"/>
                      </a:solidFill>
                      <a:latin typeface="Tahoma"/>
                      <a:cs typeface="Tahoma"/>
                    </a:endParaRPr>
                  </a:p>
                  <a:p>
                    <a:pPr>
                      <a:defRPr sz="1000" b="1" i="0" u="none" strike="noStrike" baseline="0">
                        <a:solidFill>
                          <a:srgbClr val="000000"/>
                        </a:solidFill>
                        <a:latin typeface="Tahoma"/>
                        <a:ea typeface="Tahoma"/>
                        <a:cs typeface="Tahoma"/>
                      </a:defRPr>
                    </a:pPr>
                    <a:r>
                      <a:rPr lang="cs-CZ" sz="1000" b="0" i="0" u="none" strike="noStrike" baseline="0">
                        <a:solidFill>
                          <a:srgbClr val="000000"/>
                        </a:solidFill>
                        <a:latin typeface="Tahoma"/>
                        <a:cs typeface="Tahoma"/>
                      </a:rPr>
                      <a:t>6,8 %</a:t>
                    </a:r>
                  </a:p>
                </c:rich>
              </c:tx>
              <c:spPr>
                <a:noFill/>
                <a:ln w="25400">
                  <a:noFill/>
                </a:ln>
              </c:spPr>
              <c:dLblPos val="bestFit"/>
              <c:showLegendKey val="0"/>
              <c:showVal val="0"/>
              <c:showCatName val="0"/>
              <c:showSerName val="0"/>
              <c:showPercent val="0"/>
              <c:showBubbleSize val="0"/>
            </c:dLbl>
            <c:dLbl>
              <c:idx val="4"/>
              <c:layout>
                <c:manualLayout>
                  <c:x val="-3.9243795183496799E-2"/>
                  <c:y val="6.3046047244094489E-2"/>
                </c:manualLayout>
              </c:layout>
              <c:tx>
                <c:rich>
                  <a:bodyPr/>
                  <a:lstStyle/>
                  <a:p>
                    <a:pPr>
                      <a:defRPr sz="1000" b="1" i="0" u="none" strike="noStrike" baseline="0">
                        <a:solidFill>
                          <a:srgbClr val="000000"/>
                        </a:solidFill>
                        <a:latin typeface="Tahoma"/>
                        <a:ea typeface="Tahoma"/>
                        <a:cs typeface="Tahoma"/>
                      </a:defRPr>
                    </a:pPr>
                    <a:r>
                      <a:rPr lang="cs-CZ" sz="1000" b="1" i="0" u="none" strike="noStrike" baseline="0">
                        <a:solidFill>
                          <a:srgbClr val="000000"/>
                        </a:solidFill>
                        <a:latin typeface="Tahoma"/>
                        <a:cs typeface="Tahoma"/>
                      </a:rPr>
                      <a:t>Kultura</a:t>
                    </a:r>
                    <a:endParaRPr lang="cs-CZ" sz="1000" b="0" i="0" u="none" strike="noStrike" baseline="0">
                      <a:solidFill>
                        <a:srgbClr val="000000"/>
                      </a:solidFill>
                      <a:latin typeface="Tahoma"/>
                      <a:cs typeface="Tahoma"/>
                    </a:endParaRPr>
                  </a:p>
                  <a:p>
                    <a:pPr>
                      <a:defRPr sz="1000" b="1" i="0" u="none" strike="noStrike" baseline="0">
                        <a:solidFill>
                          <a:srgbClr val="000000"/>
                        </a:solidFill>
                        <a:latin typeface="Tahoma"/>
                        <a:ea typeface="Tahoma"/>
                        <a:cs typeface="Tahoma"/>
                      </a:defRPr>
                    </a:pPr>
                    <a:r>
                      <a:rPr lang="cs-CZ" sz="1000" b="0" i="0" u="none" strike="noStrike" baseline="0">
                        <a:solidFill>
                          <a:srgbClr val="000000"/>
                        </a:solidFill>
                        <a:latin typeface="Tahoma"/>
                        <a:cs typeface="Tahoma"/>
                      </a:rPr>
                      <a:t>5,7 %</a:t>
                    </a:r>
                  </a:p>
                </c:rich>
              </c:tx>
              <c:spPr>
                <a:noFill/>
                <a:ln w="25400">
                  <a:noFill/>
                </a:ln>
              </c:spPr>
              <c:dLblPos val="bestFit"/>
              <c:showLegendKey val="0"/>
              <c:showVal val="0"/>
              <c:showCatName val="0"/>
              <c:showSerName val="0"/>
              <c:showPercent val="0"/>
              <c:showBubbleSize val="0"/>
            </c:dLbl>
            <c:dLbl>
              <c:idx val="5"/>
              <c:layout>
                <c:manualLayout>
                  <c:x val="-9.1885043974766309E-2"/>
                  <c:y val="8.1174509186351704E-2"/>
                </c:manualLayout>
              </c:layout>
              <c:tx>
                <c:rich>
                  <a:bodyPr/>
                  <a:lstStyle/>
                  <a:p>
                    <a:pPr>
                      <a:defRPr sz="1000" b="1" i="0" u="none" strike="noStrike" baseline="0">
                        <a:solidFill>
                          <a:srgbClr val="000000"/>
                        </a:solidFill>
                        <a:latin typeface="Tahoma"/>
                        <a:ea typeface="Tahoma"/>
                        <a:cs typeface="Tahoma"/>
                      </a:defRPr>
                    </a:pPr>
                    <a:r>
                      <a:rPr lang="cs-CZ" sz="1000" b="1" i="0" u="none" strike="noStrike" baseline="0">
                        <a:solidFill>
                          <a:srgbClr val="000000"/>
                        </a:solidFill>
                        <a:latin typeface="Tahoma"/>
                        <a:cs typeface="Tahoma"/>
                      </a:rPr>
                      <a:t>Zdravotnictví </a:t>
                    </a:r>
                    <a:endParaRPr lang="cs-CZ" sz="1000" b="0" i="0" u="none" strike="noStrike" baseline="0">
                      <a:solidFill>
                        <a:srgbClr val="000000"/>
                      </a:solidFill>
                      <a:latin typeface="Tahoma"/>
                      <a:cs typeface="Tahoma"/>
                    </a:endParaRPr>
                  </a:p>
                  <a:p>
                    <a:pPr>
                      <a:defRPr sz="1000" b="1" i="0" u="none" strike="noStrike" baseline="0">
                        <a:solidFill>
                          <a:srgbClr val="000000"/>
                        </a:solidFill>
                        <a:latin typeface="Tahoma"/>
                        <a:ea typeface="Tahoma"/>
                        <a:cs typeface="Tahoma"/>
                      </a:defRPr>
                    </a:pPr>
                    <a:r>
                      <a:rPr lang="cs-CZ" sz="1000" b="0" i="0" u="none" strike="noStrike" baseline="0">
                        <a:solidFill>
                          <a:srgbClr val="000000"/>
                        </a:solidFill>
                        <a:latin typeface="Tahoma"/>
                        <a:cs typeface="Tahoma"/>
                      </a:rPr>
                      <a:t>1,1 %</a:t>
                    </a:r>
                  </a:p>
                </c:rich>
              </c:tx>
              <c:spPr>
                <a:noFill/>
                <a:ln w="25400">
                  <a:noFill/>
                </a:ln>
              </c:spPr>
              <c:dLblPos val="bestFit"/>
              <c:showLegendKey val="0"/>
              <c:showVal val="0"/>
              <c:showCatName val="0"/>
              <c:showSerName val="0"/>
              <c:showPercent val="0"/>
              <c:showBubbleSize val="0"/>
            </c:dLbl>
            <c:dLbl>
              <c:idx val="6"/>
              <c:layout>
                <c:manualLayout>
                  <c:x val="0.10401643873463186"/>
                  <c:y val="8.5673490813648293E-2"/>
                </c:manualLayout>
              </c:layout>
              <c:tx>
                <c:rich>
                  <a:bodyPr/>
                  <a:lstStyle/>
                  <a:p>
                    <a:pPr>
                      <a:defRPr sz="1000" b="1" i="0" u="none" strike="noStrike" baseline="0">
                        <a:solidFill>
                          <a:srgbClr val="000000"/>
                        </a:solidFill>
                        <a:latin typeface="Tahoma"/>
                        <a:ea typeface="Tahoma"/>
                        <a:cs typeface="Tahoma"/>
                      </a:defRPr>
                    </a:pPr>
                    <a:r>
                      <a:rPr lang="cs-CZ" sz="1000" b="1" i="0" u="none" strike="noStrike" baseline="0">
                        <a:solidFill>
                          <a:srgbClr val="000000"/>
                        </a:solidFill>
                        <a:latin typeface="Tahoma"/>
                        <a:cs typeface="Tahoma"/>
                      </a:rPr>
                      <a:t>Životní prostředí</a:t>
                    </a:r>
                    <a:endParaRPr lang="cs-CZ" sz="1000" b="0" i="0" u="none" strike="noStrike" baseline="0">
                      <a:solidFill>
                        <a:srgbClr val="000000"/>
                      </a:solidFill>
                      <a:latin typeface="Tahoma"/>
                      <a:cs typeface="Tahoma"/>
                    </a:endParaRPr>
                  </a:p>
                  <a:p>
                    <a:pPr>
                      <a:defRPr sz="1000" b="1" i="0" u="none" strike="noStrike" baseline="0">
                        <a:solidFill>
                          <a:srgbClr val="000000"/>
                        </a:solidFill>
                        <a:latin typeface="Tahoma"/>
                        <a:ea typeface="Tahoma"/>
                        <a:cs typeface="Tahoma"/>
                      </a:defRPr>
                    </a:pPr>
                    <a:r>
                      <a:rPr lang="cs-CZ" sz="1000" b="0" i="0" u="none" strike="noStrike" baseline="0">
                        <a:solidFill>
                          <a:srgbClr val="000000"/>
                        </a:solidFill>
                        <a:latin typeface="Tahoma"/>
                        <a:cs typeface="Tahoma"/>
                      </a:rPr>
                      <a:t>24,5 %</a:t>
                    </a:r>
                  </a:p>
                </c:rich>
              </c:tx>
              <c:spPr>
                <a:noFill/>
                <a:ln w="25400">
                  <a:noFill/>
                </a:ln>
              </c:spPr>
              <c:dLblPos val="bestFit"/>
              <c:showLegendKey val="0"/>
              <c:showVal val="0"/>
              <c:showCatName val="0"/>
              <c:showSerName val="0"/>
              <c:showPercent val="0"/>
              <c:showBubbleSize val="0"/>
            </c:dLbl>
            <c:dLbl>
              <c:idx val="7"/>
              <c:layout>
                <c:manualLayout>
                  <c:x val="2.1929824561403501E-2"/>
                  <c:y val="7.8450393700787407E-2"/>
                </c:manualLayout>
              </c:layout>
              <c:tx>
                <c:rich>
                  <a:bodyPr/>
                  <a:lstStyle/>
                  <a:p>
                    <a:pPr>
                      <a:defRPr sz="1000" b="1" i="0" u="none" strike="noStrike" baseline="0">
                        <a:solidFill>
                          <a:srgbClr val="000000"/>
                        </a:solidFill>
                        <a:latin typeface="Tahoma"/>
                        <a:ea typeface="Tahoma"/>
                        <a:cs typeface="Tahoma"/>
                      </a:defRPr>
                    </a:pPr>
                    <a:r>
                      <a:rPr lang="cs-CZ" sz="1000" b="1" i="0" u="none" strike="noStrike" baseline="0">
                        <a:solidFill>
                          <a:srgbClr val="000000"/>
                        </a:solidFill>
                        <a:latin typeface="Tahoma"/>
                        <a:cs typeface="Tahoma"/>
                      </a:rPr>
                      <a:t>Sociální věci</a:t>
                    </a:r>
                    <a:endParaRPr lang="cs-CZ" sz="1000" b="0" i="0" u="none" strike="noStrike" baseline="0">
                      <a:solidFill>
                        <a:srgbClr val="000000"/>
                      </a:solidFill>
                      <a:latin typeface="Tahoma"/>
                      <a:cs typeface="Tahoma"/>
                    </a:endParaRPr>
                  </a:p>
                  <a:p>
                    <a:pPr>
                      <a:defRPr sz="1000" b="1" i="0" u="none" strike="noStrike" baseline="0">
                        <a:solidFill>
                          <a:srgbClr val="000000"/>
                        </a:solidFill>
                        <a:latin typeface="Tahoma"/>
                        <a:ea typeface="Tahoma"/>
                        <a:cs typeface="Tahoma"/>
                      </a:defRPr>
                    </a:pPr>
                    <a:r>
                      <a:rPr lang="cs-CZ" sz="1000" b="0" i="0" u="none" strike="noStrike" baseline="0">
                        <a:solidFill>
                          <a:srgbClr val="000000"/>
                        </a:solidFill>
                        <a:latin typeface="Tahoma"/>
                        <a:cs typeface="Tahoma"/>
                      </a:rPr>
                      <a:t>9,2 %</a:t>
                    </a:r>
                  </a:p>
                </c:rich>
              </c:tx>
              <c:spPr>
                <a:noFill/>
                <a:ln w="25400">
                  <a:noFill/>
                </a:ln>
              </c:spPr>
              <c:dLblPos val="bestFit"/>
              <c:showLegendKey val="0"/>
              <c:showVal val="0"/>
              <c:showCatName val="0"/>
              <c:showSerName val="0"/>
              <c:showPercent val="0"/>
              <c:showBubbleSize val="0"/>
            </c:dLbl>
            <c:dLbl>
              <c:idx val="8"/>
              <c:layout>
                <c:manualLayout>
                  <c:x val="1.5570175438596491E-2"/>
                  <c:y val="-8.9951580052493443E-2"/>
                </c:manualLayout>
              </c:layout>
              <c:tx>
                <c:rich>
                  <a:bodyPr/>
                  <a:lstStyle/>
                  <a:p>
                    <a:pPr>
                      <a:defRPr sz="1000" b="1" i="0" u="none" strike="noStrike" baseline="0">
                        <a:solidFill>
                          <a:srgbClr val="000000"/>
                        </a:solidFill>
                        <a:latin typeface="Tahoma"/>
                        <a:ea typeface="Tahoma"/>
                        <a:cs typeface="Tahoma"/>
                      </a:defRPr>
                    </a:pPr>
                    <a:r>
                      <a:rPr lang="cs-CZ" sz="1000" b="1" i="0" u="none" strike="noStrike" baseline="0">
                        <a:solidFill>
                          <a:srgbClr val="000000"/>
                        </a:solidFill>
                        <a:latin typeface="Tahoma"/>
                        <a:cs typeface="Tahoma"/>
                      </a:rPr>
                      <a:t>Územní plánování a stavební řád</a:t>
                    </a:r>
                    <a:endParaRPr lang="cs-CZ" sz="1000" b="0" i="0" u="none" strike="noStrike" baseline="0">
                      <a:solidFill>
                        <a:srgbClr val="000000"/>
                      </a:solidFill>
                      <a:latin typeface="Tahoma"/>
                      <a:cs typeface="Tahoma"/>
                    </a:endParaRPr>
                  </a:p>
                  <a:p>
                    <a:pPr>
                      <a:defRPr sz="1000" b="1" i="0" u="none" strike="noStrike" baseline="0">
                        <a:solidFill>
                          <a:srgbClr val="000000"/>
                        </a:solidFill>
                        <a:latin typeface="Tahoma"/>
                        <a:ea typeface="Tahoma"/>
                        <a:cs typeface="Tahoma"/>
                      </a:defRPr>
                    </a:pPr>
                    <a:r>
                      <a:rPr lang="cs-CZ" sz="1000" b="0" i="0" u="none" strike="noStrike" baseline="0">
                        <a:solidFill>
                          <a:srgbClr val="000000"/>
                        </a:solidFill>
                        <a:latin typeface="Tahoma"/>
                        <a:cs typeface="Tahoma"/>
                      </a:rPr>
                      <a:t>0,1 %</a:t>
                    </a:r>
                  </a:p>
                </c:rich>
              </c:tx>
              <c:spPr>
                <a:noFill/>
                <a:ln w="25400">
                  <a:noFill/>
                </a:ln>
              </c:spPr>
              <c:dLblPos val="bestFit"/>
              <c:showLegendKey val="0"/>
              <c:showVal val="0"/>
              <c:showCatName val="0"/>
              <c:showSerName val="0"/>
              <c:showPercent val="0"/>
              <c:showBubbleSize val="0"/>
            </c:dLbl>
            <c:numFmt formatCode="0%" sourceLinked="0"/>
            <c:spPr>
              <a:noFill/>
              <a:ln w="25400">
                <a:noFill/>
              </a:ln>
            </c:spPr>
            <c:txPr>
              <a:bodyPr/>
              <a:lstStyle/>
              <a:p>
                <a:pPr>
                  <a:defRPr sz="1000" b="0" i="0" u="none" strike="noStrike" baseline="0">
                    <a:solidFill>
                      <a:srgbClr val="000000"/>
                    </a:solidFill>
                    <a:latin typeface="Tahoma"/>
                    <a:ea typeface="Tahoma"/>
                    <a:cs typeface="Tahoma"/>
                  </a:defRPr>
                </a:pPr>
                <a:endParaRPr lang="cs-CZ"/>
              </a:p>
            </c:txPr>
            <c:showLegendKey val="0"/>
            <c:showVal val="0"/>
            <c:showCatName val="1"/>
            <c:showSerName val="0"/>
            <c:showPercent val="1"/>
            <c:showBubbleSize val="0"/>
            <c:showLeaderLines val="1"/>
          </c:dLbls>
          <c:cat>
            <c:strRef>
              <c:f>'graf 5'!$A$4:$A$12</c:f>
              <c:strCache>
                <c:ptCount val="9"/>
                <c:pt idx="0">
                  <c:v>Regionální rozvoj</c:v>
                </c:pt>
                <c:pt idx="1">
                  <c:v>Cestovní ruch</c:v>
                </c:pt>
                <c:pt idx="2">
                  <c:v>Doprava</c:v>
                </c:pt>
                <c:pt idx="3">
                  <c:v>Školství</c:v>
                </c:pt>
                <c:pt idx="4">
                  <c:v>Kultura</c:v>
                </c:pt>
                <c:pt idx="5">
                  <c:v>Zdravotnictví</c:v>
                </c:pt>
                <c:pt idx="6">
                  <c:v>Životní prostředí </c:v>
                </c:pt>
                <c:pt idx="7">
                  <c:v>Sociální věcí</c:v>
                </c:pt>
                <c:pt idx="8">
                  <c:v>Územní plánování</c:v>
                </c:pt>
              </c:strCache>
            </c:strRef>
          </c:cat>
          <c:val>
            <c:numRef>
              <c:f>'graf 5'!$E$4:$E$12</c:f>
              <c:numCache>
                <c:formatCode>#,##0.00</c:formatCode>
                <c:ptCount val="9"/>
                <c:pt idx="0">
                  <c:v>87135.49</c:v>
                </c:pt>
                <c:pt idx="1">
                  <c:v>10846.87</c:v>
                </c:pt>
                <c:pt idx="2">
                  <c:v>2176.87</c:v>
                </c:pt>
                <c:pt idx="3">
                  <c:v>12958.75</c:v>
                </c:pt>
                <c:pt idx="4">
                  <c:v>10815.92</c:v>
                </c:pt>
                <c:pt idx="5">
                  <c:v>2000</c:v>
                </c:pt>
                <c:pt idx="6">
                  <c:v>46531.09</c:v>
                </c:pt>
                <c:pt idx="7">
                  <c:v>17508.8</c:v>
                </c:pt>
                <c:pt idx="8">
                  <c:v>194.88</c:v>
                </c:pt>
              </c:numCache>
            </c:numRef>
          </c:val>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solidFill>
      <a:srgbClr val="FFFFFF"/>
    </a:solidFill>
    <a:ln w="9525">
      <a:noFill/>
    </a:ln>
  </c:spPr>
  <c:txPr>
    <a:bodyPr/>
    <a:lstStyle/>
    <a:p>
      <a:pPr>
        <a:defRPr sz="1475" b="0" i="0" u="none" strike="noStrike" baseline="0">
          <a:solidFill>
            <a:srgbClr val="000000"/>
          </a:solidFill>
          <a:latin typeface="Arial"/>
          <a:ea typeface="Arial"/>
          <a:cs typeface="Arial"/>
        </a:defRPr>
      </a:pPr>
      <a:endParaRPr lang="cs-CZ"/>
    </a:p>
  </c:txPr>
  <c:printSettings>
    <c:headerFooter alignWithMargins="0"/>
    <c:pageMargins b="0.984251969" l="0.78740157499999996" r="0.78740157499999996" t="0.984251969" header="0.4921259845" footer="0.4921259845"/>
    <c:pageSetup paperSize="9" firstPageNumber="274" orientation="landscape" useFirstPageNumber="1"/>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581025</xdr:colOff>
      <xdr:row>22</xdr:row>
      <xdr:rowOff>314325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438150</xdr:colOff>
      <xdr:row>31</xdr:row>
      <xdr:rowOff>38100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466725</xdr:colOff>
      <xdr:row>35</xdr:row>
      <xdr:rowOff>114300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57150</xdr:colOff>
      <xdr:row>20</xdr:row>
      <xdr:rowOff>66675</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381000</xdr:colOff>
      <xdr:row>32</xdr:row>
      <xdr:rowOff>19050</xdr:rowOff>
    </xdr:to>
    <xdr:graphicFrame macro="">
      <xdr:nvGraphicFramePr>
        <xdr:cNvPr id="2" name="graf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revisions/_rels/revisionHeaders.xml.rels><?xml version="1.0" encoding="UTF-8" standalone="yes"?>
<Relationships xmlns="http://schemas.openxmlformats.org/package/2006/relationships"><Relationship Id="rId3" Type="http://schemas.openxmlformats.org/officeDocument/2006/relationships/revisionLog" Target="revisionLog3.xml"/><Relationship Id="rId2" Type="http://schemas.openxmlformats.org/officeDocument/2006/relationships/revisionLog" Target="revisionLog2.xml"/><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2CC64E32-A00B-4AC8-A6A9-7ABD3D180F6A}" diskRevisions="1" revisionId="172" version="3">
  <header guid="{F73B72F7-2223-4735-9738-72B10C655ECC}" dateTime="2014-05-28T11:38:27" maxSheetId="49" userName="Metelka Tomáš" r:id="rId1">
    <sheetIdMap count="48">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Map>
  </header>
  <header guid="{AB94BCF0-19AD-4610-A38A-A7A77DC66013}" dateTime="2014-05-28T13:18:42" maxSheetId="49" userName="Metelka Tomáš" r:id="rId2">
    <sheetIdMap count="48">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Map>
  </header>
  <header guid="{2CC64E32-A00B-4AC8-A6A9-7ABD3D180F6A}" dateTime="2014-05-28T13:19:12" maxSheetId="49" userName="Metelka Tomáš" r:id="rId3">
    <sheetIdMap count="48">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 val="39"/>
      <sheetId val="40"/>
      <sheetId val="41"/>
      <sheetId val="42"/>
      <sheetId val="43"/>
      <sheetId val="44"/>
      <sheetId val="45"/>
      <sheetId val="46"/>
      <sheetId val="47"/>
      <sheetId val="48"/>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040A417A-1A2A-4546-91E5-4FDAF814DD6C}" action="delete"/>
  <rdn rId="0" localSheetId="2" customView="1" name="Z_040A417A_1A2A_4546_91E5_4FDAF814DD6C_.wvu.Cols" hidden="1" oldHidden="1">
    <formula>'graf 2'!$A:$A</formula>
    <oldFormula>'graf 2'!$A:$A</oldFormula>
  </rdn>
  <rdn rId="0" localSheetId="3" customView="1" name="Z_040A417A_1A2A_4546_91E5_4FDAF814DD6C_.wvu.PrintArea" hidden="1" oldHidden="1">
    <formula>'graf 3'!$A$1:$N$36</formula>
    <oldFormula>'graf 3'!$A$1:$N$36</oldFormula>
  </rdn>
  <rdn rId="0" localSheetId="4" customView="1" name="Z_040A417A_1A2A_4546_91E5_4FDAF814DD6C_.wvu.PrintArea" hidden="1" oldHidden="1">
    <formula>'graf 4'!$A$1:$L$20</formula>
    <oldFormula>'graf 4'!$A$1:$L$20</oldFormula>
  </rdn>
  <rdn rId="0" localSheetId="5" customView="1" name="Z_040A417A_1A2A_4546_91E5_4FDAF814DD6C_.wvu.PrintArea" hidden="1" oldHidden="1">
    <formula>'graf 5'!$A$1:$J$27</formula>
    <oldFormula>'graf 5'!$A$1:$J$27</oldFormula>
  </rdn>
  <rdn rId="0" localSheetId="6" customView="1" name="Z_040A417A_1A2A_4546_91E5_4FDAF814DD6C_.wvu.PrintArea" hidden="1" oldHidden="1">
    <formula>Titul!$A$1:$N$29</formula>
    <oldFormula>Titul!$A$1:$N$29</oldFormula>
  </rdn>
  <rdn rId="0" localSheetId="7" customView="1" name="Z_040A417A_1A2A_4546_91E5_4FDAF814DD6C_.wvu.PrintArea" hidden="1" oldHidden="1">
    <formula>'tab 1'!$A:$G</formula>
    <oldFormula>'tab 1'!$A:$G</oldFormula>
  </rdn>
  <rdn rId="0" localSheetId="7" customView="1" name="Z_040A417A_1A2A_4546_91E5_4FDAF814DD6C_.wvu.PrintTitles" hidden="1" oldHidden="1">
    <formula>'tab 1'!$9:$10</formula>
    <oldFormula>'tab 1'!$9:$10</oldFormula>
  </rdn>
  <rdn rId="0" localSheetId="8" customView="1" name="Z_040A417A_1A2A_4546_91E5_4FDAF814DD6C_.wvu.PrintArea" hidden="1" oldHidden="1">
    <formula>'tab 2'!$A:$G</formula>
    <oldFormula>'tab 2'!$A:$G</oldFormula>
  </rdn>
  <rdn rId="0" localSheetId="8" customView="1" name="Z_040A417A_1A2A_4546_91E5_4FDAF814DD6C_.wvu.PrintTitles" hidden="1" oldHidden="1">
    <formula>'tab 2'!$9:$10</formula>
    <oldFormula>'tab 2'!$9:$10</oldFormula>
  </rdn>
  <rdn rId="0" localSheetId="8" customView="1" name="Z_040A417A_1A2A_4546_91E5_4FDAF814DD6C_.wvu.FilterData" hidden="1" oldHidden="1">
    <formula>'tab 2'!$A$8:$G$13</formula>
    <oldFormula>'tab 2'!$A$8:$G$13</oldFormula>
  </rdn>
  <rdn rId="0" localSheetId="9" customView="1" name="Z_040A417A_1A2A_4546_91E5_4FDAF814DD6C_.wvu.PrintArea" hidden="1" oldHidden="1">
    <formula>'tab 3'!$A$1:$T$183</formula>
    <oldFormula>'tab 3'!$A$1:$T$183</oldFormula>
  </rdn>
  <rdn rId="0" localSheetId="9" customView="1" name="Z_040A417A_1A2A_4546_91E5_4FDAF814DD6C_.wvu.PrintTitles" hidden="1" oldHidden="1">
    <formula>'tab 3'!$3:$6</formula>
    <oldFormula>'tab 3'!$3:$6</oldFormula>
  </rdn>
  <rdn rId="0" localSheetId="9" customView="1" name="Z_040A417A_1A2A_4546_91E5_4FDAF814DD6C_.wvu.Cols" hidden="1" oldHidden="1">
    <formula>'tab 3'!$C:$E</formula>
    <oldFormula>'tab 3'!$C:$E</oldFormula>
  </rdn>
  <rdn rId="0" localSheetId="10" customView="1" name="Z_040A417A_1A2A_4546_91E5_4FDAF814DD6C_.wvu.PrintTitles" hidden="1" oldHidden="1">
    <formula>'tab 4'!$3:$4</formula>
    <oldFormula>'tab 4'!$3:$4</oldFormula>
  </rdn>
  <rdn rId="0" localSheetId="10" customView="1" name="Z_040A417A_1A2A_4546_91E5_4FDAF814DD6C_.wvu.Cols" hidden="1" oldHidden="1">
    <formula>'tab 4'!$B:$B</formula>
    <oldFormula>'tab 4'!$B:$B</oldFormula>
  </rdn>
  <rdn rId="0" localSheetId="11" customView="1" name="Z_040A417A_1A2A_4546_91E5_4FDAF814DD6C_.wvu.PrintTitles" hidden="1" oldHidden="1">
    <formula>'tab 5'!$6:$7</formula>
    <oldFormula>'tab 5'!$6:$7</oldFormula>
  </rdn>
  <rdn rId="0" localSheetId="12" customView="1" name="Z_040A417A_1A2A_4546_91E5_4FDAF814DD6C_.wvu.PrintArea" hidden="1" oldHidden="1">
    <formula>'tab 6'!$B$1:$L$159</formula>
    <oldFormula>'tab 6'!$B$1:$L$159</oldFormula>
  </rdn>
  <rdn rId="0" localSheetId="12" customView="1" name="Z_040A417A_1A2A_4546_91E5_4FDAF814DD6C_.wvu.PrintTitles" hidden="1" oldHidden="1">
    <formula>'tab 6'!$2:$4</formula>
    <oldFormula>'tab 6'!$2:$4</oldFormula>
  </rdn>
  <rdn rId="0" localSheetId="12" customView="1" name="Z_040A417A_1A2A_4546_91E5_4FDAF814DD6C_.wvu.Cols" hidden="1" oldHidden="1">
    <formula>'tab 6'!$A:$A</formula>
    <oldFormula>'tab 6'!$A:$A</oldFormula>
  </rdn>
  <rdn rId="0" localSheetId="13" customView="1" name="Z_040A417A_1A2A_4546_91E5_4FDAF814DD6C_.wvu.PrintArea" hidden="1" oldHidden="1">
    <formula>'tab 7'!$A$1:$N$78</formula>
    <oldFormula>'tab 7'!$A$1:$N$78</oldFormula>
  </rdn>
  <rdn rId="0" localSheetId="13" customView="1" name="Z_040A417A_1A2A_4546_91E5_4FDAF814DD6C_.wvu.PrintTitles" hidden="1" oldHidden="1">
    <formula>'tab 7'!$3:$4</formula>
    <oldFormula>'tab 7'!$3:$4</oldFormula>
  </rdn>
  <rdn rId="0" localSheetId="13" customView="1" name="Z_040A417A_1A2A_4546_91E5_4FDAF814DD6C_.wvu.Cols" hidden="1" oldHidden="1">
    <formula>'tab 7'!$M:$N</formula>
    <oldFormula>'tab 7'!$M:$N</oldFormula>
  </rdn>
  <rdn rId="0" localSheetId="14" customView="1" name="Z_040A417A_1A2A_4546_91E5_4FDAF814DD6C_.wvu.PrintArea" hidden="1" oldHidden="1">
    <formula>'tab 8'!$A$1:$H$72</formula>
    <oldFormula>'tab 8'!$A$1:$H$72</oldFormula>
  </rdn>
  <rdn rId="0" localSheetId="14" customView="1" name="Z_040A417A_1A2A_4546_91E5_4FDAF814DD6C_.wvu.PrintTitles" hidden="1" oldHidden="1">
    <formula>'tab 8'!$12:$13</formula>
    <oldFormula>'tab 8'!$12:$13</oldFormula>
  </rdn>
  <rdn rId="0" localSheetId="15" customView="1" name="Z_040A417A_1A2A_4546_91E5_4FDAF814DD6C_.wvu.PrintArea" hidden="1" oldHidden="1">
    <formula>'tab 9'!$A$1:$H$47</formula>
    <oldFormula>'tab 9'!$A$1:$H$47</oldFormula>
  </rdn>
  <rdn rId="0" localSheetId="15" customView="1" name="Z_040A417A_1A2A_4546_91E5_4FDAF814DD6C_.wvu.PrintTitles" hidden="1" oldHidden="1">
    <formula>'tab 9'!$11:$12</formula>
    <oldFormula>'tab 9'!$11:$12</oldFormula>
  </rdn>
  <rdn rId="0" localSheetId="16" customView="1" name="Z_040A417A_1A2A_4546_91E5_4FDAF814DD6C_.wvu.PrintArea" hidden="1" oldHidden="1">
    <formula>'tab 10'!$A$1:$H$65</formula>
    <oldFormula>'tab 10'!$A$1:$H$65</oldFormula>
  </rdn>
  <rdn rId="0" localSheetId="16" customView="1" name="Z_040A417A_1A2A_4546_91E5_4FDAF814DD6C_.wvu.PrintTitles" hidden="1" oldHidden="1">
    <formula>'tab 10'!$12:$13</formula>
    <oldFormula>'tab 10'!$12:$13</oldFormula>
  </rdn>
  <rdn rId="0" localSheetId="16" customView="1" name="Z_040A417A_1A2A_4546_91E5_4FDAF814DD6C_.wvu.FilterData" hidden="1" oldHidden="1">
    <formula>'tab 10'!$A$13:$H$65</formula>
    <oldFormula>'tab 10'!$A$13:$H$65</oldFormula>
  </rdn>
  <rdn rId="0" localSheetId="17" customView="1" name="Z_040A417A_1A2A_4546_91E5_4FDAF814DD6C_.wvu.PrintArea" hidden="1" oldHidden="1">
    <formula>'tab 11'!$A$1:$H$33</formula>
    <oldFormula>'tab 11'!$A$1:$H$33</oldFormula>
  </rdn>
  <rdn rId="0" localSheetId="17" customView="1" name="Z_040A417A_1A2A_4546_91E5_4FDAF814DD6C_.wvu.PrintTitles" hidden="1" oldHidden="1">
    <formula>'tab 11'!$9:$10</formula>
    <oldFormula>'tab 11'!$9:$10</oldFormula>
  </rdn>
  <rdn rId="0" localSheetId="18" customView="1" name="Z_040A417A_1A2A_4546_91E5_4FDAF814DD6C_.wvu.PrintArea" hidden="1" oldHidden="1">
    <formula>'tab 12'!$A$1:$H$53</formula>
    <oldFormula>'tab 12'!$A$1:$H$53</oldFormula>
  </rdn>
  <rdn rId="0" localSheetId="18" customView="1" name="Z_040A417A_1A2A_4546_91E5_4FDAF814DD6C_.wvu.PrintTitles" hidden="1" oldHidden="1">
    <formula>'tab 12'!$10:$11</formula>
    <oldFormula>'tab 12'!$10:$11</oldFormula>
  </rdn>
  <rdn rId="0" localSheetId="19" customView="1" name="Z_040A417A_1A2A_4546_91E5_4FDAF814DD6C_.wvu.PrintArea" hidden="1" oldHidden="1">
    <formula>'tab 13'!$A$1:$H$54</formula>
    <oldFormula>'tab 13'!$A$1:$H$54</oldFormula>
  </rdn>
  <rdn rId="0" localSheetId="19" customView="1" name="Z_040A417A_1A2A_4546_91E5_4FDAF814DD6C_.wvu.PrintTitles" hidden="1" oldHidden="1">
    <formula>'tab 13'!$11:$12</formula>
    <oldFormula>'tab 13'!$11:$12</oldFormula>
  </rdn>
  <rdn rId="0" localSheetId="20" customView="1" name="Z_040A417A_1A2A_4546_91E5_4FDAF814DD6C_.wvu.PrintArea" hidden="1" oldHidden="1">
    <formula>'tab 14'!$A$1:$H$135</formula>
    <oldFormula>'tab 14'!$A$1:$H$135</oldFormula>
  </rdn>
  <rdn rId="0" localSheetId="20" customView="1" name="Z_040A417A_1A2A_4546_91E5_4FDAF814DD6C_.wvu.PrintTitles" hidden="1" oldHidden="1">
    <formula>'tab 14'!$13:$14</formula>
    <oldFormula>'tab 14'!$13:$14</oldFormula>
  </rdn>
  <rdn rId="0" localSheetId="20" customView="1" name="Z_040A417A_1A2A_4546_91E5_4FDAF814DD6C_.wvu.FilterData" hidden="1" oldHidden="1">
    <formula>'tab 14'!$A$14:$H$135</formula>
    <oldFormula>'tab 14'!$A$14:$H$135</oldFormula>
  </rdn>
  <rdn rId="0" localSheetId="21" customView="1" name="Z_040A417A_1A2A_4546_91E5_4FDAF814DD6C_.wvu.PrintArea" hidden="1" oldHidden="1">
    <formula>'tab 15'!$A$1:$H$230</formula>
    <oldFormula>'tab 15'!$A$1:$H$230</oldFormula>
  </rdn>
  <rdn rId="0" localSheetId="21" customView="1" name="Z_040A417A_1A2A_4546_91E5_4FDAF814DD6C_.wvu.PrintTitles" hidden="1" oldHidden="1">
    <formula>'tab 15'!$13:$14</formula>
    <oldFormula>'tab 15'!$13:$14</oldFormula>
  </rdn>
  <rdn rId="0" localSheetId="22" customView="1" name="Z_040A417A_1A2A_4546_91E5_4FDAF814DD6C_.wvu.PrintArea" hidden="1" oldHidden="1">
    <formula>'tab 16'!$A$1:$H$21</formula>
    <oldFormula>'tab 16'!$A$1:$H$21</oldFormula>
  </rdn>
  <rdn rId="0" localSheetId="22" customView="1" name="Z_040A417A_1A2A_4546_91E5_4FDAF814DD6C_.wvu.PrintTitles" hidden="1" oldHidden="1">
    <formula>'tab 16'!$10:$11</formula>
    <oldFormula>'tab 16'!$10:$11</oldFormula>
  </rdn>
  <rdn rId="0" localSheetId="23" customView="1" name="Z_040A417A_1A2A_4546_91E5_4FDAF814DD6C_.wvu.PrintArea" hidden="1" oldHidden="1">
    <formula>'tab 17'!$A$1:$H$93</formula>
    <oldFormula>'tab 17'!$A$1:$H$93</oldFormula>
  </rdn>
  <rdn rId="0" localSheetId="23" customView="1" name="Z_040A417A_1A2A_4546_91E5_4FDAF814DD6C_.wvu.PrintTitles" hidden="1" oldHidden="1">
    <formula>'tab 17'!$13:$14</formula>
    <oldFormula>'tab 17'!$13:$14</oldFormula>
  </rdn>
  <rdn rId="0" localSheetId="23" customView="1" name="Z_040A417A_1A2A_4546_91E5_4FDAF814DD6C_.wvu.FilterData" hidden="1" oldHidden="1">
    <formula>'tab 17'!$A$14:$H$93</formula>
    <oldFormula>'tab 17'!$A$14:$H$93</oldFormula>
  </rdn>
  <rdn rId="0" localSheetId="24" customView="1" name="Z_040A417A_1A2A_4546_91E5_4FDAF814DD6C_.wvu.PrintArea" hidden="1" oldHidden="1">
    <formula>'tab 18'!$A$1:$H$68</formula>
    <oldFormula>'tab 18'!$A$1:$H$68</oldFormula>
  </rdn>
  <rdn rId="0" localSheetId="24" customView="1" name="Z_040A417A_1A2A_4546_91E5_4FDAF814DD6C_.wvu.PrintTitles" hidden="1" oldHidden="1">
    <formula>'tab 18'!$10:$11</formula>
    <oldFormula>'tab 18'!$10:$11</oldFormula>
  </rdn>
  <rdn rId="0" localSheetId="25" customView="1" name="Z_040A417A_1A2A_4546_91E5_4FDAF814DD6C_.wvu.PrintArea" hidden="1" oldHidden="1">
    <formula>'tab 19'!$A$1:$H$34</formula>
    <oldFormula>'tab 19'!$A$1:$H$34</oldFormula>
  </rdn>
  <rdn rId="0" localSheetId="25" customView="1" name="Z_040A417A_1A2A_4546_91E5_4FDAF814DD6C_.wvu.PrintTitles" hidden="1" oldHidden="1">
    <formula>'tab 19'!$10:$11</formula>
    <oldFormula>'tab 19'!$10:$11</oldFormula>
  </rdn>
  <rdn rId="0" localSheetId="26" customView="1" name="Z_040A417A_1A2A_4546_91E5_4FDAF814DD6C_.wvu.PrintArea" hidden="1" oldHidden="1">
    <formula>'tab 20'!$A$1:$C$5</formula>
    <oldFormula>'tab 20'!$A$1:$C$5</oldFormula>
  </rdn>
  <rdn rId="0" localSheetId="27" customView="1" name="Z_040A417A_1A2A_4546_91E5_4FDAF814DD6C_.wvu.PrintArea" hidden="1" oldHidden="1">
    <formula>'tab 21'!$A$1:$C$11</formula>
    <oldFormula>'tab 21'!$A$1:$C$11</oldFormula>
  </rdn>
  <rdn rId="0" localSheetId="28" customView="1" name="Z_040A417A_1A2A_4546_91E5_4FDAF814DD6C_.wvu.PrintArea" hidden="1" oldHidden="1">
    <formula>'tab 22'!$A$1:$C$28</formula>
    <oldFormula>'tab 22'!$A$1:$C$28</oldFormula>
  </rdn>
  <rdn rId="0" localSheetId="29" customView="1" name="Z_040A417A_1A2A_4546_91E5_4FDAF814DD6C_.wvu.PrintArea" hidden="1" oldHidden="1">
    <formula>'tab 23'!$A$1:$C$197</formula>
    <oldFormula>'tab 23'!$A$1:$C$197</oldFormula>
  </rdn>
  <rdn rId="0" localSheetId="29" customView="1" name="Z_040A417A_1A2A_4546_91E5_4FDAF814DD6C_.wvu.PrintTitles" hidden="1" oldHidden="1">
    <formula>'tab 23'!$2:$3</formula>
    <oldFormula>'tab 23'!$2:$3</oldFormula>
  </rdn>
  <rdn rId="0" localSheetId="29" customView="1" name="Z_040A417A_1A2A_4546_91E5_4FDAF814DD6C_.wvu.FilterData" hidden="1" oldHidden="1">
    <formula>'tab 23'!$A$1:$C$197</formula>
    <oldFormula>'tab 23'!$A$1:$C$197</oldFormula>
  </rdn>
  <rdn rId="0" localSheetId="30" customView="1" name="Z_040A417A_1A2A_4546_91E5_4FDAF814DD6C_.wvu.PrintArea" hidden="1" oldHidden="1">
    <formula>'tab 24'!$A$1:$C$14</formula>
    <oldFormula>'tab 24'!$A$1:$C$14</oldFormula>
  </rdn>
  <rdn rId="0" localSheetId="31" customView="1" name="Z_040A417A_1A2A_4546_91E5_4FDAF814DD6C_.wvu.PrintArea" hidden="1" oldHidden="1">
    <formula>'tab 25'!$A$1:$D$1661</formula>
    <oldFormula>'tab 25'!$A$1:$D$1661</oldFormula>
  </rdn>
  <rdn rId="0" localSheetId="31" customView="1" name="Z_040A417A_1A2A_4546_91E5_4FDAF814DD6C_.wvu.PrintTitles" hidden="1" oldHidden="1">
    <formula>'tab 25'!$2:$3</formula>
    <oldFormula>'tab 25'!$2:$3</oldFormula>
  </rdn>
  <rdn rId="0" localSheetId="31" customView="1" name="Z_040A417A_1A2A_4546_91E5_4FDAF814DD6C_.wvu.FilterData" hidden="1" oldHidden="1">
    <formula>'tab 25'!$A$4:$D$1655</formula>
    <oldFormula>'tab 25'!$A$4:$D$1655</oldFormula>
  </rdn>
  <rdn rId="0" localSheetId="32" customView="1" name="Z_040A417A_1A2A_4546_91E5_4FDAF814DD6C_.wvu.PrintTitles" hidden="1" oldHidden="1">
    <formula>'tab 26'!$2:$3</formula>
    <oldFormula>'tab 26'!$2:$3</oldFormula>
  </rdn>
  <rdn rId="0" localSheetId="32" customView="1" name="Z_040A417A_1A2A_4546_91E5_4FDAF814DD6C_.wvu.FilterData" hidden="1" oldHidden="1">
    <formula>'tab 26'!$A$4:$D$1062</formula>
    <oldFormula>'tab 26'!$A$4:$D$1062</oldFormula>
  </rdn>
  <rdn rId="0" localSheetId="33" customView="1" name="Z_040A417A_1A2A_4546_91E5_4FDAF814DD6C_.wvu.PrintTitles" hidden="1" oldHidden="1">
    <formula>'tab 27'!$2:$3</formula>
    <oldFormula>'tab 27'!$2:$3</oldFormula>
  </rdn>
  <rdn rId="0" localSheetId="33" customView="1" name="Z_040A417A_1A2A_4546_91E5_4FDAF814DD6C_.wvu.FilterData" hidden="1" oldHidden="1">
    <formula>'tab 27'!$A$3:$D$1586</formula>
    <oldFormula>'tab 27'!$A$3:$D$1586</oldFormula>
  </rdn>
  <rdn rId="0" localSheetId="34" customView="1" name="Z_040A417A_1A2A_4546_91E5_4FDAF814DD6C_.wvu.PrintArea" hidden="1" oldHidden="1">
    <formula>'tab 28'!$A$1:$G$654</formula>
    <oldFormula>'tab 28'!$A$1:$G$654</oldFormula>
  </rdn>
  <rdn rId="0" localSheetId="34" customView="1" name="Z_040A417A_1A2A_4546_91E5_4FDAF814DD6C_.wvu.PrintTitles" hidden="1" oldHidden="1">
    <formula>'tab 28'!$2:$4</formula>
    <oldFormula>'tab 28'!$2:$4</oldFormula>
  </rdn>
  <rdn rId="0" localSheetId="34" customView="1" name="Z_040A417A_1A2A_4546_91E5_4FDAF814DD6C_.wvu.FilterData" hidden="1" oldHidden="1">
    <formula>'tab 28'!$A$5:$E$641</formula>
    <oldFormula>'tab 28'!$A$5:$E$641</oldFormula>
  </rdn>
  <rdn rId="0" localSheetId="35" customView="1" name="Z_040A417A_1A2A_4546_91E5_4FDAF814DD6C_.wvu.PrintArea" hidden="1" oldHidden="1">
    <formula>'tab 29'!$A$1:$G$171</formula>
    <oldFormula>'tab 29'!$A$1:$G$171</oldFormula>
  </rdn>
  <rdn rId="0" localSheetId="35" customView="1" name="Z_040A417A_1A2A_4546_91E5_4FDAF814DD6C_.wvu.PrintTitles" hidden="1" oldHidden="1">
    <formula>'tab 29'!$4:$7</formula>
    <oldFormula>'tab 29'!$4:$7</oldFormula>
  </rdn>
  <rdn rId="0" localSheetId="36" customView="1" name="Z_040A417A_1A2A_4546_91E5_4FDAF814DD6C_.wvu.PrintArea" hidden="1" oldHidden="1">
    <formula>'tab 30'!$A$1:$G$165</formula>
    <oldFormula>'tab 30'!$A$1:$G$165</oldFormula>
  </rdn>
  <rdn rId="0" localSheetId="36" customView="1" name="Z_040A417A_1A2A_4546_91E5_4FDAF814DD6C_.wvu.PrintTitles" hidden="1" oldHidden="1">
    <formula>'tab 30'!$4:$7</formula>
    <oldFormula>'tab 30'!$4:$7</oldFormula>
  </rdn>
  <rdn rId="0" localSheetId="37" customView="1" name="Z_040A417A_1A2A_4546_91E5_4FDAF814DD6C_.wvu.PrintArea" hidden="1" oldHidden="1">
    <formula>'tab 31'!$A$1:$G$144</formula>
    <oldFormula>'tab 31'!$A$1:$G$144</oldFormula>
  </rdn>
  <rdn rId="0" localSheetId="37" customView="1" name="Z_040A417A_1A2A_4546_91E5_4FDAF814DD6C_.wvu.PrintTitles" hidden="1" oldHidden="1">
    <formula>'tab 31'!$4:$7</formula>
    <oldFormula>'tab 31'!$4:$7</oldFormula>
  </rdn>
  <rdn rId="0" localSheetId="38" customView="1" name="Z_040A417A_1A2A_4546_91E5_4FDAF814DD6C_.wvu.PrintArea" hidden="1" oldHidden="1">
    <formula>'tab 32'!$A$1:$G$83</formula>
    <oldFormula>'tab 32'!$A$1:$G$83</oldFormula>
  </rdn>
  <rdn rId="0" localSheetId="39" customView="1" name="Z_040A417A_1A2A_4546_91E5_4FDAF814DD6C_.wvu.PrintArea" hidden="1" oldHidden="1">
    <formula>'tab 33'!$A$1:$G$144</formula>
    <oldFormula>'tab 33'!$A$1:$G$144</oldFormula>
  </rdn>
  <rdn rId="0" localSheetId="39" customView="1" name="Z_040A417A_1A2A_4546_91E5_4FDAF814DD6C_.wvu.PrintTitles" hidden="1" oldHidden="1">
    <formula>'tab 33'!$4:$7</formula>
    <oldFormula>'tab 33'!$4:$7</oldFormula>
  </rdn>
  <rdn rId="0" localSheetId="41" customView="1" name="Z_040A417A_1A2A_4546_91E5_4FDAF814DD6C_.wvu.PrintArea" hidden="1" oldHidden="1">
    <formula>'tab 35'!$A$1:$G$144</formula>
    <oldFormula>'tab 35'!$A$1:$G$144</oldFormula>
  </rdn>
  <rdn rId="0" localSheetId="41" customView="1" name="Z_040A417A_1A2A_4546_91E5_4FDAF814DD6C_.wvu.PrintTitles" hidden="1" oldHidden="1">
    <formula>'tab 35'!$4:$7</formula>
    <oldFormula>'tab 35'!$4:$7</oldFormula>
  </rdn>
  <rdn rId="0" localSheetId="43" customView="1" name="Z_040A417A_1A2A_4546_91E5_4FDAF814DD6C_.wvu.PrintArea" hidden="1" oldHidden="1">
    <formula>'tab 37'!$A$1:$G$144</formula>
    <oldFormula>'tab 37'!$A$1:$G$144</oldFormula>
  </rdn>
  <rdn rId="0" localSheetId="43" customView="1" name="Z_040A417A_1A2A_4546_91E5_4FDAF814DD6C_.wvu.PrintTitles" hidden="1" oldHidden="1">
    <formula>'tab 37'!$4:$7</formula>
    <oldFormula>'tab 37'!$4:$7</oldFormula>
  </rdn>
  <rdn rId="0" localSheetId="44" customView="1" name="Z_040A417A_1A2A_4546_91E5_4FDAF814DD6C_.wvu.PrintArea" hidden="1" oldHidden="1">
    <formula>'tab 38'!$A$1:$G$83</formula>
    <oldFormula>'tab 38'!$A$1:$G$83</oldFormula>
  </rdn>
  <rdn rId="0" localSheetId="45" customView="1" name="Z_040A417A_1A2A_4546_91E5_4FDAF814DD6C_.wvu.PrintArea" hidden="1" oldHidden="1">
    <formula>'tab 39'!$A$1:$G$144</formula>
    <oldFormula>'tab 39'!$A$1:$G$144</oldFormula>
  </rdn>
  <rdn rId="0" localSheetId="45" customView="1" name="Z_040A417A_1A2A_4546_91E5_4FDAF814DD6C_.wvu.PrintTitles" hidden="1" oldHidden="1">
    <formula>'tab 39'!$4:$7</formula>
    <oldFormula>'tab 39'!$4:$7</oldFormula>
  </rdn>
  <rdn rId="0" localSheetId="46" customView="1" name="Z_040A417A_1A2A_4546_91E5_4FDAF814DD6C_.wvu.PrintArea" hidden="1" oldHidden="1">
    <formula>'tab 40'!$A$1:$G$83</formula>
    <oldFormula>'tab 40'!$A$1:$G$83</oldFormula>
  </rdn>
  <rdn rId="0" localSheetId="47" customView="1" name="Z_040A417A_1A2A_4546_91E5_4FDAF814DD6C_.wvu.PrintArea" hidden="1" oldHidden="1">
    <formula>'tab 41'!$A$1:$G$144</formula>
    <oldFormula>'tab 41'!$A$1:$G$144</oldFormula>
  </rdn>
  <rdn rId="0" localSheetId="47" customView="1" name="Z_040A417A_1A2A_4546_91E5_4FDAF814DD6C_.wvu.PrintTitles" hidden="1" oldHidden="1">
    <formula>'tab 41'!$4:$7</formula>
    <oldFormula>'tab 41'!$4:$7</oldFormula>
  </rdn>
  <rdn rId="0" localSheetId="48" customView="1" name="Z_040A417A_1A2A_4546_91E5_4FDAF814DD6C_.wvu.PrintArea" hidden="1" oldHidden="1">
    <formula>'tab 42'!$A$1:$G$83</formula>
    <oldFormula>'tab 42'!$A$1:$G$83</oldFormula>
  </rdn>
  <rcv guid="{040A417A-1A2A-4546-91E5-4FDAF814DD6C}" action="add"/>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040A417A-1A2A-4546-91E5-4FDAF814DD6C}" action="delete"/>
  <rdn rId="0" localSheetId="2" customView="1" name="Z_040A417A_1A2A_4546_91E5_4FDAF814DD6C_.wvu.Cols" hidden="1" oldHidden="1">
    <formula>'graf 2'!$A:$A</formula>
    <oldFormula>'graf 2'!$A:$A</oldFormula>
  </rdn>
  <rdn rId="0" localSheetId="3" customView="1" name="Z_040A417A_1A2A_4546_91E5_4FDAF814DD6C_.wvu.PrintArea" hidden="1" oldHidden="1">
    <formula>'graf 3'!$A$1:$N$36</formula>
    <oldFormula>'graf 3'!$A$1:$N$36</oldFormula>
  </rdn>
  <rdn rId="0" localSheetId="4" customView="1" name="Z_040A417A_1A2A_4546_91E5_4FDAF814DD6C_.wvu.PrintArea" hidden="1" oldHidden="1">
    <formula>'graf 4'!$A$1:$L$20</formula>
    <oldFormula>'graf 4'!$A$1:$L$20</oldFormula>
  </rdn>
  <rdn rId="0" localSheetId="5" customView="1" name="Z_040A417A_1A2A_4546_91E5_4FDAF814DD6C_.wvu.PrintArea" hidden="1" oldHidden="1">
    <formula>'graf 5'!$A$1:$J$27</formula>
    <oldFormula>'graf 5'!$A$1:$J$27</oldFormula>
  </rdn>
  <rdn rId="0" localSheetId="6" customView="1" name="Z_040A417A_1A2A_4546_91E5_4FDAF814DD6C_.wvu.PrintArea" hidden="1" oldHidden="1">
    <formula>Titul!$A$1:$N$29</formula>
    <oldFormula>Titul!$A$1:$N$29</oldFormula>
  </rdn>
  <rdn rId="0" localSheetId="7" customView="1" name="Z_040A417A_1A2A_4546_91E5_4FDAF814DD6C_.wvu.PrintArea" hidden="1" oldHidden="1">
    <formula>'tab 1'!$A:$G</formula>
    <oldFormula>'tab 1'!$A:$G</oldFormula>
  </rdn>
  <rdn rId="0" localSheetId="7" customView="1" name="Z_040A417A_1A2A_4546_91E5_4FDAF814DD6C_.wvu.PrintTitles" hidden="1" oldHidden="1">
    <formula>'tab 1'!$9:$10</formula>
    <oldFormula>'tab 1'!$9:$10</oldFormula>
  </rdn>
  <rdn rId="0" localSheetId="8" customView="1" name="Z_040A417A_1A2A_4546_91E5_4FDAF814DD6C_.wvu.PrintArea" hidden="1" oldHidden="1">
    <formula>'tab 2'!$A:$G</formula>
    <oldFormula>'tab 2'!$A:$G</oldFormula>
  </rdn>
  <rdn rId="0" localSheetId="8" customView="1" name="Z_040A417A_1A2A_4546_91E5_4FDAF814DD6C_.wvu.PrintTitles" hidden="1" oldHidden="1">
    <formula>'tab 2'!$9:$10</formula>
    <oldFormula>'tab 2'!$9:$10</oldFormula>
  </rdn>
  <rdn rId="0" localSheetId="8" customView="1" name="Z_040A417A_1A2A_4546_91E5_4FDAF814DD6C_.wvu.FilterData" hidden="1" oldHidden="1">
    <formula>'tab 2'!$A$8:$G$13</formula>
    <oldFormula>'tab 2'!$A$8:$G$13</oldFormula>
  </rdn>
  <rdn rId="0" localSheetId="9" customView="1" name="Z_040A417A_1A2A_4546_91E5_4FDAF814DD6C_.wvu.PrintArea" hidden="1" oldHidden="1">
    <formula>'tab 3'!$A$1:$T$183</formula>
    <oldFormula>'tab 3'!$A$1:$T$183</oldFormula>
  </rdn>
  <rdn rId="0" localSheetId="9" customView="1" name="Z_040A417A_1A2A_4546_91E5_4FDAF814DD6C_.wvu.PrintTitles" hidden="1" oldHidden="1">
    <formula>'tab 3'!$3:$6</formula>
    <oldFormula>'tab 3'!$3:$6</oldFormula>
  </rdn>
  <rdn rId="0" localSheetId="9" customView="1" name="Z_040A417A_1A2A_4546_91E5_4FDAF814DD6C_.wvu.Cols" hidden="1" oldHidden="1">
    <formula>'tab 3'!$C:$E</formula>
    <oldFormula>'tab 3'!$C:$E</oldFormula>
  </rdn>
  <rdn rId="0" localSheetId="10" customView="1" name="Z_040A417A_1A2A_4546_91E5_4FDAF814DD6C_.wvu.PrintTitles" hidden="1" oldHidden="1">
    <formula>'tab 4'!$3:$4</formula>
    <oldFormula>'tab 4'!$3:$4</oldFormula>
  </rdn>
  <rdn rId="0" localSheetId="10" customView="1" name="Z_040A417A_1A2A_4546_91E5_4FDAF814DD6C_.wvu.Cols" hidden="1" oldHidden="1">
    <formula>'tab 4'!$B:$B</formula>
    <oldFormula>'tab 4'!$B:$B</oldFormula>
  </rdn>
  <rdn rId="0" localSheetId="11" customView="1" name="Z_040A417A_1A2A_4546_91E5_4FDAF814DD6C_.wvu.PrintTitles" hidden="1" oldHidden="1">
    <formula>'tab 5'!$6:$7</formula>
    <oldFormula>'tab 5'!$6:$7</oldFormula>
  </rdn>
  <rdn rId="0" localSheetId="12" customView="1" name="Z_040A417A_1A2A_4546_91E5_4FDAF814DD6C_.wvu.PrintArea" hidden="1" oldHidden="1">
    <formula>'tab 6'!$B$1:$L$159</formula>
    <oldFormula>'tab 6'!$B$1:$L$159</oldFormula>
  </rdn>
  <rdn rId="0" localSheetId="12" customView="1" name="Z_040A417A_1A2A_4546_91E5_4FDAF814DD6C_.wvu.PrintTitles" hidden="1" oldHidden="1">
    <formula>'tab 6'!$2:$4</formula>
    <oldFormula>'tab 6'!$2:$4</oldFormula>
  </rdn>
  <rdn rId="0" localSheetId="12" customView="1" name="Z_040A417A_1A2A_4546_91E5_4FDAF814DD6C_.wvu.Cols" hidden="1" oldHidden="1">
    <formula>'tab 6'!$A:$A</formula>
    <oldFormula>'tab 6'!$A:$A</oldFormula>
  </rdn>
  <rdn rId="0" localSheetId="13" customView="1" name="Z_040A417A_1A2A_4546_91E5_4FDAF814DD6C_.wvu.PrintArea" hidden="1" oldHidden="1">
    <formula>'tab 7'!$A$1:$N$78</formula>
    <oldFormula>'tab 7'!$A$1:$N$78</oldFormula>
  </rdn>
  <rdn rId="0" localSheetId="13" customView="1" name="Z_040A417A_1A2A_4546_91E5_4FDAF814DD6C_.wvu.PrintTitles" hidden="1" oldHidden="1">
    <formula>'tab 7'!$3:$4</formula>
    <oldFormula>'tab 7'!$3:$4</oldFormula>
  </rdn>
  <rdn rId="0" localSheetId="13" customView="1" name="Z_040A417A_1A2A_4546_91E5_4FDAF814DD6C_.wvu.Cols" hidden="1" oldHidden="1">
    <formula>'tab 7'!$M:$N</formula>
    <oldFormula>'tab 7'!$M:$N</oldFormula>
  </rdn>
  <rdn rId="0" localSheetId="14" customView="1" name="Z_040A417A_1A2A_4546_91E5_4FDAF814DD6C_.wvu.PrintArea" hidden="1" oldHidden="1">
    <formula>'tab 8'!$A$1:$H$72</formula>
    <oldFormula>'tab 8'!$A$1:$H$72</oldFormula>
  </rdn>
  <rdn rId="0" localSheetId="14" customView="1" name="Z_040A417A_1A2A_4546_91E5_4FDAF814DD6C_.wvu.PrintTitles" hidden="1" oldHidden="1">
    <formula>'tab 8'!$12:$13</formula>
    <oldFormula>'tab 8'!$12:$13</oldFormula>
  </rdn>
  <rdn rId="0" localSheetId="15" customView="1" name="Z_040A417A_1A2A_4546_91E5_4FDAF814DD6C_.wvu.PrintArea" hidden="1" oldHidden="1">
    <formula>'tab 9'!$A$1:$H$47</formula>
    <oldFormula>'tab 9'!$A$1:$H$47</oldFormula>
  </rdn>
  <rdn rId="0" localSheetId="15" customView="1" name="Z_040A417A_1A2A_4546_91E5_4FDAF814DD6C_.wvu.PrintTitles" hidden="1" oldHidden="1">
    <formula>'tab 9'!$11:$12</formula>
    <oldFormula>'tab 9'!$11:$12</oldFormula>
  </rdn>
  <rdn rId="0" localSheetId="16" customView="1" name="Z_040A417A_1A2A_4546_91E5_4FDAF814DD6C_.wvu.PrintArea" hidden="1" oldHidden="1">
    <formula>'tab 10'!$A$1:$H$65</formula>
    <oldFormula>'tab 10'!$A$1:$H$65</oldFormula>
  </rdn>
  <rdn rId="0" localSheetId="16" customView="1" name="Z_040A417A_1A2A_4546_91E5_4FDAF814DD6C_.wvu.PrintTitles" hidden="1" oldHidden="1">
    <formula>'tab 10'!$12:$13</formula>
    <oldFormula>'tab 10'!$12:$13</oldFormula>
  </rdn>
  <rdn rId="0" localSheetId="16" customView="1" name="Z_040A417A_1A2A_4546_91E5_4FDAF814DD6C_.wvu.FilterData" hidden="1" oldHidden="1">
    <formula>'tab 10'!$A$13:$H$65</formula>
    <oldFormula>'tab 10'!$A$13:$H$65</oldFormula>
  </rdn>
  <rdn rId="0" localSheetId="17" customView="1" name="Z_040A417A_1A2A_4546_91E5_4FDAF814DD6C_.wvu.PrintArea" hidden="1" oldHidden="1">
    <formula>'tab 11'!$A$1:$H$33</formula>
    <oldFormula>'tab 11'!$A$1:$H$33</oldFormula>
  </rdn>
  <rdn rId="0" localSheetId="17" customView="1" name="Z_040A417A_1A2A_4546_91E5_4FDAF814DD6C_.wvu.PrintTitles" hidden="1" oldHidden="1">
    <formula>'tab 11'!$9:$10</formula>
    <oldFormula>'tab 11'!$9:$10</oldFormula>
  </rdn>
  <rdn rId="0" localSheetId="18" customView="1" name="Z_040A417A_1A2A_4546_91E5_4FDAF814DD6C_.wvu.PrintArea" hidden="1" oldHidden="1">
    <formula>'tab 12'!$A$1:$H$53</formula>
    <oldFormula>'tab 12'!$A$1:$H$53</oldFormula>
  </rdn>
  <rdn rId="0" localSheetId="18" customView="1" name="Z_040A417A_1A2A_4546_91E5_4FDAF814DD6C_.wvu.PrintTitles" hidden="1" oldHidden="1">
    <formula>'tab 12'!$10:$11</formula>
    <oldFormula>'tab 12'!$10:$11</oldFormula>
  </rdn>
  <rdn rId="0" localSheetId="19" customView="1" name="Z_040A417A_1A2A_4546_91E5_4FDAF814DD6C_.wvu.PrintArea" hidden="1" oldHidden="1">
    <formula>'tab 13'!$A$1:$H$54</formula>
    <oldFormula>'tab 13'!$A$1:$H$54</oldFormula>
  </rdn>
  <rdn rId="0" localSheetId="19" customView="1" name="Z_040A417A_1A2A_4546_91E5_4FDAF814DD6C_.wvu.PrintTitles" hidden="1" oldHidden="1">
    <formula>'tab 13'!$11:$12</formula>
    <oldFormula>'tab 13'!$11:$12</oldFormula>
  </rdn>
  <rdn rId="0" localSheetId="20" customView="1" name="Z_040A417A_1A2A_4546_91E5_4FDAF814DD6C_.wvu.PrintArea" hidden="1" oldHidden="1">
    <formula>'tab 14'!$A$1:$H$135</formula>
    <oldFormula>'tab 14'!$A$1:$H$135</oldFormula>
  </rdn>
  <rdn rId="0" localSheetId="20" customView="1" name="Z_040A417A_1A2A_4546_91E5_4FDAF814DD6C_.wvu.PrintTitles" hidden="1" oldHidden="1">
    <formula>'tab 14'!$13:$14</formula>
    <oldFormula>'tab 14'!$13:$14</oldFormula>
  </rdn>
  <rdn rId="0" localSheetId="20" customView="1" name="Z_040A417A_1A2A_4546_91E5_4FDAF814DD6C_.wvu.FilterData" hidden="1" oldHidden="1">
    <formula>'tab 14'!$A$14:$H$135</formula>
    <oldFormula>'tab 14'!$A$14:$H$135</oldFormula>
  </rdn>
  <rdn rId="0" localSheetId="21" customView="1" name="Z_040A417A_1A2A_4546_91E5_4FDAF814DD6C_.wvu.PrintArea" hidden="1" oldHidden="1">
    <formula>'tab 15'!$A$1:$H$230</formula>
    <oldFormula>'tab 15'!$A$1:$H$230</oldFormula>
  </rdn>
  <rdn rId="0" localSheetId="21" customView="1" name="Z_040A417A_1A2A_4546_91E5_4FDAF814DD6C_.wvu.PrintTitles" hidden="1" oldHidden="1">
    <formula>'tab 15'!$13:$14</formula>
    <oldFormula>'tab 15'!$13:$14</oldFormula>
  </rdn>
  <rdn rId="0" localSheetId="22" customView="1" name="Z_040A417A_1A2A_4546_91E5_4FDAF814DD6C_.wvu.PrintArea" hidden="1" oldHidden="1">
    <formula>'tab 16'!$A$1:$H$21</formula>
    <oldFormula>'tab 16'!$A$1:$H$21</oldFormula>
  </rdn>
  <rdn rId="0" localSheetId="22" customView="1" name="Z_040A417A_1A2A_4546_91E5_4FDAF814DD6C_.wvu.PrintTitles" hidden="1" oldHidden="1">
    <formula>'tab 16'!$10:$11</formula>
    <oldFormula>'tab 16'!$10:$11</oldFormula>
  </rdn>
  <rdn rId="0" localSheetId="23" customView="1" name="Z_040A417A_1A2A_4546_91E5_4FDAF814DD6C_.wvu.PrintArea" hidden="1" oldHidden="1">
    <formula>'tab 17'!$A$1:$H$93</formula>
    <oldFormula>'tab 17'!$A$1:$H$93</oldFormula>
  </rdn>
  <rdn rId="0" localSheetId="23" customView="1" name="Z_040A417A_1A2A_4546_91E5_4FDAF814DD6C_.wvu.PrintTitles" hidden="1" oldHidden="1">
    <formula>'tab 17'!$13:$14</formula>
    <oldFormula>'tab 17'!$13:$14</oldFormula>
  </rdn>
  <rdn rId="0" localSheetId="23" customView="1" name="Z_040A417A_1A2A_4546_91E5_4FDAF814DD6C_.wvu.FilterData" hidden="1" oldHidden="1">
    <formula>'tab 17'!$A$14:$H$93</formula>
    <oldFormula>'tab 17'!$A$14:$H$93</oldFormula>
  </rdn>
  <rdn rId="0" localSheetId="24" customView="1" name="Z_040A417A_1A2A_4546_91E5_4FDAF814DD6C_.wvu.PrintArea" hidden="1" oldHidden="1">
    <formula>'tab 18'!$A$1:$H$68</formula>
    <oldFormula>'tab 18'!$A$1:$H$68</oldFormula>
  </rdn>
  <rdn rId="0" localSheetId="24" customView="1" name="Z_040A417A_1A2A_4546_91E5_4FDAF814DD6C_.wvu.PrintTitles" hidden="1" oldHidden="1">
    <formula>'tab 18'!$10:$11</formula>
    <oldFormula>'tab 18'!$10:$11</oldFormula>
  </rdn>
  <rdn rId="0" localSheetId="25" customView="1" name="Z_040A417A_1A2A_4546_91E5_4FDAF814DD6C_.wvu.PrintArea" hidden="1" oldHidden="1">
    <formula>'tab 19'!$A$1:$H$34</formula>
    <oldFormula>'tab 19'!$A$1:$H$34</oldFormula>
  </rdn>
  <rdn rId="0" localSheetId="25" customView="1" name="Z_040A417A_1A2A_4546_91E5_4FDAF814DD6C_.wvu.PrintTitles" hidden="1" oldHidden="1">
    <formula>'tab 19'!$10:$11</formula>
    <oldFormula>'tab 19'!$10:$11</oldFormula>
  </rdn>
  <rdn rId="0" localSheetId="26" customView="1" name="Z_040A417A_1A2A_4546_91E5_4FDAF814DD6C_.wvu.PrintArea" hidden="1" oldHidden="1">
    <formula>'tab 20'!$A$1:$C$5</formula>
    <oldFormula>'tab 20'!$A$1:$C$5</oldFormula>
  </rdn>
  <rdn rId="0" localSheetId="27" customView="1" name="Z_040A417A_1A2A_4546_91E5_4FDAF814DD6C_.wvu.PrintArea" hidden="1" oldHidden="1">
    <formula>'tab 21'!$A$1:$C$11</formula>
    <oldFormula>'tab 21'!$A$1:$C$11</oldFormula>
  </rdn>
  <rdn rId="0" localSheetId="28" customView="1" name="Z_040A417A_1A2A_4546_91E5_4FDAF814DD6C_.wvu.PrintArea" hidden="1" oldHidden="1">
    <formula>'tab 22'!$A$1:$C$28</formula>
    <oldFormula>'tab 22'!$A$1:$C$28</oldFormula>
  </rdn>
  <rdn rId="0" localSheetId="29" customView="1" name="Z_040A417A_1A2A_4546_91E5_4FDAF814DD6C_.wvu.PrintArea" hidden="1" oldHidden="1">
    <formula>'tab 23'!$A$1:$C$197</formula>
    <oldFormula>'tab 23'!$A$1:$C$197</oldFormula>
  </rdn>
  <rdn rId="0" localSheetId="29" customView="1" name="Z_040A417A_1A2A_4546_91E5_4FDAF814DD6C_.wvu.PrintTitles" hidden="1" oldHidden="1">
    <formula>'tab 23'!$2:$3</formula>
    <oldFormula>'tab 23'!$2:$3</oldFormula>
  </rdn>
  <rdn rId="0" localSheetId="29" customView="1" name="Z_040A417A_1A2A_4546_91E5_4FDAF814DD6C_.wvu.FilterData" hidden="1" oldHidden="1">
    <formula>'tab 23'!$A$1:$C$197</formula>
    <oldFormula>'tab 23'!$A$1:$C$197</oldFormula>
  </rdn>
  <rdn rId="0" localSheetId="30" customView="1" name="Z_040A417A_1A2A_4546_91E5_4FDAF814DD6C_.wvu.PrintArea" hidden="1" oldHidden="1">
    <formula>'tab 24'!$A$1:$C$14</formula>
    <oldFormula>'tab 24'!$A$1:$C$14</oldFormula>
  </rdn>
  <rdn rId="0" localSheetId="31" customView="1" name="Z_040A417A_1A2A_4546_91E5_4FDAF814DD6C_.wvu.PrintArea" hidden="1" oldHidden="1">
    <formula>'tab 25'!$A$1:$D$1661</formula>
    <oldFormula>'tab 25'!$A$1:$D$1661</oldFormula>
  </rdn>
  <rdn rId="0" localSheetId="31" customView="1" name="Z_040A417A_1A2A_4546_91E5_4FDAF814DD6C_.wvu.PrintTitles" hidden="1" oldHidden="1">
    <formula>'tab 25'!$2:$3</formula>
    <oldFormula>'tab 25'!$2:$3</oldFormula>
  </rdn>
  <rdn rId="0" localSheetId="31" customView="1" name="Z_040A417A_1A2A_4546_91E5_4FDAF814DD6C_.wvu.FilterData" hidden="1" oldHidden="1">
    <formula>'tab 25'!$A$4:$D$1655</formula>
    <oldFormula>'tab 25'!$A$4:$D$1655</oldFormula>
  </rdn>
  <rdn rId="0" localSheetId="32" customView="1" name="Z_040A417A_1A2A_4546_91E5_4FDAF814DD6C_.wvu.PrintTitles" hidden="1" oldHidden="1">
    <formula>'tab 26'!$2:$3</formula>
    <oldFormula>'tab 26'!$2:$3</oldFormula>
  </rdn>
  <rdn rId="0" localSheetId="32" customView="1" name="Z_040A417A_1A2A_4546_91E5_4FDAF814DD6C_.wvu.FilterData" hidden="1" oldHidden="1">
    <formula>'tab 26'!$A$4:$D$1062</formula>
    <oldFormula>'tab 26'!$A$4:$D$1062</oldFormula>
  </rdn>
  <rdn rId="0" localSheetId="33" customView="1" name="Z_040A417A_1A2A_4546_91E5_4FDAF814DD6C_.wvu.PrintTitles" hidden="1" oldHidden="1">
    <formula>'tab 27'!$2:$3</formula>
    <oldFormula>'tab 27'!$2:$3</oldFormula>
  </rdn>
  <rdn rId="0" localSheetId="33" customView="1" name="Z_040A417A_1A2A_4546_91E5_4FDAF814DD6C_.wvu.FilterData" hidden="1" oldHidden="1">
    <formula>'tab 27'!$A$3:$D$1586</formula>
    <oldFormula>'tab 27'!$A$3:$D$1586</oldFormula>
  </rdn>
  <rdn rId="0" localSheetId="34" customView="1" name="Z_040A417A_1A2A_4546_91E5_4FDAF814DD6C_.wvu.PrintArea" hidden="1" oldHidden="1">
    <formula>'tab 28'!$A$1:$G$654</formula>
    <oldFormula>'tab 28'!$A$1:$G$654</oldFormula>
  </rdn>
  <rdn rId="0" localSheetId="34" customView="1" name="Z_040A417A_1A2A_4546_91E5_4FDAF814DD6C_.wvu.PrintTitles" hidden="1" oldHidden="1">
    <formula>'tab 28'!$2:$4</formula>
    <oldFormula>'tab 28'!$2:$4</oldFormula>
  </rdn>
  <rdn rId="0" localSheetId="34" customView="1" name="Z_040A417A_1A2A_4546_91E5_4FDAF814DD6C_.wvu.FilterData" hidden="1" oldHidden="1">
    <formula>'tab 28'!$A$5:$E$641</formula>
    <oldFormula>'tab 28'!$A$5:$E$641</oldFormula>
  </rdn>
  <rdn rId="0" localSheetId="35" customView="1" name="Z_040A417A_1A2A_4546_91E5_4FDAF814DD6C_.wvu.PrintArea" hidden="1" oldHidden="1">
    <formula>'tab 29'!$A$1:$G$171</formula>
    <oldFormula>'tab 29'!$A$1:$G$171</oldFormula>
  </rdn>
  <rdn rId="0" localSheetId="35" customView="1" name="Z_040A417A_1A2A_4546_91E5_4FDAF814DD6C_.wvu.PrintTitles" hidden="1" oldHidden="1">
    <formula>'tab 29'!$4:$7</formula>
    <oldFormula>'tab 29'!$4:$7</oldFormula>
  </rdn>
  <rdn rId="0" localSheetId="36" customView="1" name="Z_040A417A_1A2A_4546_91E5_4FDAF814DD6C_.wvu.PrintArea" hidden="1" oldHidden="1">
    <formula>'tab 30'!$A$1:$G$165</formula>
    <oldFormula>'tab 30'!$A$1:$G$165</oldFormula>
  </rdn>
  <rdn rId="0" localSheetId="36" customView="1" name="Z_040A417A_1A2A_4546_91E5_4FDAF814DD6C_.wvu.PrintTitles" hidden="1" oldHidden="1">
    <formula>'tab 30'!$4:$7</formula>
    <oldFormula>'tab 30'!$4:$7</oldFormula>
  </rdn>
  <rdn rId="0" localSheetId="37" customView="1" name="Z_040A417A_1A2A_4546_91E5_4FDAF814DD6C_.wvu.PrintArea" hidden="1" oldHidden="1">
    <formula>'tab 31'!$A$1:$G$144</formula>
    <oldFormula>'tab 31'!$A$1:$G$144</oldFormula>
  </rdn>
  <rdn rId="0" localSheetId="37" customView="1" name="Z_040A417A_1A2A_4546_91E5_4FDAF814DD6C_.wvu.PrintTitles" hidden="1" oldHidden="1">
    <formula>'tab 31'!$4:$7</formula>
    <oldFormula>'tab 31'!$4:$7</oldFormula>
  </rdn>
  <rdn rId="0" localSheetId="38" customView="1" name="Z_040A417A_1A2A_4546_91E5_4FDAF814DD6C_.wvu.PrintArea" hidden="1" oldHidden="1">
    <formula>'tab 32'!$A$1:$G$83</formula>
    <oldFormula>'tab 32'!$A$1:$G$83</oldFormula>
  </rdn>
  <rdn rId="0" localSheetId="39" customView="1" name="Z_040A417A_1A2A_4546_91E5_4FDAF814DD6C_.wvu.PrintArea" hidden="1" oldHidden="1">
    <formula>'tab 33'!$A$1:$G$144</formula>
    <oldFormula>'tab 33'!$A$1:$G$144</oldFormula>
  </rdn>
  <rdn rId="0" localSheetId="39" customView="1" name="Z_040A417A_1A2A_4546_91E5_4FDAF814DD6C_.wvu.PrintTitles" hidden="1" oldHidden="1">
    <formula>'tab 33'!$4:$7</formula>
    <oldFormula>'tab 33'!$4:$7</oldFormula>
  </rdn>
  <rdn rId="0" localSheetId="41" customView="1" name="Z_040A417A_1A2A_4546_91E5_4FDAF814DD6C_.wvu.PrintArea" hidden="1" oldHidden="1">
    <formula>'tab 35'!$A$1:$G$144</formula>
    <oldFormula>'tab 35'!$A$1:$G$144</oldFormula>
  </rdn>
  <rdn rId="0" localSheetId="41" customView="1" name="Z_040A417A_1A2A_4546_91E5_4FDAF814DD6C_.wvu.PrintTitles" hidden="1" oldHidden="1">
    <formula>'tab 35'!$4:$7</formula>
    <oldFormula>'tab 35'!$4:$7</oldFormula>
  </rdn>
  <rdn rId="0" localSheetId="43" customView="1" name="Z_040A417A_1A2A_4546_91E5_4FDAF814DD6C_.wvu.PrintArea" hidden="1" oldHidden="1">
    <formula>'tab 37'!$A$1:$G$144</formula>
    <oldFormula>'tab 37'!$A$1:$G$144</oldFormula>
  </rdn>
  <rdn rId="0" localSheetId="43" customView="1" name="Z_040A417A_1A2A_4546_91E5_4FDAF814DD6C_.wvu.PrintTitles" hidden="1" oldHidden="1">
    <formula>'tab 37'!$4:$7</formula>
    <oldFormula>'tab 37'!$4:$7</oldFormula>
  </rdn>
  <rdn rId="0" localSheetId="44" customView="1" name="Z_040A417A_1A2A_4546_91E5_4FDAF814DD6C_.wvu.PrintArea" hidden="1" oldHidden="1">
    <formula>'tab 38'!$A$1:$G$83</formula>
    <oldFormula>'tab 38'!$A$1:$G$83</oldFormula>
  </rdn>
  <rdn rId="0" localSheetId="45" customView="1" name="Z_040A417A_1A2A_4546_91E5_4FDAF814DD6C_.wvu.PrintArea" hidden="1" oldHidden="1">
    <formula>'tab 39'!$A$1:$G$144</formula>
    <oldFormula>'tab 39'!$A$1:$G$144</oldFormula>
  </rdn>
  <rdn rId="0" localSheetId="45" customView="1" name="Z_040A417A_1A2A_4546_91E5_4FDAF814DD6C_.wvu.PrintTitles" hidden="1" oldHidden="1">
    <formula>'tab 39'!$4:$7</formula>
    <oldFormula>'tab 39'!$4:$7</oldFormula>
  </rdn>
  <rdn rId="0" localSheetId="46" customView="1" name="Z_040A417A_1A2A_4546_91E5_4FDAF814DD6C_.wvu.PrintArea" hidden="1" oldHidden="1">
    <formula>'tab 40'!$A$1:$G$83</formula>
    <oldFormula>'tab 40'!$A$1:$G$83</oldFormula>
  </rdn>
  <rdn rId="0" localSheetId="47" customView="1" name="Z_040A417A_1A2A_4546_91E5_4FDAF814DD6C_.wvu.PrintArea" hidden="1" oldHidden="1">
    <formula>'tab 41'!$A$1:$G$144</formula>
    <oldFormula>'tab 41'!$A$1:$G$144</oldFormula>
  </rdn>
  <rdn rId="0" localSheetId="47" customView="1" name="Z_040A417A_1A2A_4546_91E5_4FDAF814DD6C_.wvu.PrintTitles" hidden="1" oldHidden="1">
    <formula>'tab 41'!$4:$7</formula>
    <oldFormula>'tab 41'!$4:$7</oldFormula>
  </rdn>
  <rdn rId="0" localSheetId="48" customView="1" name="Z_040A417A_1A2A_4546_91E5_4FDAF814DD6C_.wvu.PrintArea" hidden="1" oldHidden="1">
    <formula>'tab 42'!$A$1:$G$83</formula>
    <oldFormula>'tab 42'!$A$1:$G$83</oldFormula>
  </rdn>
  <rcv guid="{040A417A-1A2A-4546-91E5-4FDAF814DD6C}"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Motiv systému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96.bin"/><Relationship Id="rId1" Type="http://schemas.openxmlformats.org/officeDocument/2006/relationships/printerSettings" Target="../printerSettings/printerSettings95.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8"/>
  <sheetViews>
    <sheetView showGridLines="0" tabSelected="1" zoomScaleNormal="100" zoomScaleSheetLayoutView="100" workbookViewId="0">
      <selection activeCell="M27" sqref="M27"/>
    </sheetView>
  </sheetViews>
  <sheetFormatPr defaultRowHeight="15.75"/>
  <cols>
    <col min="1" max="1" width="0.140625" style="2" customWidth="1"/>
    <col min="2" max="2" width="12.42578125" style="2" customWidth="1"/>
    <col min="3" max="3" width="15.7109375" style="2" customWidth="1"/>
    <col min="4" max="4" width="10.28515625" style="2" bestFit="1" customWidth="1"/>
    <col min="5" max="5" width="9.7109375" style="2" customWidth="1"/>
    <col min="6" max="11" width="10.42578125" style="2" customWidth="1"/>
    <col min="12" max="16384" width="9.140625" style="2"/>
  </cols>
  <sheetData>
    <row r="1" spans="2:9">
      <c r="B1" s="1"/>
      <c r="C1" s="1"/>
      <c r="D1" s="1"/>
      <c r="E1" s="1"/>
      <c r="F1" s="1"/>
      <c r="G1" s="1"/>
      <c r="H1" s="1"/>
    </row>
    <row r="2" spans="2:9">
      <c r="B2" s="1"/>
      <c r="C2" s="1"/>
      <c r="D2" s="1"/>
      <c r="E2" s="1"/>
      <c r="F2" s="1"/>
      <c r="G2" s="1"/>
      <c r="H2" s="1"/>
    </row>
    <row r="3" spans="2:9">
      <c r="B3" s="1"/>
      <c r="C3" s="1"/>
      <c r="D3" s="1"/>
      <c r="E3" s="1"/>
      <c r="F3" s="1"/>
      <c r="G3" s="1"/>
      <c r="H3" s="1"/>
    </row>
    <row r="4" spans="2:9">
      <c r="B4" s="1"/>
      <c r="C4" s="1"/>
      <c r="D4" s="1"/>
      <c r="E4" s="1"/>
      <c r="F4" s="1"/>
      <c r="G4" s="1"/>
      <c r="H4" s="1"/>
    </row>
    <row r="5" spans="2:9">
      <c r="B5" s="1"/>
      <c r="C5" s="1"/>
      <c r="D5" s="1"/>
      <c r="E5" s="1"/>
      <c r="F5" s="1"/>
      <c r="G5" s="1"/>
      <c r="H5" s="1"/>
    </row>
    <row r="6" spans="2:9">
      <c r="B6" s="1"/>
      <c r="C6" s="1"/>
      <c r="D6" s="1"/>
      <c r="E6" s="1"/>
      <c r="F6" s="1"/>
      <c r="G6" s="1"/>
      <c r="H6" s="1"/>
    </row>
    <row r="7" spans="2:9">
      <c r="B7" s="1"/>
      <c r="C7" s="1"/>
      <c r="D7" s="1"/>
      <c r="E7" s="1"/>
      <c r="F7" s="1"/>
      <c r="G7" s="1"/>
      <c r="H7" s="1"/>
    </row>
    <row r="8" spans="2:9">
      <c r="B8" s="1"/>
      <c r="C8" s="1"/>
      <c r="D8" s="1"/>
      <c r="E8" s="1"/>
      <c r="F8" s="1"/>
      <c r="G8" s="1"/>
      <c r="H8" s="1"/>
    </row>
    <row r="9" spans="2:9">
      <c r="B9" s="1"/>
      <c r="C9" s="1"/>
      <c r="D9" s="1"/>
      <c r="E9" s="1"/>
      <c r="F9" s="1"/>
      <c r="G9" s="1"/>
      <c r="H9" s="1"/>
    </row>
    <row r="10" spans="2:9">
      <c r="B10" s="1"/>
      <c r="C10" s="1"/>
      <c r="D10" s="1"/>
      <c r="E10" s="1"/>
      <c r="F10" s="1"/>
      <c r="G10" s="1"/>
      <c r="H10" s="1"/>
    </row>
    <row r="11" spans="2:9">
      <c r="B11" s="3"/>
      <c r="C11" s="3"/>
      <c r="D11" s="3"/>
      <c r="E11" s="3"/>
      <c r="F11" s="3"/>
      <c r="G11" s="3"/>
      <c r="H11" s="3"/>
      <c r="I11" s="1"/>
    </row>
    <row r="12" spans="2:9">
      <c r="B12" s="4"/>
      <c r="C12" s="4">
        <v>2007</v>
      </c>
      <c r="D12" s="4">
        <v>2008</v>
      </c>
      <c r="E12" s="4">
        <v>2009</v>
      </c>
      <c r="F12" s="4">
        <v>2010</v>
      </c>
      <c r="G12" s="5">
        <v>2011</v>
      </c>
      <c r="H12" s="2">
        <v>2012</v>
      </c>
      <c r="I12" s="2">
        <v>2013</v>
      </c>
    </row>
    <row r="13" spans="2:9">
      <c r="B13" s="4" t="s">
        <v>0</v>
      </c>
      <c r="C13" s="4">
        <v>10355.369000000001</v>
      </c>
      <c r="D13" s="4">
        <v>10985.659</v>
      </c>
      <c r="E13" s="4">
        <v>12404.834999999999</v>
      </c>
      <c r="F13" s="4">
        <v>11209.286</v>
      </c>
      <c r="G13" s="7">
        <v>11790.804</v>
      </c>
      <c r="H13" s="8">
        <v>11574.909</v>
      </c>
      <c r="I13" s="8">
        <v>11415.745999999999</v>
      </c>
    </row>
    <row r="14" spans="2:9">
      <c r="B14" s="4" t="s">
        <v>1</v>
      </c>
      <c r="C14" s="4">
        <v>5077.6769999999997</v>
      </c>
      <c r="D14" s="4">
        <v>5377.5029999999997</v>
      </c>
      <c r="E14" s="4">
        <v>4890.2520000000004</v>
      </c>
      <c r="F14" s="4">
        <v>4866.2070000000003</v>
      </c>
      <c r="G14" s="7">
        <v>5006.0230000000001</v>
      </c>
      <c r="H14" s="8">
        <v>4827.9070000000002</v>
      </c>
      <c r="I14" s="8">
        <v>4951.1000000000004</v>
      </c>
    </row>
    <row r="15" spans="2:9">
      <c r="B15" s="4" t="s">
        <v>0</v>
      </c>
      <c r="C15" s="6">
        <f t="shared" ref="C15:I15" si="0">D25*100/D27</f>
        <v>67.098672549799957</v>
      </c>
      <c r="D15" s="6">
        <f t="shared" si="0"/>
        <v>67.136528991157078</v>
      </c>
      <c r="E15" s="6">
        <f t="shared" si="0"/>
        <v>71.724617517101819</v>
      </c>
      <c r="F15" s="6">
        <f t="shared" si="0"/>
        <v>69.72903412666723</v>
      </c>
      <c r="G15" s="9">
        <f t="shared" si="0"/>
        <v>70.19661511069917</v>
      </c>
      <c r="H15" s="9">
        <f t="shared" si="0"/>
        <v>70.566596613654625</v>
      </c>
      <c r="I15" s="9">
        <f t="shared" si="0"/>
        <v>69.749211301920965</v>
      </c>
    </row>
    <row r="16" spans="2:9">
      <c r="B16" s="4" t="s">
        <v>1</v>
      </c>
      <c r="C16" s="6">
        <f t="shared" ref="C16:I16" si="1">D26*100/D27</f>
        <v>32.901327450200043</v>
      </c>
      <c r="D16" s="6">
        <f t="shared" si="1"/>
        <v>32.863471008842907</v>
      </c>
      <c r="E16" s="6">
        <f t="shared" si="1"/>
        <v>28.275382482898184</v>
      </c>
      <c r="F16" s="6">
        <f t="shared" si="1"/>
        <v>30.270965873332781</v>
      </c>
      <c r="G16" s="9">
        <f t="shared" si="1"/>
        <v>29.803384889300816</v>
      </c>
      <c r="H16" s="9">
        <f t="shared" si="1"/>
        <v>29.433403386345372</v>
      </c>
      <c r="I16" s="9">
        <f t="shared" si="1"/>
        <v>30.250788698079035</v>
      </c>
    </row>
    <row r="17" spans="2:10">
      <c r="B17" s="3"/>
      <c r="C17" s="3"/>
      <c r="D17" s="3"/>
      <c r="E17" s="3"/>
      <c r="F17" s="3"/>
      <c r="G17" s="3"/>
      <c r="H17" s="3"/>
    </row>
    <row r="18" spans="2:10">
      <c r="B18" s="1"/>
      <c r="C18" s="1"/>
      <c r="D18" s="1"/>
      <c r="E18" s="1"/>
      <c r="F18" s="1"/>
      <c r="G18" s="1"/>
      <c r="H18" s="1"/>
    </row>
    <row r="19" spans="2:10">
      <c r="B19" s="1"/>
      <c r="C19" s="1"/>
      <c r="D19" s="1"/>
      <c r="E19" s="1"/>
      <c r="F19" s="1"/>
      <c r="G19" s="1"/>
      <c r="H19" s="1"/>
    </row>
    <row r="20" spans="2:10">
      <c r="B20" s="1"/>
      <c r="C20" s="1"/>
      <c r="D20" s="1"/>
      <c r="E20" s="1"/>
      <c r="F20" s="1"/>
      <c r="G20" s="1"/>
      <c r="H20" s="1"/>
    </row>
    <row r="21" spans="2:10">
      <c r="B21" s="1"/>
      <c r="C21" s="1"/>
      <c r="D21" s="1"/>
      <c r="E21" s="1"/>
      <c r="F21" s="1"/>
      <c r="G21" s="1"/>
      <c r="H21" s="1"/>
    </row>
    <row r="22" spans="2:10">
      <c r="B22" s="1"/>
      <c r="C22" s="1"/>
      <c r="D22" s="1"/>
      <c r="E22" s="1"/>
      <c r="F22" s="1"/>
      <c r="G22" s="1"/>
      <c r="H22" s="1"/>
    </row>
    <row r="23" spans="2:10" ht="44.25" customHeight="1" thickBot="1">
      <c r="D23" s="10"/>
      <c r="E23" s="11"/>
      <c r="F23" s="11"/>
      <c r="G23" s="11"/>
      <c r="H23" s="11"/>
      <c r="I23" s="11"/>
      <c r="J23" s="11" t="s">
        <v>2</v>
      </c>
    </row>
    <row r="24" spans="2:10">
      <c r="C24" s="12"/>
      <c r="D24" s="13" t="s">
        <v>3</v>
      </c>
      <c r="E24" s="13" t="s">
        <v>4</v>
      </c>
      <c r="F24" s="14" t="s">
        <v>5</v>
      </c>
      <c r="G24" s="14" t="s">
        <v>6</v>
      </c>
      <c r="H24" s="14" t="s">
        <v>7</v>
      </c>
      <c r="I24" s="14" t="s">
        <v>8</v>
      </c>
      <c r="J24" s="15" t="s">
        <v>41</v>
      </c>
    </row>
    <row r="25" spans="2:10">
      <c r="C25" s="16" t="s">
        <v>9</v>
      </c>
      <c r="D25" s="6">
        <v>10355.369000000001</v>
      </c>
      <c r="E25" s="6">
        <v>10985.659</v>
      </c>
      <c r="F25" s="17">
        <v>12404.834999999999</v>
      </c>
      <c r="G25" s="17">
        <v>11209.286</v>
      </c>
      <c r="H25" s="17">
        <v>11790.804</v>
      </c>
      <c r="I25" s="17">
        <v>11574.909</v>
      </c>
      <c r="J25" s="8">
        <v>11415.745999999999</v>
      </c>
    </row>
    <row r="26" spans="2:10">
      <c r="C26" s="16" t="s">
        <v>10</v>
      </c>
      <c r="D26" s="6">
        <v>5077.6769999999997</v>
      </c>
      <c r="E26" s="6">
        <v>5377.5029999999997</v>
      </c>
      <c r="F26" s="17">
        <v>4890.2520000000004</v>
      </c>
      <c r="G26" s="17">
        <v>4866.2070000000003</v>
      </c>
      <c r="H26" s="17">
        <v>5006.0230000000001</v>
      </c>
      <c r="I26" s="17">
        <v>4827.9070000000002</v>
      </c>
      <c r="J26" s="8">
        <v>4951.1000000000004</v>
      </c>
    </row>
    <row r="27" spans="2:10" ht="16.5" thickBot="1">
      <c r="C27" s="18" t="s">
        <v>11</v>
      </c>
      <c r="D27" s="19">
        <f t="shared" ref="D27:J27" si="2">SUM(D25:D26)</f>
        <v>15433.046</v>
      </c>
      <c r="E27" s="19">
        <f t="shared" si="2"/>
        <v>16363.162</v>
      </c>
      <c r="F27" s="20">
        <f t="shared" si="2"/>
        <v>17295.087</v>
      </c>
      <c r="G27" s="20">
        <f t="shared" si="2"/>
        <v>16075.493</v>
      </c>
      <c r="H27" s="20">
        <f t="shared" si="2"/>
        <v>16796.827000000001</v>
      </c>
      <c r="I27" s="20">
        <f t="shared" si="2"/>
        <v>16402.815999999999</v>
      </c>
      <c r="J27" s="21">
        <f t="shared" si="2"/>
        <v>16366.846</v>
      </c>
    </row>
    <row r="28" spans="2:10">
      <c r="B28" s="1"/>
      <c r="C28" s="1"/>
      <c r="D28" s="1"/>
      <c r="E28" s="1"/>
      <c r="F28" s="1"/>
      <c r="G28" s="1"/>
      <c r="H28" s="1"/>
    </row>
  </sheetData>
  <customSheetViews>
    <customSheetView guid="{040A417A-1A2A-4546-91E5-4FDAF814DD6C}" showGridLines="0">
      <selection activeCell="M27" sqref="M27"/>
      <pageMargins left="0.78740157480314965" right="0.78740157480314965" top="0.98425196850393704" bottom="0.98425196850393704" header="0.51181102362204722" footer="0.51181102362204722"/>
      <pageSetup paperSize="9" firstPageNumber="137" orientation="landscape" useFirstPageNumber="1" r:id="rId1"/>
      <headerFooter alignWithMargins="0">
        <oddHeader>&amp;L&amp;"Tahoma,Kurzíva"&amp;9Závěrečný účet za rok 2013&amp;R&amp;"Tahoma,Kurzíva"&amp;9Graf č. 1</oddHeader>
        <oddFooter>&amp;C&amp;"Tahoma,Obyčejné"&amp;P</oddFooter>
      </headerFooter>
    </customSheetView>
  </customSheetViews>
  <pageMargins left="0.78740157480314965" right="0.78740157480314965" top="0.98425196850393704" bottom="0.98425196850393704" header="0.51181102362204722" footer="0.51181102362204722"/>
  <pageSetup paperSize="9" firstPageNumber="137" orientation="landscape" useFirstPageNumber="1" r:id="rId2"/>
  <headerFooter alignWithMargins="0">
    <oddHeader>&amp;L&amp;"Tahoma,Kurzíva"&amp;9Závěrečný účet za rok 2013&amp;R&amp;"Tahoma,Kurzíva"&amp;9Graf č. 1</oddHeader>
    <oddFooter>&amp;C&amp;"Tahoma,Obyčejné"&amp;P</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46"/>
  <sheetViews>
    <sheetView view="pageBreakPreview" zoomScaleNormal="100" workbookViewId="0">
      <selection activeCell="E11" sqref="E11"/>
    </sheetView>
  </sheetViews>
  <sheetFormatPr defaultRowHeight="12.75"/>
  <cols>
    <col min="1" max="1" width="45.7109375" customWidth="1"/>
    <col min="2" max="2" width="9.140625" hidden="1" customWidth="1"/>
    <col min="3" max="6" width="11.42578125" customWidth="1"/>
  </cols>
  <sheetData>
    <row r="2" spans="1:6" ht="33" customHeight="1">
      <c r="A2" s="1184" t="s">
        <v>481</v>
      </c>
      <c r="B2" s="1184"/>
      <c r="C2" s="1184"/>
      <c r="D2" s="1184"/>
      <c r="E2" s="1184"/>
      <c r="F2" s="1184"/>
    </row>
    <row r="3" spans="1:6" ht="13.5" thickBot="1">
      <c r="A3" s="274"/>
      <c r="B3" s="274"/>
      <c r="C3" s="274"/>
      <c r="D3" s="274"/>
      <c r="E3" s="274"/>
      <c r="F3" s="273" t="s">
        <v>30</v>
      </c>
    </row>
    <row r="4" spans="1:6" ht="30" customHeight="1" thickBot="1">
      <c r="A4" s="272" t="s">
        <v>38</v>
      </c>
      <c r="B4" s="271" t="s">
        <v>480</v>
      </c>
      <c r="C4" s="270" t="s">
        <v>106</v>
      </c>
      <c r="D4" s="270" t="s">
        <v>105</v>
      </c>
      <c r="E4" s="270" t="s">
        <v>39</v>
      </c>
      <c r="F4" s="269" t="s">
        <v>479</v>
      </c>
    </row>
    <row r="5" spans="1:6" ht="25.5">
      <c r="A5" s="263" t="s">
        <v>478</v>
      </c>
      <c r="B5" s="257">
        <v>1780</v>
      </c>
      <c r="C5" s="256">
        <v>0</v>
      </c>
      <c r="D5" s="256">
        <v>2818.78</v>
      </c>
      <c r="E5" s="256">
        <v>2176.8753299999998</v>
      </c>
      <c r="F5" s="255">
        <f t="shared" ref="F5:F39" si="0">(E5/D5)*100</f>
        <v>77.227571147801527</v>
      </c>
    </row>
    <row r="6" spans="1:6" ht="13.5" customHeight="1">
      <c r="A6" s="250" t="s">
        <v>477</v>
      </c>
      <c r="B6" s="249"/>
      <c r="C6" s="248">
        <f>SUM(C5)</f>
        <v>0</v>
      </c>
      <c r="D6" s="248">
        <f>SUM(D5)</f>
        <v>2818.78</v>
      </c>
      <c r="E6" s="248">
        <f>SUM(E5)</f>
        <v>2176.8753299999998</v>
      </c>
      <c r="F6" s="247">
        <f t="shared" si="0"/>
        <v>77.227571147801527</v>
      </c>
    </row>
    <row r="7" spans="1:6" ht="25.5">
      <c r="A7" s="254" t="s">
        <v>476</v>
      </c>
      <c r="B7" s="253">
        <v>1711</v>
      </c>
      <c r="C7" s="252">
        <v>5000</v>
      </c>
      <c r="D7" s="252">
        <v>5000</v>
      </c>
      <c r="E7" s="252">
        <v>4999.9676900000004</v>
      </c>
      <c r="F7" s="251">
        <f t="shared" si="0"/>
        <v>99.999353800000009</v>
      </c>
    </row>
    <row r="8" spans="1:6">
      <c r="A8" s="254" t="s">
        <v>475</v>
      </c>
      <c r="B8" s="253">
        <v>1712</v>
      </c>
      <c r="C8" s="252">
        <v>4200</v>
      </c>
      <c r="D8" s="252">
        <v>4949.7</v>
      </c>
      <c r="E8" s="252">
        <v>4933.2519899999998</v>
      </c>
      <c r="F8" s="251">
        <f t="shared" si="0"/>
        <v>99.667696830110913</v>
      </c>
    </row>
    <row r="9" spans="1:6" ht="25.5">
      <c r="A9" s="254" t="s">
        <v>474</v>
      </c>
      <c r="B9" s="253">
        <v>1710</v>
      </c>
      <c r="C9" s="252">
        <v>850</v>
      </c>
      <c r="D9" s="252">
        <v>883.7</v>
      </c>
      <c r="E9" s="252">
        <v>882.7</v>
      </c>
      <c r="F9" s="251">
        <f t="shared" si="0"/>
        <v>99.886839425144274</v>
      </c>
    </row>
    <row r="10" spans="1:6" ht="13.5" customHeight="1">
      <c r="A10" s="250" t="s">
        <v>473</v>
      </c>
      <c r="B10" s="249"/>
      <c r="C10" s="248">
        <f>SUM(C7:C9)</f>
        <v>10050</v>
      </c>
      <c r="D10" s="248">
        <f>SUM(D7:D9)</f>
        <v>10833.400000000001</v>
      </c>
      <c r="E10" s="248">
        <f>SUM(E7:E9)</f>
        <v>10815.919680000001</v>
      </c>
      <c r="F10" s="247">
        <f t="shared" si="0"/>
        <v>99.83864419295881</v>
      </c>
    </row>
    <row r="11" spans="1:6">
      <c r="A11" s="263" t="s">
        <v>472</v>
      </c>
      <c r="B11" s="257">
        <v>1735</v>
      </c>
      <c r="C11" s="256">
        <v>10000</v>
      </c>
      <c r="D11" s="256">
        <v>11170</v>
      </c>
      <c r="E11" s="256">
        <v>5229.2</v>
      </c>
      <c r="F11" s="255">
        <f t="shared" si="0"/>
        <v>46.814682184422558</v>
      </c>
    </row>
    <row r="12" spans="1:6">
      <c r="A12" s="263" t="s">
        <v>471</v>
      </c>
      <c r="B12" s="257">
        <v>1733</v>
      </c>
      <c r="C12" s="256">
        <v>7000</v>
      </c>
      <c r="D12" s="256">
        <v>37783.980000000003</v>
      </c>
      <c r="E12" s="256">
        <v>20681.31162</v>
      </c>
      <c r="F12" s="255">
        <f t="shared" si="0"/>
        <v>54.735662098063777</v>
      </c>
    </row>
    <row r="13" spans="1:6" ht="25.5">
      <c r="A13" s="263" t="s">
        <v>470</v>
      </c>
      <c r="B13" s="257">
        <v>1731</v>
      </c>
      <c r="C13" s="256">
        <v>2000</v>
      </c>
      <c r="D13" s="256">
        <v>6550.47</v>
      </c>
      <c r="E13" s="256">
        <v>2631.9569999999999</v>
      </c>
      <c r="F13" s="255">
        <f t="shared" si="0"/>
        <v>40.179666497213177</v>
      </c>
    </row>
    <row r="14" spans="1:6" ht="25.5">
      <c r="A14" s="263" t="s">
        <v>469</v>
      </c>
      <c r="B14" s="257">
        <v>1732</v>
      </c>
      <c r="C14" s="256">
        <v>0</v>
      </c>
      <c r="D14" s="256">
        <v>75595.23</v>
      </c>
      <c r="E14" s="256">
        <v>46060.131000000001</v>
      </c>
      <c r="F14" s="255">
        <f t="shared" si="0"/>
        <v>60.929943595647508</v>
      </c>
    </row>
    <row r="15" spans="1:6" ht="25.5">
      <c r="A15" s="263" t="s">
        <v>468</v>
      </c>
      <c r="B15" s="257">
        <v>1730</v>
      </c>
      <c r="C15" s="256">
        <v>0</v>
      </c>
      <c r="D15" s="256">
        <v>16577.04</v>
      </c>
      <c r="E15" s="256">
        <v>12532.89588</v>
      </c>
      <c r="F15" s="255">
        <f t="shared" si="0"/>
        <v>75.603943044114018</v>
      </c>
    </row>
    <row r="16" spans="1:6" ht="25.5">
      <c r="A16" s="263" t="s">
        <v>467</v>
      </c>
      <c r="B16" s="257">
        <v>1736</v>
      </c>
      <c r="C16" s="256">
        <v>0</v>
      </c>
      <c r="D16" s="256">
        <v>1000</v>
      </c>
      <c r="E16" s="256">
        <v>0</v>
      </c>
      <c r="F16" s="255">
        <f t="shared" si="0"/>
        <v>0</v>
      </c>
    </row>
    <row r="17" spans="1:6" ht="13.5" customHeight="1">
      <c r="A17" s="250" t="s">
        <v>466</v>
      </c>
      <c r="B17" s="249"/>
      <c r="C17" s="248">
        <f>SUM(C11:C16)</f>
        <v>19000</v>
      </c>
      <c r="D17" s="248">
        <f>SUM(D11:D16)</f>
        <v>148676.72</v>
      </c>
      <c r="E17" s="248">
        <f>SUM(E11:E16)</f>
        <v>87135.49549999999</v>
      </c>
      <c r="F17" s="247">
        <f t="shared" si="0"/>
        <v>58.607356619112927</v>
      </c>
    </row>
    <row r="18" spans="1:6" ht="25.5">
      <c r="A18" s="268" t="s">
        <v>465</v>
      </c>
      <c r="B18" s="267">
        <v>1740</v>
      </c>
      <c r="C18" s="266">
        <v>4000</v>
      </c>
      <c r="D18" s="266">
        <v>3920</v>
      </c>
      <c r="E18" s="266">
        <v>3823.3850000000002</v>
      </c>
      <c r="F18" s="255">
        <f t="shared" si="0"/>
        <v>97.535331632653069</v>
      </c>
    </row>
    <row r="19" spans="1:6">
      <c r="A19" s="268" t="s">
        <v>464</v>
      </c>
      <c r="B19" s="267">
        <v>1742</v>
      </c>
      <c r="C19" s="266">
        <v>3600</v>
      </c>
      <c r="D19" s="266">
        <v>10940.25</v>
      </c>
      <c r="E19" s="266">
        <v>5587.0259500000002</v>
      </c>
      <c r="F19" s="255">
        <f t="shared" si="0"/>
        <v>51.068540024222486</v>
      </c>
    </row>
    <row r="20" spans="1:6" ht="25.5">
      <c r="A20" s="263" t="s">
        <v>463</v>
      </c>
      <c r="B20" s="257">
        <v>1741</v>
      </c>
      <c r="C20" s="256">
        <v>1500</v>
      </c>
      <c r="D20" s="256">
        <v>1767.85</v>
      </c>
      <c r="E20" s="256">
        <v>1436.4561000000001</v>
      </c>
      <c r="F20" s="255">
        <f t="shared" si="0"/>
        <v>81.254410724891827</v>
      </c>
    </row>
    <row r="21" spans="1:6" ht="13.5" customHeight="1">
      <c r="A21" s="250" t="s">
        <v>462</v>
      </c>
      <c r="B21" s="249"/>
      <c r="C21" s="248">
        <f>SUM(C18:C20)</f>
        <v>9100</v>
      </c>
      <c r="D21" s="248">
        <f>SUM(D18:D20)</f>
        <v>16628.099999999999</v>
      </c>
      <c r="E21" s="248">
        <f>SUM(E18:E20)</f>
        <v>10846.867050000001</v>
      </c>
      <c r="F21" s="247">
        <f t="shared" si="0"/>
        <v>65.232149493928958</v>
      </c>
    </row>
    <row r="22" spans="1:6" ht="25.5">
      <c r="A22" s="254" t="s">
        <v>461</v>
      </c>
      <c r="B22" s="253">
        <v>1775</v>
      </c>
      <c r="C22" s="252">
        <v>8000</v>
      </c>
      <c r="D22" s="252">
        <v>7850</v>
      </c>
      <c r="E22" s="252">
        <v>7500</v>
      </c>
      <c r="F22" s="251">
        <f t="shared" si="0"/>
        <v>95.541401273885356</v>
      </c>
    </row>
    <row r="23" spans="1:6" ht="25.5">
      <c r="A23" s="254" t="s">
        <v>460</v>
      </c>
      <c r="B23" s="253">
        <v>1774</v>
      </c>
      <c r="C23" s="252">
        <v>2700</v>
      </c>
      <c r="D23" s="252">
        <v>2520</v>
      </c>
      <c r="E23" s="252">
        <v>2420</v>
      </c>
      <c r="F23" s="251">
        <f t="shared" si="0"/>
        <v>96.031746031746039</v>
      </c>
    </row>
    <row r="24" spans="1:6">
      <c r="A24" s="254" t="s">
        <v>459</v>
      </c>
      <c r="B24" s="253">
        <v>1770</v>
      </c>
      <c r="C24" s="252">
        <v>2500</v>
      </c>
      <c r="D24" s="252">
        <v>2600</v>
      </c>
      <c r="E24" s="252">
        <v>2600</v>
      </c>
      <c r="F24" s="251">
        <f t="shared" si="0"/>
        <v>100</v>
      </c>
    </row>
    <row r="25" spans="1:6" ht="38.25">
      <c r="A25" s="254" t="s">
        <v>458</v>
      </c>
      <c r="B25" s="253">
        <v>1772</v>
      </c>
      <c r="C25" s="252">
        <v>2100</v>
      </c>
      <c r="D25" s="252">
        <v>2100</v>
      </c>
      <c r="E25" s="252">
        <v>2042.3</v>
      </c>
      <c r="F25" s="251">
        <f t="shared" si="0"/>
        <v>97.252380952380946</v>
      </c>
    </row>
    <row r="26" spans="1:6" ht="25.5">
      <c r="A26" s="254" t="s">
        <v>457</v>
      </c>
      <c r="B26" s="253">
        <v>1773</v>
      </c>
      <c r="C26" s="252">
        <v>1600</v>
      </c>
      <c r="D26" s="252">
        <v>1674.1</v>
      </c>
      <c r="E26" s="252">
        <v>1640.6</v>
      </c>
      <c r="F26" s="251">
        <f t="shared" si="0"/>
        <v>97.998924795412449</v>
      </c>
    </row>
    <row r="27" spans="1:6" ht="38.25">
      <c r="A27" s="254" t="s">
        <v>456</v>
      </c>
      <c r="B27" s="253">
        <v>1776</v>
      </c>
      <c r="C27" s="252">
        <v>800</v>
      </c>
      <c r="D27" s="252">
        <v>678.9</v>
      </c>
      <c r="E27" s="252">
        <v>678.9</v>
      </c>
      <c r="F27" s="251">
        <f t="shared" si="0"/>
        <v>100</v>
      </c>
    </row>
    <row r="28" spans="1:6" ht="25.5">
      <c r="A28" s="254" t="s">
        <v>455</v>
      </c>
      <c r="B28" s="253">
        <v>1771</v>
      </c>
      <c r="C28" s="252">
        <v>500</v>
      </c>
      <c r="D28" s="252">
        <v>627</v>
      </c>
      <c r="E28" s="252">
        <v>627</v>
      </c>
      <c r="F28" s="251">
        <f t="shared" si="0"/>
        <v>100</v>
      </c>
    </row>
    <row r="29" spans="1:6" ht="13.5" customHeight="1">
      <c r="A29" s="250" t="s">
        <v>454</v>
      </c>
      <c r="B29" s="249"/>
      <c r="C29" s="248">
        <f>SUM(C22:C28)</f>
        <v>18200</v>
      </c>
      <c r="D29" s="248">
        <f>SUM(D22:D28)</f>
        <v>18050</v>
      </c>
      <c r="E29" s="248">
        <f>SUM(E22:E28)</f>
        <v>17508.8</v>
      </c>
      <c r="F29" s="247">
        <f t="shared" si="0"/>
        <v>97.001662049861494</v>
      </c>
    </row>
    <row r="30" spans="1:6">
      <c r="A30" s="265" t="s">
        <v>453</v>
      </c>
      <c r="B30" s="264">
        <v>1760</v>
      </c>
      <c r="C30" s="256">
        <v>10000</v>
      </c>
      <c r="D30" s="256">
        <v>10000</v>
      </c>
      <c r="E30" s="256">
        <v>9960.5480000000007</v>
      </c>
      <c r="F30" s="255">
        <f t="shared" si="0"/>
        <v>99.60548</v>
      </c>
    </row>
    <row r="31" spans="1:6" ht="38.25">
      <c r="A31" s="263" t="s">
        <v>452</v>
      </c>
      <c r="B31" s="264">
        <v>1761</v>
      </c>
      <c r="C31" s="256">
        <v>2000</v>
      </c>
      <c r="D31" s="256">
        <v>2000</v>
      </c>
      <c r="E31" s="256">
        <v>2000</v>
      </c>
      <c r="F31" s="255">
        <f t="shared" si="0"/>
        <v>100</v>
      </c>
    </row>
    <row r="32" spans="1:6" ht="25.5">
      <c r="A32" s="265" t="s">
        <v>451</v>
      </c>
      <c r="B32" s="264">
        <v>1763</v>
      </c>
      <c r="C32" s="256">
        <v>1000</v>
      </c>
      <c r="D32" s="256">
        <v>1000</v>
      </c>
      <c r="E32" s="256">
        <v>998.2</v>
      </c>
      <c r="F32" s="255">
        <f t="shared" si="0"/>
        <v>99.820000000000007</v>
      </c>
    </row>
    <row r="33" spans="1:6" ht="13.5" customHeight="1">
      <c r="A33" s="250" t="s">
        <v>450</v>
      </c>
      <c r="B33" s="249"/>
      <c r="C33" s="248">
        <f>SUM(C30:C32)</f>
        <v>13000</v>
      </c>
      <c r="D33" s="248">
        <f>SUM(D30:D32)</f>
        <v>13000</v>
      </c>
      <c r="E33" s="248">
        <f>SUM(E30:E32)</f>
        <v>12958.748000000001</v>
      </c>
      <c r="F33" s="247">
        <f t="shared" si="0"/>
        <v>99.682676923076926</v>
      </c>
    </row>
    <row r="34" spans="1:6">
      <c r="A34" s="263" t="s">
        <v>449</v>
      </c>
      <c r="B34" s="257">
        <v>1720</v>
      </c>
      <c r="C34" s="256">
        <v>0</v>
      </c>
      <c r="D34" s="262">
        <v>1502.08</v>
      </c>
      <c r="E34" s="262">
        <v>194.88</v>
      </c>
      <c r="F34" s="261">
        <f t="shared" si="0"/>
        <v>12.974009373668514</v>
      </c>
    </row>
    <row r="35" spans="1:6" ht="27" customHeight="1">
      <c r="A35" s="260" t="s">
        <v>448</v>
      </c>
      <c r="B35" s="259"/>
      <c r="C35" s="258">
        <f>SUM(C34)</f>
        <v>0</v>
      </c>
      <c r="D35" s="258">
        <f>SUM(D34)</f>
        <v>1502.08</v>
      </c>
      <c r="E35" s="258">
        <f>SUM(E34)</f>
        <v>194.88</v>
      </c>
      <c r="F35" s="247">
        <f t="shared" si="0"/>
        <v>12.974009373668514</v>
      </c>
    </row>
    <row r="36" spans="1:6">
      <c r="A36" s="254" t="s">
        <v>447</v>
      </c>
      <c r="B36" s="257">
        <v>1700</v>
      </c>
      <c r="C36" s="256">
        <v>2000</v>
      </c>
      <c r="D36" s="256">
        <v>2000</v>
      </c>
      <c r="E36" s="256">
        <v>2000</v>
      </c>
      <c r="F36" s="255">
        <f t="shared" si="0"/>
        <v>100</v>
      </c>
    </row>
    <row r="37" spans="1:6" ht="13.5" customHeight="1">
      <c r="A37" s="250" t="s">
        <v>446</v>
      </c>
      <c r="B37" s="249"/>
      <c r="C37" s="248">
        <f>SUM(C36)</f>
        <v>2000</v>
      </c>
      <c r="D37" s="248">
        <f>SUM(D36)</f>
        <v>2000</v>
      </c>
      <c r="E37" s="248">
        <f>SUM(E36)</f>
        <v>2000</v>
      </c>
      <c r="F37" s="247">
        <f t="shared" si="0"/>
        <v>100</v>
      </c>
    </row>
    <row r="38" spans="1:6">
      <c r="A38" s="254" t="s">
        <v>445</v>
      </c>
      <c r="B38" s="253">
        <v>1752</v>
      </c>
      <c r="C38" s="252">
        <v>18000</v>
      </c>
      <c r="D38" s="252">
        <v>11500</v>
      </c>
      <c r="E38" s="252">
        <v>4573.3639999999996</v>
      </c>
      <c r="F38" s="251">
        <f t="shared" si="0"/>
        <v>39.768382608695646</v>
      </c>
    </row>
    <row r="39" spans="1:6">
      <c r="A39" s="254" t="s">
        <v>444</v>
      </c>
      <c r="B39" s="253">
        <v>1750</v>
      </c>
      <c r="C39" s="252">
        <v>15000</v>
      </c>
      <c r="D39" s="252">
        <v>23166.19</v>
      </c>
      <c r="E39" s="252">
        <v>15457.44621</v>
      </c>
      <c r="F39" s="251">
        <f t="shared" si="0"/>
        <v>66.724162281324638</v>
      </c>
    </row>
    <row r="40" spans="1:6">
      <c r="A40" s="254" t="s">
        <v>443</v>
      </c>
      <c r="B40" s="253">
        <v>1757</v>
      </c>
      <c r="C40" s="252">
        <v>2500</v>
      </c>
      <c r="D40" s="252">
        <v>0</v>
      </c>
      <c r="E40" s="252">
        <v>0</v>
      </c>
      <c r="F40" s="251">
        <v>0</v>
      </c>
    </row>
    <row r="41" spans="1:6">
      <c r="A41" s="254" t="s">
        <v>442</v>
      </c>
      <c r="B41" s="253">
        <v>1751</v>
      </c>
      <c r="C41" s="252">
        <v>1000</v>
      </c>
      <c r="D41" s="252">
        <v>1018.5</v>
      </c>
      <c r="E41" s="252">
        <v>1011.486</v>
      </c>
      <c r="F41" s="251">
        <f t="shared" ref="F41:F46" si="1">(E41/D41)*100</f>
        <v>99.311340206185562</v>
      </c>
    </row>
    <row r="42" spans="1:6">
      <c r="A42" s="254" t="s">
        <v>441</v>
      </c>
      <c r="B42" s="253">
        <v>1754</v>
      </c>
      <c r="C42" s="252">
        <v>500</v>
      </c>
      <c r="D42" s="252">
        <v>509.2</v>
      </c>
      <c r="E42" s="252">
        <v>509.2</v>
      </c>
      <c r="F42" s="251">
        <f t="shared" si="1"/>
        <v>100</v>
      </c>
    </row>
    <row r="43" spans="1:6">
      <c r="A43" s="254" t="s">
        <v>440</v>
      </c>
      <c r="B43" s="253">
        <v>1756</v>
      </c>
      <c r="C43" s="252">
        <v>0</v>
      </c>
      <c r="D43" s="252">
        <v>24979.59</v>
      </c>
      <c r="E43" s="252">
        <v>24979.59</v>
      </c>
      <c r="F43" s="251">
        <f t="shared" si="1"/>
        <v>100</v>
      </c>
    </row>
    <row r="44" spans="1:6" ht="25.5">
      <c r="A44" s="254" t="s">
        <v>439</v>
      </c>
      <c r="B44" s="253">
        <v>1758</v>
      </c>
      <c r="C44" s="252">
        <v>0</v>
      </c>
      <c r="D44" s="252">
        <v>1500</v>
      </c>
      <c r="E44" s="252">
        <v>0</v>
      </c>
      <c r="F44" s="251">
        <f t="shared" si="1"/>
        <v>0</v>
      </c>
    </row>
    <row r="45" spans="1:6" ht="13.5" customHeight="1">
      <c r="A45" s="250" t="s">
        <v>438</v>
      </c>
      <c r="B45" s="249"/>
      <c r="C45" s="248">
        <f>SUM(C38:C44)</f>
        <v>37000</v>
      </c>
      <c r="D45" s="248">
        <f>SUM(D38:D44)</f>
        <v>62673.479999999996</v>
      </c>
      <c r="E45" s="248">
        <f>SUM(E38:E44)</f>
        <v>46531.086210000001</v>
      </c>
      <c r="F45" s="247">
        <f t="shared" si="1"/>
        <v>74.243661290229952</v>
      </c>
    </row>
    <row r="46" spans="1:6" ht="14.25" customHeight="1" thickBot="1">
      <c r="A46" s="246" t="s">
        <v>437</v>
      </c>
      <c r="B46" s="245"/>
      <c r="C46" s="244">
        <f>SUM(C6,C10,C17,C21,C29,C33,C35,C37,C45)</f>
        <v>108350</v>
      </c>
      <c r="D46" s="244">
        <f>SUM(D6,D10,D17,D21,D29,D33,D35,D37,D45)</f>
        <v>276182.56</v>
      </c>
      <c r="E46" s="244">
        <f>SUM(E6,E10,E17,E21,E29,E33,E35,E37,E45)</f>
        <v>190168.67177000002</v>
      </c>
      <c r="F46" s="243">
        <f t="shared" si="1"/>
        <v>68.856147821209277</v>
      </c>
    </row>
  </sheetData>
  <customSheetViews>
    <customSheetView guid="{040A417A-1A2A-4546-91E5-4FDAF814DD6C}" showPageBreaks="1" hiddenColumns="1" view="pageBreakPreview">
      <selection activeCell="E11" sqref="E11"/>
      <rowBreaks count="1" manualBreakCount="1">
        <brk id="37" max="16383" man="1"/>
      </rowBreaks>
      <pageMargins left="0.39370078740157483" right="0.39370078740157483" top="0.59055118110236227" bottom="0.39370078740157483" header="0.31496062992125984" footer="0.11811023622047245"/>
      <printOptions horizontalCentered="1"/>
      <pageSetup paperSize="9" firstPageNumber="191" orientation="portrait" useFirstPageNumber="1" r:id="rId1"/>
      <headerFooter alignWithMargins="0">
        <oddHeader>&amp;L&amp;"Tahoma,Kurzíva"&amp;9Závěrečný účet za rok 2013&amp;R&amp;"Tahoma,Kurzíva"&amp;9Tabulka č. 4</oddHeader>
        <oddFooter>&amp;C&amp;"Tahoma,Obyčejné"&amp;P</oddFooter>
      </headerFooter>
    </customSheetView>
  </customSheetViews>
  <mergeCells count="1">
    <mergeCell ref="A2:F2"/>
  </mergeCells>
  <printOptions horizontalCentered="1"/>
  <pageMargins left="0.39370078740157483" right="0.39370078740157483" top="0.59055118110236227" bottom="0.39370078740157483" header="0.31496062992125984" footer="0.11811023622047245"/>
  <pageSetup paperSize="9" firstPageNumber="191" orientation="portrait" useFirstPageNumber="1" r:id="rId2"/>
  <headerFooter alignWithMargins="0">
    <oddHeader>&amp;L&amp;"Tahoma,Kurzíva"&amp;9Závěrečný účet za rok 2013&amp;R&amp;"Tahoma,Kurzíva"&amp;9Tabulka č. 4</oddHeader>
    <oddFooter>&amp;C&amp;"Tahoma,Obyčejné"&amp;P</oddFooter>
  </headerFooter>
  <rowBreaks count="1" manualBreakCount="1">
    <brk id="37"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352"/>
  <sheetViews>
    <sheetView view="pageBreakPreview" zoomScaleNormal="100" zoomScaleSheetLayoutView="100" workbookViewId="0">
      <selection activeCell="F2" sqref="F2"/>
    </sheetView>
  </sheetViews>
  <sheetFormatPr defaultRowHeight="12.75"/>
  <cols>
    <col min="1" max="2" width="40.7109375" style="276" customWidth="1"/>
    <col min="3" max="4" width="12.7109375" style="1076" customWidth="1"/>
    <col min="5" max="5" width="10.7109375" style="275" customWidth="1"/>
    <col min="6" max="16384" width="9.140625" style="275"/>
  </cols>
  <sheetData>
    <row r="2" spans="1:5" ht="21" customHeight="1">
      <c r="A2" s="1184" t="s">
        <v>795</v>
      </c>
      <c r="B2" s="1184"/>
      <c r="C2" s="1184"/>
      <c r="D2" s="1184"/>
      <c r="E2" s="1184"/>
    </row>
    <row r="3" spans="1:5" ht="12.75" customHeight="1">
      <c r="A3" s="286"/>
      <c r="B3" s="286"/>
      <c r="C3" s="1070"/>
      <c r="D3" s="1070"/>
      <c r="E3" s="286"/>
    </row>
    <row r="4" spans="1:5" ht="15" customHeight="1">
      <c r="A4" s="1197" t="s">
        <v>794</v>
      </c>
      <c r="B4" s="1197"/>
      <c r="C4" s="1197"/>
      <c r="D4" s="1197"/>
      <c r="E4" s="1197"/>
    </row>
    <row r="5" spans="1:5" ht="7.5" customHeight="1">
      <c r="A5" s="285"/>
      <c r="B5" s="285"/>
      <c r="C5" s="1071"/>
      <c r="D5" s="1071"/>
      <c r="E5" s="285"/>
    </row>
    <row r="6" spans="1:5" ht="13.5" thickBot="1">
      <c r="A6" s="284"/>
      <c r="B6" s="284"/>
      <c r="C6" s="1072"/>
      <c r="D6" s="1072"/>
      <c r="E6" s="273" t="s">
        <v>30</v>
      </c>
    </row>
    <row r="7" spans="1:5" ht="30" customHeight="1" thickBot="1">
      <c r="A7" s="272" t="s">
        <v>793</v>
      </c>
      <c r="B7" s="283" t="s">
        <v>792</v>
      </c>
      <c r="C7" s="270" t="s">
        <v>105</v>
      </c>
      <c r="D7" s="270" t="s">
        <v>39</v>
      </c>
      <c r="E7" s="269" t="s">
        <v>479</v>
      </c>
    </row>
    <row r="8" spans="1:5" ht="18" customHeight="1">
      <c r="A8" s="1198" t="s">
        <v>791</v>
      </c>
      <c r="B8" s="1199"/>
      <c r="C8" s="1199"/>
      <c r="D8" s="1199"/>
      <c r="E8" s="1200"/>
    </row>
    <row r="9" spans="1:5" s="279" customFormat="1">
      <c r="A9" s="282" t="s">
        <v>426</v>
      </c>
      <c r="B9" s="281" t="s">
        <v>790</v>
      </c>
      <c r="C9" s="1073">
        <v>1000</v>
      </c>
      <c r="D9" s="1073">
        <v>1000</v>
      </c>
      <c r="E9" s="280">
        <f>D9/C9*100</f>
        <v>100</v>
      </c>
    </row>
    <row r="10" spans="1:5" s="279" customFormat="1" ht="25.5">
      <c r="A10" s="282" t="s">
        <v>789</v>
      </c>
      <c r="B10" s="281" t="s">
        <v>497</v>
      </c>
      <c r="C10" s="1073">
        <v>253.17</v>
      </c>
      <c r="D10" s="1073">
        <v>253.16643999999999</v>
      </c>
      <c r="E10" s="280">
        <f t="shared" ref="E10:E18" si="0">D10/C10*100</f>
        <v>99.99859383023265</v>
      </c>
    </row>
    <row r="11" spans="1:5" s="279" customFormat="1">
      <c r="A11" s="1201" t="s">
        <v>788</v>
      </c>
      <c r="B11" s="281" t="s">
        <v>763</v>
      </c>
      <c r="C11" s="1073">
        <v>500</v>
      </c>
      <c r="D11" s="1073">
        <v>0</v>
      </c>
      <c r="E11" s="280">
        <f t="shared" si="0"/>
        <v>0</v>
      </c>
    </row>
    <row r="12" spans="1:5" s="279" customFormat="1">
      <c r="A12" s="1202"/>
      <c r="B12" s="281" t="s">
        <v>787</v>
      </c>
      <c r="C12" s="1073">
        <v>2000</v>
      </c>
      <c r="D12" s="1073">
        <v>2000</v>
      </c>
      <c r="E12" s="280">
        <f t="shared" si="0"/>
        <v>100</v>
      </c>
    </row>
    <row r="13" spans="1:5" s="279" customFormat="1">
      <c r="A13" s="1202"/>
      <c r="B13" s="281" t="s">
        <v>786</v>
      </c>
      <c r="C13" s="1073">
        <v>2000</v>
      </c>
      <c r="D13" s="1073">
        <v>2000</v>
      </c>
      <c r="E13" s="280">
        <f t="shared" si="0"/>
        <v>100</v>
      </c>
    </row>
    <row r="14" spans="1:5" s="279" customFormat="1">
      <c r="A14" s="1202"/>
      <c r="B14" s="281" t="s">
        <v>785</v>
      </c>
      <c r="C14" s="1073">
        <v>1300</v>
      </c>
      <c r="D14" s="1073">
        <v>1300</v>
      </c>
      <c r="E14" s="280">
        <f t="shared" si="0"/>
        <v>100</v>
      </c>
    </row>
    <row r="15" spans="1:5" s="279" customFormat="1">
      <c r="A15" s="1202"/>
      <c r="B15" s="281" t="s">
        <v>784</v>
      </c>
      <c r="C15" s="1073">
        <v>1960</v>
      </c>
      <c r="D15" s="1073">
        <v>1960</v>
      </c>
      <c r="E15" s="280">
        <f t="shared" si="0"/>
        <v>100</v>
      </c>
    </row>
    <row r="16" spans="1:5" s="279" customFormat="1">
      <c r="A16" s="1202"/>
      <c r="B16" s="281" t="s">
        <v>783</v>
      </c>
      <c r="C16" s="1073">
        <v>1000</v>
      </c>
      <c r="D16" s="1073">
        <v>1000</v>
      </c>
      <c r="E16" s="280">
        <f t="shared" si="0"/>
        <v>100</v>
      </c>
    </row>
    <row r="17" spans="1:5" s="279" customFormat="1">
      <c r="A17" s="1202"/>
      <c r="B17" s="281" t="s">
        <v>782</v>
      </c>
      <c r="C17" s="1073">
        <v>1540.3</v>
      </c>
      <c r="D17" s="1073">
        <v>1540.299</v>
      </c>
      <c r="E17" s="280">
        <f t="shared" si="0"/>
        <v>99.999935077582293</v>
      </c>
    </row>
    <row r="18" spans="1:5" s="279" customFormat="1">
      <c r="A18" s="1203"/>
      <c r="B18" s="281" t="s">
        <v>591</v>
      </c>
      <c r="C18" s="1073">
        <v>6645</v>
      </c>
      <c r="D18" s="1073">
        <v>6645</v>
      </c>
      <c r="E18" s="280">
        <f t="shared" si="0"/>
        <v>100</v>
      </c>
    </row>
    <row r="19" spans="1:5" ht="15.75" customHeight="1">
      <c r="A19" s="1185" t="s">
        <v>477</v>
      </c>
      <c r="B19" s="1186"/>
      <c r="C19" s="248">
        <f>SUM(C9:C18)</f>
        <v>18198.47</v>
      </c>
      <c r="D19" s="248">
        <f>SUM(D9:D18)</f>
        <v>17698.46544</v>
      </c>
      <c r="E19" s="247">
        <f t="shared" ref="E19" si="1">(D19/C19)*100</f>
        <v>97.252491225910745</v>
      </c>
    </row>
    <row r="20" spans="1:5" ht="21" customHeight="1">
      <c r="A20" s="1187" t="s">
        <v>781</v>
      </c>
      <c r="B20" s="1188"/>
      <c r="C20" s="1188"/>
      <c r="D20" s="1188"/>
      <c r="E20" s="1189"/>
    </row>
    <row r="21" spans="1:5" s="279" customFormat="1" ht="25.5">
      <c r="A21" s="282" t="s">
        <v>780</v>
      </c>
      <c r="B21" s="281" t="s">
        <v>779</v>
      </c>
      <c r="C21" s="1073">
        <v>1300</v>
      </c>
      <c r="D21" s="1073">
        <v>1300</v>
      </c>
      <c r="E21" s="280">
        <f t="shared" ref="E21:E84" si="2">D21/C21*100</f>
        <v>100</v>
      </c>
    </row>
    <row r="22" spans="1:5" s="279" customFormat="1" ht="25.5">
      <c r="A22" s="282" t="s">
        <v>778</v>
      </c>
      <c r="B22" s="281" t="s">
        <v>491</v>
      </c>
      <c r="C22" s="1073">
        <v>300</v>
      </c>
      <c r="D22" s="1073">
        <v>300</v>
      </c>
      <c r="E22" s="280">
        <f t="shared" si="2"/>
        <v>100</v>
      </c>
    </row>
    <row r="23" spans="1:5" s="279" customFormat="1" ht="25.5">
      <c r="A23" s="282" t="s">
        <v>777</v>
      </c>
      <c r="B23" s="281" t="s">
        <v>720</v>
      </c>
      <c r="C23" s="1073">
        <v>9759.1200000000008</v>
      </c>
      <c r="D23" s="1073">
        <v>0</v>
      </c>
      <c r="E23" s="280">
        <f t="shared" si="2"/>
        <v>0</v>
      </c>
    </row>
    <row r="24" spans="1:5" s="279" customFormat="1" ht="25.5">
      <c r="A24" s="282" t="s">
        <v>776</v>
      </c>
      <c r="B24" s="281" t="s">
        <v>775</v>
      </c>
      <c r="C24" s="1073">
        <v>3500</v>
      </c>
      <c r="D24" s="1073">
        <v>1333.3636799999999</v>
      </c>
      <c r="E24" s="280">
        <f t="shared" si="2"/>
        <v>38.096105142857141</v>
      </c>
    </row>
    <row r="25" spans="1:5" s="279" customFormat="1">
      <c r="A25" s="1201" t="s">
        <v>774</v>
      </c>
      <c r="B25" s="281" t="s">
        <v>773</v>
      </c>
      <c r="C25" s="1073">
        <v>300</v>
      </c>
      <c r="D25" s="1073">
        <v>300</v>
      </c>
      <c r="E25" s="280">
        <f t="shared" si="2"/>
        <v>100</v>
      </c>
    </row>
    <row r="26" spans="1:5" s="279" customFormat="1" ht="25.5">
      <c r="A26" s="1202"/>
      <c r="B26" s="281" t="s">
        <v>772</v>
      </c>
      <c r="C26" s="1073">
        <v>140</v>
      </c>
      <c r="D26" s="1073">
        <v>140</v>
      </c>
      <c r="E26" s="280">
        <f t="shared" si="2"/>
        <v>100</v>
      </c>
    </row>
    <row r="27" spans="1:5" s="279" customFormat="1">
      <c r="A27" s="1202"/>
      <c r="B27" s="281" t="s">
        <v>771</v>
      </c>
      <c r="C27" s="1073">
        <v>1000</v>
      </c>
      <c r="D27" s="1073">
        <v>0</v>
      </c>
      <c r="E27" s="280">
        <f t="shared" si="2"/>
        <v>0</v>
      </c>
    </row>
    <row r="28" spans="1:5" s="279" customFormat="1">
      <c r="A28" s="1202"/>
      <c r="B28" s="281" t="s">
        <v>710</v>
      </c>
      <c r="C28" s="1073">
        <v>150</v>
      </c>
      <c r="D28" s="1073">
        <v>0</v>
      </c>
      <c r="E28" s="280">
        <f t="shared" si="2"/>
        <v>0</v>
      </c>
    </row>
    <row r="29" spans="1:5" s="279" customFormat="1">
      <c r="A29" s="1202"/>
      <c r="B29" s="281" t="s">
        <v>760</v>
      </c>
      <c r="C29" s="1073">
        <v>450</v>
      </c>
      <c r="D29" s="1073">
        <v>0</v>
      </c>
      <c r="E29" s="280">
        <f t="shared" si="2"/>
        <v>0</v>
      </c>
    </row>
    <row r="30" spans="1:5" s="279" customFormat="1">
      <c r="A30" s="1202"/>
      <c r="B30" s="281" t="s">
        <v>749</v>
      </c>
      <c r="C30" s="1073">
        <v>200</v>
      </c>
      <c r="D30" s="1073">
        <v>0</v>
      </c>
      <c r="E30" s="280">
        <f t="shared" si="2"/>
        <v>0</v>
      </c>
    </row>
    <row r="31" spans="1:5" s="279" customFormat="1">
      <c r="A31" s="1202"/>
      <c r="B31" s="281" t="s">
        <v>748</v>
      </c>
      <c r="C31" s="1073">
        <v>200</v>
      </c>
      <c r="D31" s="1073">
        <v>0</v>
      </c>
      <c r="E31" s="280">
        <f t="shared" si="2"/>
        <v>0</v>
      </c>
    </row>
    <row r="32" spans="1:5" s="279" customFormat="1">
      <c r="A32" s="1202"/>
      <c r="B32" s="281" t="s">
        <v>770</v>
      </c>
      <c r="C32" s="1073">
        <v>30</v>
      </c>
      <c r="D32" s="1073">
        <v>30</v>
      </c>
      <c r="E32" s="280">
        <f t="shared" si="2"/>
        <v>100</v>
      </c>
    </row>
    <row r="33" spans="1:5" s="279" customFormat="1">
      <c r="A33" s="1202"/>
      <c r="B33" s="281" t="s">
        <v>769</v>
      </c>
      <c r="C33" s="1073">
        <v>250</v>
      </c>
      <c r="D33" s="1073">
        <v>250</v>
      </c>
      <c r="E33" s="280">
        <f t="shared" si="2"/>
        <v>100</v>
      </c>
    </row>
    <row r="34" spans="1:5" s="279" customFormat="1" ht="25.5">
      <c r="A34" s="1202"/>
      <c r="B34" s="281" t="s">
        <v>768</v>
      </c>
      <c r="C34" s="1073">
        <v>50</v>
      </c>
      <c r="D34" s="1073">
        <v>50</v>
      </c>
      <c r="E34" s="280">
        <f t="shared" si="2"/>
        <v>100</v>
      </c>
    </row>
    <row r="35" spans="1:5" s="279" customFormat="1">
      <c r="A35" s="1202"/>
      <c r="B35" s="281" t="s">
        <v>767</v>
      </c>
      <c r="C35" s="1073">
        <v>15</v>
      </c>
      <c r="D35" s="1073">
        <v>15</v>
      </c>
      <c r="E35" s="280">
        <f t="shared" si="2"/>
        <v>100</v>
      </c>
    </row>
    <row r="36" spans="1:5" s="279" customFormat="1" ht="25.5">
      <c r="A36" s="1203"/>
      <c r="B36" s="281" t="s">
        <v>766</v>
      </c>
      <c r="C36" s="1073">
        <v>40</v>
      </c>
      <c r="D36" s="1073">
        <v>40</v>
      </c>
      <c r="E36" s="280">
        <f t="shared" si="2"/>
        <v>100</v>
      </c>
    </row>
    <row r="37" spans="1:5" s="279" customFormat="1">
      <c r="A37" s="1201" t="s">
        <v>765</v>
      </c>
      <c r="B37" s="281" t="s">
        <v>764</v>
      </c>
      <c r="C37" s="1073">
        <v>1000</v>
      </c>
      <c r="D37" s="1073">
        <v>1000</v>
      </c>
      <c r="E37" s="280">
        <f t="shared" si="2"/>
        <v>100</v>
      </c>
    </row>
    <row r="38" spans="1:5" s="279" customFormat="1">
      <c r="A38" s="1202"/>
      <c r="B38" s="281" t="s">
        <v>763</v>
      </c>
      <c r="C38" s="1073">
        <v>50</v>
      </c>
      <c r="D38" s="1073">
        <v>50</v>
      </c>
      <c r="E38" s="280">
        <f t="shared" si="2"/>
        <v>100</v>
      </c>
    </row>
    <row r="39" spans="1:5" s="279" customFormat="1">
      <c r="A39" s="1202"/>
      <c r="B39" s="281" t="s">
        <v>492</v>
      </c>
      <c r="C39" s="1073">
        <v>50</v>
      </c>
      <c r="D39" s="1073">
        <v>50</v>
      </c>
      <c r="E39" s="280">
        <f t="shared" si="2"/>
        <v>100</v>
      </c>
    </row>
    <row r="40" spans="1:5" s="279" customFormat="1">
      <c r="A40" s="1202"/>
      <c r="B40" s="281" t="s">
        <v>762</v>
      </c>
      <c r="C40" s="1073">
        <v>50</v>
      </c>
      <c r="D40" s="1073">
        <v>50</v>
      </c>
      <c r="E40" s="280">
        <f t="shared" si="2"/>
        <v>100</v>
      </c>
    </row>
    <row r="41" spans="1:5" s="279" customFormat="1">
      <c r="A41" s="1202"/>
      <c r="B41" s="281" t="s">
        <v>761</v>
      </c>
      <c r="C41" s="1073">
        <v>50</v>
      </c>
      <c r="D41" s="1073">
        <v>50</v>
      </c>
      <c r="E41" s="280">
        <f t="shared" si="2"/>
        <v>100</v>
      </c>
    </row>
    <row r="42" spans="1:5" s="279" customFormat="1">
      <c r="A42" s="1202"/>
      <c r="B42" s="281" t="s">
        <v>710</v>
      </c>
      <c r="C42" s="1073">
        <v>50</v>
      </c>
      <c r="D42" s="1073">
        <v>50</v>
      </c>
      <c r="E42" s="280">
        <f t="shared" si="2"/>
        <v>100</v>
      </c>
    </row>
    <row r="43" spans="1:5" s="279" customFormat="1">
      <c r="A43" s="1202"/>
      <c r="B43" s="281" t="s">
        <v>732</v>
      </c>
      <c r="C43" s="1073">
        <v>50</v>
      </c>
      <c r="D43" s="1073">
        <v>50</v>
      </c>
      <c r="E43" s="280">
        <f t="shared" si="2"/>
        <v>100</v>
      </c>
    </row>
    <row r="44" spans="1:5" s="279" customFormat="1">
      <c r="A44" s="1202"/>
      <c r="B44" s="281" t="s">
        <v>760</v>
      </c>
      <c r="C44" s="1073">
        <v>50</v>
      </c>
      <c r="D44" s="1073">
        <v>50</v>
      </c>
      <c r="E44" s="280">
        <f t="shared" si="2"/>
        <v>100</v>
      </c>
    </row>
    <row r="45" spans="1:5" s="279" customFormat="1">
      <c r="A45" s="1202"/>
      <c r="B45" s="281" t="s">
        <v>709</v>
      </c>
      <c r="C45" s="1073">
        <v>50</v>
      </c>
      <c r="D45" s="1073">
        <v>50</v>
      </c>
      <c r="E45" s="280">
        <f t="shared" si="2"/>
        <v>100</v>
      </c>
    </row>
    <row r="46" spans="1:5" s="279" customFormat="1">
      <c r="A46" s="1202"/>
      <c r="B46" s="281" t="s">
        <v>759</v>
      </c>
      <c r="C46" s="1073">
        <v>50</v>
      </c>
      <c r="D46" s="1073">
        <v>50</v>
      </c>
      <c r="E46" s="280">
        <f t="shared" si="2"/>
        <v>100</v>
      </c>
    </row>
    <row r="47" spans="1:5" s="279" customFormat="1">
      <c r="A47" s="1202"/>
      <c r="B47" s="281" t="s">
        <v>758</v>
      </c>
      <c r="C47" s="1073">
        <v>50</v>
      </c>
      <c r="D47" s="1073">
        <v>50</v>
      </c>
      <c r="E47" s="280">
        <f t="shared" si="2"/>
        <v>100</v>
      </c>
    </row>
    <row r="48" spans="1:5" s="279" customFormat="1">
      <c r="A48" s="1202"/>
      <c r="B48" s="281" t="s">
        <v>757</v>
      </c>
      <c r="C48" s="1073">
        <v>50</v>
      </c>
      <c r="D48" s="1073">
        <v>50</v>
      </c>
      <c r="E48" s="280">
        <f t="shared" si="2"/>
        <v>100</v>
      </c>
    </row>
    <row r="49" spans="1:5" s="279" customFormat="1">
      <c r="A49" s="1202"/>
      <c r="B49" s="281" t="s">
        <v>756</v>
      </c>
      <c r="C49" s="1073">
        <v>50</v>
      </c>
      <c r="D49" s="1073">
        <v>50</v>
      </c>
      <c r="E49" s="280">
        <f t="shared" si="2"/>
        <v>100</v>
      </c>
    </row>
    <row r="50" spans="1:5" s="279" customFormat="1">
      <c r="A50" s="1202"/>
      <c r="B50" s="281" t="s">
        <v>491</v>
      </c>
      <c r="C50" s="1073">
        <v>50</v>
      </c>
      <c r="D50" s="1073">
        <v>50</v>
      </c>
      <c r="E50" s="280">
        <f t="shared" si="2"/>
        <v>100</v>
      </c>
    </row>
    <row r="51" spans="1:5" s="279" customFormat="1">
      <c r="A51" s="1202"/>
      <c r="B51" s="281" t="s">
        <v>755</v>
      </c>
      <c r="C51" s="1073">
        <v>50</v>
      </c>
      <c r="D51" s="1073">
        <v>50</v>
      </c>
      <c r="E51" s="280">
        <f t="shared" si="2"/>
        <v>100</v>
      </c>
    </row>
    <row r="52" spans="1:5" s="279" customFormat="1">
      <c r="A52" s="1202"/>
      <c r="B52" s="281" t="s">
        <v>754</v>
      </c>
      <c r="C52" s="1073">
        <v>50</v>
      </c>
      <c r="D52" s="1073">
        <v>50</v>
      </c>
      <c r="E52" s="280">
        <f t="shared" si="2"/>
        <v>100</v>
      </c>
    </row>
    <row r="53" spans="1:5" s="279" customFormat="1">
      <c r="A53" s="1202"/>
      <c r="B53" s="281" t="s">
        <v>753</v>
      </c>
      <c r="C53" s="1073">
        <v>50</v>
      </c>
      <c r="D53" s="1073">
        <v>50</v>
      </c>
      <c r="E53" s="280">
        <f t="shared" si="2"/>
        <v>100</v>
      </c>
    </row>
    <row r="54" spans="1:5" s="279" customFormat="1">
      <c r="A54" s="1202"/>
      <c r="B54" s="281" t="s">
        <v>752</v>
      </c>
      <c r="C54" s="1073">
        <v>50</v>
      </c>
      <c r="D54" s="1073">
        <v>50</v>
      </c>
      <c r="E54" s="280">
        <f t="shared" si="2"/>
        <v>100</v>
      </c>
    </row>
    <row r="55" spans="1:5" s="279" customFormat="1">
      <c r="A55" s="1202"/>
      <c r="B55" s="281" t="s">
        <v>751</v>
      </c>
      <c r="C55" s="1073">
        <v>100</v>
      </c>
      <c r="D55" s="1073">
        <v>100</v>
      </c>
      <c r="E55" s="280">
        <f t="shared" si="2"/>
        <v>100</v>
      </c>
    </row>
    <row r="56" spans="1:5" s="279" customFormat="1">
      <c r="A56" s="1202"/>
      <c r="B56" s="281" t="s">
        <v>750</v>
      </c>
      <c r="C56" s="1073">
        <v>50</v>
      </c>
      <c r="D56" s="1073">
        <v>50</v>
      </c>
      <c r="E56" s="280">
        <f t="shared" si="2"/>
        <v>100</v>
      </c>
    </row>
    <row r="57" spans="1:5" s="279" customFormat="1">
      <c r="A57" s="1202"/>
      <c r="B57" s="281" t="s">
        <v>749</v>
      </c>
      <c r="C57" s="1073">
        <v>50</v>
      </c>
      <c r="D57" s="1073">
        <v>50</v>
      </c>
      <c r="E57" s="280">
        <f t="shared" si="2"/>
        <v>100</v>
      </c>
    </row>
    <row r="58" spans="1:5" s="279" customFormat="1">
      <c r="A58" s="1202"/>
      <c r="B58" s="281" t="s">
        <v>748</v>
      </c>
      <c r="C58" s="1073">
        <v>50</v>
      </c>
      <c r="D58" s="1073">
        <v>50</v>
      </c>
      <c r="E58" s="280">
        <f t="shared" si="2"/>
        <v>100</v>
      </c>
    </row>
    <row r="59" spans="1:5" s="279" customFormat="1">
      <c r="A59" s="1202"/>
      <c r="B59" s="281" t="s">
        <v>747</v>
      </c>
      <c r="C59" s="1073">
        <v>50</v>
      </c>
      <c r="D59" s="1073">
        <v>50</v>
      </c>
      <c r="E59" s="280">
        <f t="shared" si="2"/>
        <v>100</v>
      </c>
    </row>
    <row r="60" spans="1:5" s="279" customFormat="1">
      <c r="A60" s="1202"/>
      <c r="B60" s="281" t="s">
        <v>612</v>
      </c>
      <c r="C60" s="1073">
        <v>100</v>
      </c>
      <c r="D60" s="1073">
        <v>100</v>
      </c>
      <c r="E60" s="280">
        <f t="shared" si="2"/>
        <v>100</v>
      </c>
    </row>
    <row r="61" spans="1:5" s="279" customFormat="1">
      <c r="A61" s="1202"/>
      <c r="B61" s="281" t="s">
        <v>746</v>
      </c>
      <c r="C61" s="1073">
        <v>50</v>
      </c>
      <c r="D61" s="1073">
        <v>50</v>
      </c>
      <c r="E61" s="280">
        <f t="shared" si="2"/>
        <v>100</v>
      </c>
    </row>
    <row r="62" spans="1:5" s="279" customFormat="1">
      <c r="A62" s="1202"/>
      <c r="B62" s="281" t="s">
        <v>745</v>
      </c>
      <c r="C62" s="1073">
        <v>1000</v>
      </c>
      <c r="D62" s="1073">
        <v>1000</v>
      </c>
      <c r="E62" s="280">
        <f t="shared" si="2"/>
        <v>100</v>
      </c>
    </row>
    <row r="63" spans="1:5" s="279" customFormat="1">
      <c r="A63" s="1202"/>
      <c r="B63" s="281" t="s">
        <v>744</v>
      </c>
      <c r="C63" s="1073">
        <v>50</v>
      </c>
      <c r="D63" s="1073">
        <v>50</v>
      </c>
      <c r="E63" s="280">
        <f t="shared" si="2"/>
        <v>100</v>
      </c>
    </row>
    <row r="64" spans="1:5" s="279" customFormat="1">
      <c r="A64" s="1202"/>
      <c r="B64" s="281" t="s">
        <v>743</v>
      </c>
      <c r="C64" s="1073">
        <v>50</v>
      </c>
      <c r="D64" s="1073">
        <v>50</v>
      </c>
      <c r="E64" s="280">
        <f t="shared" si="2"/>
        <v>100</v>
      </c>
    </row>
    <row r="65" spans="1:5" s="279" customFormat="1">
      <c r="A65" s="1202"/>
      <c r="B65" s="281" t="s">
        <v>742</v>
      </c>
      <c r="C65" s="1073">
        <v>200</v>
      </c>
      <c r="D65" s="1073">
        <v>200</v>
      </c>
      <c r="E65" s="280">
        <f t="shared" si="2"/>
        <v>100</v>
      </c>
    </row>
    <row r="66" spans="1:5" s="279" customFormat="1">
      <c r="A66" s="1202"/>
      <c r="B66" s="281" t="s">
        <v>741</v>
      </c>
      <c r="C66" s="1073">
        <v>50</v>
      </c>
      <c r="D66" s="1073">
        <v>50</v>
      </c>
      <c r="E66" s="280">
        <f t="shared" si="2"/>
        <v>100</v>
      </c>
    </row>
    <row r="67" spans="1:5" s="279" customFormat="1">
      <c r="A67" s="1202"/>
      <c r="B67" s="281" t="s">
        <v>611</v>
      </c>
      <c r="C67" s="1073">
        <v>50</v>
      </c>
      <c r="D67" s="1073">
        <v>50</v>
      </c>
      <c r="E67" s="280">
        <f t="shared" si="2"/>
        <v>100</v>
      </c>
    </row>
    <row r="68" spans="1:5" s="279" customFormat="1">
      <c r="A68" s="1202"/>
      <c r="B68" s="281" t="s">
        <v>740</v>
      </c>
      <c r="C68" s="1073">
        <v>50</v>
      </c>
      <c r="D68" s="1073">
        <v>50</v>
      </c>
      <c r="E68" s="280">
        <f t="shared" si="2"/>
        <v>100</v>
      </c>
    </row>
    <row r="69" spans="1:5" s="279" customFormat="1">
      <c r="A69" s="1202"/>
      <c r="B69" s="281" t="s">
        <v>739</v>
      </c>
      <c r="C69" s="1073">
        <v>50</v>
      </c>
      <c r="D69" s="1073">
        <v>50</v>
      </c>
      <c r="E69" s="280">
        <f t="shared" si="2"/>
        <v>100</v>
      </c>
    </row>
    <row r="70" spans="1:5" s="279" customFormat="1">
      <c r="A70" s="1202"/>
      <c r="B70" s="281" t="s">
        <v>738</v>
      </c>
      <c r="C70" s="1073">
        <v>50</v>
      </c>
      <c r="D70" s="1073">
        <v>50</v>
      </c>
      <c r="E70" s="280">
        <f t="shared" si="2"/>
        <v>100</v>
      </c>
    </row>
    <row r="71" spans="1:5" s="279" customFormat="1">
      <c r="A71" s="1202"/>
      <c r="B71" s="281" t="s">
        <v>737</v>
      </c>
      <c r="C71" s="1073">
        <v>50</v>
      </c>
      <c r="D71" s="1073">
        <v>50</v>
      </c>
      <c r="E71" s="280">
        <f t="shared" si="2"/>
        <v>100</v>
      </c>
    </row>
    <row r="72" spans="1:5" s="279" customFormat="1">
      <c r="A72" s="1202"/>
      <c r="B72" s="281" t="s">
        <v>727</v>
      </c>
      <c r="C72" s="1073">
        <v>50</v>
      </c>
      <c r="D72" s="1073">
        <v>50</v>
      </c>
      <c r="E72" s="280">
        <f t="shared" si="2"/>
        <v>100</v>
      </c>
    </row>
    <row r="73" spans="1:5" s="279" customFormat="1">
      <c r="A73" s="1202"/>
      <c r="B73" s="281" t="s">
        <v>736</v>
      </c>
      <c r="C73" s="1073">
        <v>60</v>
      </c>
      <c r="D73" s="1073">
        <v>60</v>
      </c>
      <c r="E73" s="280">
        <f t="shared" si="2"/>
        <v>100</v>
      </c>
    </row>
    <row r="74" spans="1:5" s="279" customFormat="1">
      <c r="A74" s="1202"/>
      <c r="B74" s="281" t="s">
        <v>735</v>
      </c>
      <c r="C74" s="1073">
        <v>50</v>
      </c>
      <c r="D74" s="1073">
        <v>50</v>
      </c>
      <c r="E74" s="280">
        <f t="shared" si="2"/>
        <v>100</v>
      </c>
    </row>
    <row r="75" spans="1:5" s="279" customFormat="1">
      <c r="A75" s="1202"/>
      <c r="B75" s="281" t="s">
        <v>734</v>
      </c>
      <c r="C75" s="1073">
        <v>50</v>
      </c>
      <c r="D75" s="1073">
        <v>50</v>
      </c>
      <c r="E75" s="280">
        <f t="shared" si="2"/>
        <v>100</v>
      </c>
    </row>
    <row r="76" spans="1:5" s="279" customFormat="1">
      <c r="A76" s="1202"/>
      <c r="B76" s="281" t="s">
        <v>591</v>
      </c>
      <c r="C76" s="1073">
        <v>50</v>
      </c>
      <c r="D76" s="1073">
        <v>50</v>
      </c>
      <c r="E76" s="280">
        <f t="shared" si="2"/>
        <v>100</v>
      </c>
    </row>
    <row r="77" spans="1:5" s="279" customFormat="1">
      <c r="A77" s="1203"/>
      <c r="B77" s="281" t="s">
        <v>486</v>
      </c>
      <c r="C77" s="1073">
        <v>100</v>
      </c>
      <c r="D77" s="1073">
        <v>100</v>
      </c>
      <c r="E77" s="280">
        <f t="shared" si="2"/>
        <v>100</v>
      </c>
    </row>
    <row r="78" spans="1:5" s="279" customFormat="1">
      <c r="A78" s="1192" t="s">
        <v>733</v>
      </c>
      <c r="B78" s="288" t="s">
        <v>732</v>
      </c>
      <c r="C78" s="1074">
        <v>53.5</v>
      </c>
      <c r="D78" s="1074">
        <v>53.5</v>
      </c>
      <c r="E78" s="289">
        <f t="shared" si="2"/>
        <v>100</v>
      </c>
    </row>
    <row r="79" spans="1:5" s="279" customFormat="1">
      <c r="A79" s="1193"/>
      <c r="B79" s="288" t="s">
        <v>731</v>
      </c>
      <c r="C79" s="1074">
        <v>23.8</v>
      </c>
      <c r="D79" s="1074">
        <v>23.8</v>
      </c>
      <c r="E79" s="289">
        <f t="shared" si="2"/>
        <v>100</v>
      </c>
    </row>
    <row r="80" spans="1:5" s="279" customFormat="1">
      <c r="A80" s="1193"/>
      <c r="B80" s="288" t="s">
        <v>730</v>
      </c>
      <c r="C80" s="1074">
        <v>40</v>
      </c>
      <c r="D80" s="1074">
        <v>40</v>
      </c>
      <c r="E80" s="289">
        <f t="shared" si="2"/>
        <v>100</v>
      </c>
    </row>
    <row r="81" spans="1:5" s="279" customFormat="1">
      <c r="A81" s="1193"/>
      <c r="B81" s="288" t="s">
        <v>729</v>
      </c>
      <c r="C81" s="1074">
        <v>40</v>
      </c>
      <c r="D81" s="1074">
        <v>40</v>
      </c>
      <c r="E81" s="289">
        <f t="shared" si="2"/>
        <v>100</v>
      </c>
    </row>
    <row r="82" spans="1:5" s="279" customFormat="1">
      <c r="A82" s="1193"/>
      <c r="B82" s="288" t="s">
        <v>728</v>
      </c>
      <c r="C82" s="1074">
        <v>35.1</v>
      </c>
      <c r="D82" s="1074">
        <v>35.1</v>
      </c>
      <c r="E82" s="289">
        <f t="shared" si="2"/>
        <v>100</v>
      </c>
    </row>
    <row r="83" spans="1:5" s="279" customFormat="1">
      <c r="A83" s="1193"/>
      <c r="B83" s="288" t="s">
        <v>727</v>
      </c>
      <c r="C83" s="1074">
        <v>27.6</v>
      </c>
      <c r="D83" s="1074">
        <v>27.57</v>
      </c>
      <c r="E83" s="289">
        <f t="shared" si="2"/>
        <v>99.891304347826079</v>
      </c>
    </row>
    <row r="84" spans="1:5" s="279" customFormat="1">
      <c r="A84" s="1193"/>
      <c r="B84" s="288" t="s">
        <v>726</v>
      </c>
      <c r="C84" s="1074">
        <v>40</v>
      </c>
      <c r="D84" s="1074">
        <v>40</v>
      </c>
      <c r="E84" s="289">
        <f t="shared" si="2"/>
        <v>100</v>
      </c>
    </row>
    <row r="85" spans="1:5" s="279" customFormat="1">
      <c r="A85" s="1193"/>
      <c r="B85" s="288" t="s">
        <v>725</v>
      </c>
      <c r="C85" s="1074">
        <v>40</v>
      </c>
      <c r="D85" s="1074">
        <v>40</v>
      </c>
      <c r="E85" s="289">
        <f t="shared" ref="E85:E93" si="3">D85/C85*100</f>
        <v>100</v>
      </c>
    </row>
    <row r="86" spans="1:5" s="279" customFormat="1">
      <c r="A86" s="1193"/>
      <c r="B86" s="288" t="s">
        <v>724</v>
      </c>
      <c r="C86" s="1074">
        <v>40</v>
      </c>
      <c r="D86" s="1074">
        <v>40</v>
      </c>
      <c r="E86" s="289">
        <f t="shared" si="3"/>
        <v>100</v>
      </c>
    </row>
    <row r="87" spans="1:5" s="279" customFormat="1">
      <c r="A87" s="1193"/>
      <c r="B87" s="288" t="s">
        <v>723</v>
      </c>
      <c r="C87" s="1074">
        <v>40</v>
      </c>
      <c r="D87" s="1074">
        <v>40</v>
      </c>
      <c r="E87" s="289">
        <f t="shared" si="3"/>
        <v>100</v>
      </c>
    </row>
    <row r="88" spans="1:5" s="279" customFormat="1">
      <c r="A88" s="1193"/>
      <c r="B88" s="288" t="s">
        <v>722</v>
      </c>
      <c r="C88" s="1074">
        <v>40</v>
      </c>
      <c r="D88" s="1074">
        <v>40</v>
      </c>
      <c r="E88" s="289">
        <f t="shared" si="3"/>
        <v>100</v>
      </c>
    </row>
    <row r="89" spans="1:5" s="279" customFormat="1">
      <c r="A89" s="1193"/>
      <c r="B89" s="288" t="s">
        <v>721</v>
      </c>
      <c r="C89" s="1074">
        <v>40</v>
      </c>
      <c r="D89" s="1074">
        <v>40</v>
      </c>
      <c r="E89" s="289">
        <f t="shared" si="3"/>
        <v>100</v>
      </c>
    </row>
    <row r="90" spans="1:5" s="279" customFormat="1">
      <c r="A90" s="1194"/>
      <c r="B90" s="288" t="s">
        <v>512</v>
      </c>
      <c r="C90" s="1074">
        <v>40</v>
      </c>
      <c r="D90" s="1074">
        <v>40</v>
      </c>
      <c r="E90" s="289">
        <f t="shared" si="3"/>
        <v>100</v>
      </c>
    </row>
    <row r="91" spans="1:5" s="279" customFormat="1" ht="25.5">
      <c r="A91" s="287" t="s">
        <v>796</v>
      </c>
      <c r="B91" s="288" t="s">
        <v>659</v>
      </c>
      <c r="C91" s="1074">
        <v>10</v>
      </c>
      <c r="D91" s="1074">
        <v>10</v>
      </c>
      <c r="E91" s="289">
        <f t="shared" si="3"/>
        <v>100</v>
      </c>
    </row>
    <row r="92" spans="1:5" s="279" customFormat="1" ht="25.5">
      <c r="A92" s="287" t="s">
        <v>797</v>
      </c>
      <c r="B92" s="288" t="s">
        <v>720</v>
      </c>
      <c r="C92" s="1074">
        <v>12240.88</v>
      </c>
      <c r="D92" s="1074">
        <v>4216.1257100000003</v>
      </c>
      <c r="E92" s="289">
        <f t="shared" si="3"/>
        <v>34.442995193156051</v>
      </c>
    </row>
    <row r="93" spans="1:5" s="279" customFormat="1" ht="38.25">
      <c r="A93" s="287" t="s">
        <v>798</v>
      </c>
      <c r="B93" s="288" t="s">
        <v>720</v>
      </c>
      <c r="C93" s="1074">
        <v>6886</v>
      </c>
      <c r="D93" s="1074">
        <v>6885.2127300000002</v>
      </c>
      <c r="E93" s="289">
        <f t="shared" si="3"/>
        <v>99.988567092651763</v>
      </c>
    </row>
    <row r="94" spans="1:5" ht="15.75" customHeight="1">
      <c r="A94" s="1185" t="s">
        <v>719</v>
      </c>
      <c r="B94" s="1186"/>
      <c r="C94" s="248">
        <f>SUM(C21:C93)</f>
        <v>41581</v>
      </c>
      <c r="D94" s="248">
        <f>SUM(D21:D93)</f>
        <v>19629.672119999999</v>
      </c>
      <c r="E94" s="247">
        <f t="shared" ref="E94" si="4">(D94/C94)*100</f>
        <v>47.208273297900483</v>
      </c>
    </row>
    <row r="95" spans="1:5" ht="21" customHeight="1">
      <c r="A95" s="1204" t="s">
        <v>718</v>
      </c>
      <c r="B95" s="1205"/>
      <c r="C95" s="1205"/>
      <c r="D95" s="1205"/>
      <c r="E95" s="1206"/>
    </row>
    <row r="96" spans="1:5" s="279" customFormat="1" ht="25.5">
      <c r="A96" s="1192" t="s">
        <v>717</v>
      </c>
      <c r="B96" s="288" t="s">
        <v>716</v>
      </c>
      <c r="C96" s="1074">
        <v>88.7</v>
      </c>
      <c r="D96" s="1074">
        <v>88.7</v>
      </c>
      <c r="E96" s="289">
        <f t="shared" ref="E96:E136" si="5">D96/C96*100</f>
        <v>100</v>
      </c>
    </row>
    <row r="97" spans="1:5" s="279" customFormat="1">
      <c r="A97" s="1193"/>
      <c r="B97" s="288" t="s">
        <v>715</v>
      </c>
      <c r="C97" s="1074">
        <v>500</v>
      </c>
      <c r="D97" s="1074">
        <v>500</v>
      </c>
      <c r="E97" s="289">
        <f t="shared" si="5"/>
        <v>100</v>
      </c>
    </row>
    <row r="98" spans="1:5" s="279" customFormat="1" ht="25.5">
      <c r="A98" s="1193"/>
      <c r="B98" s="288" t="s">
        <v>714</v>
      </c>
      <c r="C98" s="1074">
        <v>100</v>
      </c>
      <c r="D98" s="1074">
        <v>100</v>
      </c>
      <c r="E98" s="289">
        <f t="shared" si="5"/>
        <v>100</v>
      </c>
    </row>
    <row r="99" spans="1:5" s="279" customFormat="1" ht="25.5">
      <c r="A99" s="1193"/>
      <c r="B99" s="288" t="s">
        <v>713</v>
      </c>
      <c r="C99" s="1074">
        <v>150</v>
      </c>
      <c r="D99" s="1074">
        <v>150</v>
      </c>
      <c r="E99" s="289">
        <f t="shared" si="5"/>
        <v>100</v>
      </c>
    </row>
    <row r="100" spans="1:5" s="279" customFormat="1" ht="25.5">
      <c r="A100" s="1193"/>
      <c r="B100" s="288" t="s">
        <v>712</v>
      </c>
      <c r="C100" s="1074">
        <v>350</v>
      </c>
      <c r="D100" s="1074">
        <v>350</v>
      </c>
      <c r="E100" s="289">
        <f t="shared" si="5"/>
        <v>100</v>
      </c>
    </row>
    <row r="101" spans="1:5" s="279" customFormat="1">
      <c r="A101" s="1193"/>
      <c r="B101" s="288" t="s">
        <v>711</v>
      </c>
      <c r="C101" s="1074">
        <v>150</v>
      </c>
      <c r="D101" s="1074">
        <v>150</v>
      </c>
      <c r="E101" s="289">
        <f t="shared" si="5"/>
        <v>100</v>
      </c>
    </row>
    <row r="102" spans="1:5" s="279" customFormat="1">
      <c r="A102" s="1193"/>
      <c r="B102" s="288" t="s">
        <v>692</v>
      </c>
      <c r="C102" s="1074">
        <v>140</v>
      </c>
      <c r="D102" s="1074">
        <v>140</v>
      </c>
      <c r="E102" s="289">
        <f t="shared" si="5"/>
        <v>100</v>
      </c>
    </row>
    <row r="103" spans="1:5" s="279" customFormat="1" ht="25.5">
      <c r="A103" s="1193"/>
      <c r="B103" s="288" t="s">
        <v>690</v>
      </c>
      <c r="C103" s="1074">
        <v>300</v>
      </c>
      <c r="D103" s="1074">
        <v>300</v>
      </c>
      <c r="E103" s="289">
        <f t="shared" si="5"/>
        <v>100</v>
      </c>
    </row>
    <row r="104" spans="1:5" s="279" customFormat="1">
      <c r="A104" s="1193"/>
      <c r="B104" s="288" t="s">
        <v>710</v>
      </c>
      <c r="C104" s="1074">
        <v>100</v>
      </c>
      <c r="D104" s="1074">
        <v>100</v>
      </c>
      <c r="E104" s="289">
        <f t="shared" si="5"/>
        <v>100</v>
      </c>
    </row>
    <row r="105" spans="1:5" s="279" customFormat="1">
      <c r="A105" s="1193"/>
      <c r="B105" s="288" t="s">
        <v>709</v>
      </c>
      <c r="C105" s="1074">
        <v>75</v>
      </c>
      <c r="D105" s="1074">
        <v>75</v>
      </c>
      <c r="E105" s="289">
        <f t="shared" si="5"/>
        <v>100</v>
      </c>
    </row>
    <row r="106" spans="1:5" s="279" customFormat="1" ht="25.5">
      <c r="A106" s="1193"/>
      <c r="B106" s="288" t="s">
        <v>708</v>
      </c>
      <c r="C106" s="1074">
        <v>1500</v>
      </c>
      <c r="D106" s="1074">
        <v>1500</v>
      </c>
      <c r="E106" s="289">
        <f t="shared" si="5"/>
        <v>100</v>
      </c>
    </row>
    <row r="107" spans="1:5" s="279" customFormat="1" ht="25.5">
      <c r="A107" s="1193"/>
      <c r="B107" s="288" t="s">
        <v>707</v>
      </c>
      <c r="C107" s="1074">
        <v>250</v>
      </c>
      <c r="D107" s="1074">
        <v>250</v>
      </c>
      <c r="E107" s="289">
        <f t="shared" si="5"/>
        <v>100</v>
      </c>
    </row>
    <row r="108" spans="1:5" s="279" customFormat="1">
      <c r="A108" s="1193"/>
      <c r="B108" s="288" t="s">
        <v>706</v>
      </c>
      <c r="C108" s="1074">
        <v>56</v>
      </c>
      <c r="D108" s="1074">
        <v>56</v>
      </c>
      <c r="E108" s="289">
        <f t="shared" si="5"/>
        <v>100</v>
      </c>
    </row>
    <row r="109" spans="1:5" s="279" customFormat="1">
      <c r="A109" s="1193"/>
      <c r="B109" s="288" t="s">
        <v>705</v>
      </c>
      <c r="C109" s="1074">
        <v>400</v>
      </c>
      <c r="D109" s="1074">
        <v>400</v>
      </c>
      <c r="E109" s="289">
        <f t="shared" si="5"/>
        <v>100</v>
      </c>
    </row>
    <row r="110" spans="1:5" s="279" customFormat="1" ht="25.5">
      <c r="A110" s="1193"/>
      <c r="B110" s="288" t="s">
        <v>668</v>
      </c>
      <c r="C110" s="1074">
        <v>199</v>
      </c>
      <c r="D110" s="1074">
        <v>199</v>
      </c>
      <c r="E110" s="289">
        <f t="shared" si="5"/>
        <v>100</v>
      </c>
    </row>
    <row r="111" spans="1:5" s="279" customFormat="1">
      <c r="A111" s="1193"/>
      <c r="B111" s="288" t="s">
        <v>602</v>
      </c>
      <c r="C111" s="1074">
        <v>100</v>
      </c>
      <c r="D111" s="1074">
        <v>100</v>
      </c>
      <c r="E111" s="289">
        <f t="shared" si="5"/>
        <v>100</v>
      </c>
    </row>
    <row r="112" spans="1:5" s="279" customFormat="1">
      <c r="A112" s="1193"/>
      <c r="B112" s="288" t="s">
        <v>704</v>
      </c>
      <c r="C112" s="1074">
        <v>150</v>
      </c>
      <c r="D112" s="1074">
        <v>150</v>
      </c>
      <c r="E112" s="289">
        <f t="shared" si="5"/>
        <v>100</v>
      </c>
    </row>
    <row r="113" spans="1:5" s="279" customFormat="1">
      <c r="A113" s="1193"/>
      <c r="B113" s="288" t="s">
        <v>591</v>
      </c>
      <c r="C113" s="1074">
        <v>350</v>
      </c>
      <c r="D113" s="1074">
        <v>350</v>
      </c>
      <c r="E113" s="289">
        <f t="shared" si="5"/>
        <v>100</v>
      </c>
    </row>
    <row r="114" spans="1:5" s="279" customFormat="1" ht="25.5">
      <c r="A114" s="1193"/>
      <c r="B114" s="288" t="s">
        <v>703</v>
      </c>
      <c r="C114" s="1074">
        <v>600</v>
      </c>
      <c r="D114" s="1074">
        <v>600</v>
      </c>
      <c r="E114" s="289">
        <f t="shared" si="5"/>
        <v>100</v>
      </c>
    </row>
    <row r="115" spans="1:5" s="279" customFormat="1" ht="25.5">
      <c r="A115" s="1193"/>
      <c r="B115" s="288" t="s">
        <v>702</v>
      </c>
      <c r="C115" s="1074">
        <v>350</v>
      </c>
      <c r="D115" s="1074">
        <v>350</v>
      </c>
      <c r="E115" s="289">
        <f t="shared" si="5"/>
        <v>100</v>
      </c>
    </row>
    <row r="116" spans="1:5" s="279" customFormat="1">
      <c r="A116" s="1194"/>
      <c r="B116" s="288" t="s">
        <v>701</v>
      </c>
      <c r="C116" s="1074">
        <v>141.30000000000001</v>
      </c>
      <c r="D116" s="1074">
        <v>141.30000000000001</v>
      </c>
      <c r="E116" s="289">
        <f t="shared" si="5"/>
        <v>100</v>
      </c>
    </row>
    <row r="117" spans="1:5" s="279" customFormat="1" ht="25.5">
      <c r="A117" s="1192" t="s">
        <v>700</v>
      </c>
      <c r="B117" s="288" t="s">
        <v>699</v>
      </c>
      <c r="C117" s="1074">
        <v>598</v>
      </c>
      <c r="D117" s="1074">
        <v>598</v>
      </c>
      <c r="E117" s="289">
        <f t="shared" si="5"/>
        <v>100</v>
      </c>
    </row>
    <row r="118" spans="1:5" s="279" customFormat="1">
      <c r="A118" s="1193"/>
      <c r="B118" s="288" t="s">
        <v>591</v>
      </c>
      <c r="C118" s="1074">
        <v>720</v>
      </c>
      <c r="D118" s="1074">
        <v>720</v>
      </c>
      <c r="E118" s="289">
        <f t="shared" si="5"/>
        <v>100</v>
      </c>
    </row>
    <row r="119" spans="1:5" s="279" customFormat="1">
      <c r="A119" s="1194"/>
      <c r="B119" s="288" t="s">
        <v>486</v>
      </c>
      <c r="C119" s="1074">
        <v>3682</v>
      </c>
      <c r="D119" s="1074">
        <v>3682</v>
      </c>
      <c r="E119" s="289">
        <f t="shared" si="5"/>
        <v>100</v>
      </c>
    </row>
    <row r="120" spans="1:5" s="279" customFormat="1">
      <c r="A120" s="1192" t="s">
        <v>698</v>
      </c>
      <c r="B120" s="288" t="s">
        <v>697</v>
      </c>
      <c r="C120" s="1074">
        <v>200</v>
      </c>
      <c r="D120" s="1074">
        <v>200</v>
      </c>
      <c r="E120" s="289">
        <f t="shared" si="5"/>
        <v>100</v>
      </c>
    </row>
    <row r="121" spans="1:5" s="279" customFormat="1">
      <c r="A121" s="1193"/>
      <c r="B121" s="288" t="s">
        <v>696</v>
      </c>
      <c r="C121" s="1074">
        <v>90</v>
      </c>
      <c r="D121" s="1074">
        <v>90</v>
      </c>
      <c r="E121" s="289">
        <f t="shared" si="5"/>
        <v>100</v>
      </c>
    </row>
    <row r="122" spans="1:5" s="279" customFormat="1">
      <c r="A122" s="1193"/>
      <c r="B122" s="288" t="s">
        <v>695</v>
      </c>
      <c r="C122" s="1074">
        <v>10</v>
      </c>
      <c r="D122" s="1074">
        <v>10</v>
      </c>
      <c r="E122" s="289">
        <f t="shared" si="5"/>
        <v>100</v>
      </c>
    </row>
    <row r="123" spans="1:5" s="279" customFormat="1" ht="25.5">
      <c r="A123" s="1193"/>
      <c r="B123" s="288" t="s">
        <v>694</v>
      </c>
      <c r="C123" s="1074">
        <v>15</v>
      </c>
      <c r="D123" s="1074">
        <v>15</v>
      </c>
      <c r="E123" s="289">
        <f t="shared" si="5"/>
        <v>100</v>
      </c>
    </row>
    <row r="124" spans="1:5" s="279" customFormat="1">
      <c r="A124" s="1193"/>
      <c r="B124" s="288" t="s">
        <v>693</v>
      </c>
      <c r="C124" s="1074">
        <v>20</v>
      </c>
      <c r="D124" s="1074">
        <v>20</v>
      </c>
      <c r="E124" s="289">
        <f t="shared" si="5"/>
        <v>100</v>
      </c>
    </row>
    <row r="125" spans="1:5" s="279" customFormat="1">
      <c r="A125" s="1193"/>
      <c r="B125" s="288" t="s">
        <v>692</v>
      </c>
      <c r="C125" s="1074">
        <v>60</v>
      </c>
      <c r="D125" s="1074">
        <v>60</v>
      </c>
      <c r="E125" s="289">
        <f t="shared" si="5"/>
        <v>100</v>
      </c>
    </row>
    <row r="126" spans="1:5" s="279" customFormat="1" ht="25.5">
      <c r="A126" s="1193"/>
      <c r="B126" s="288" t="s">
        <v>691</v>
      </c>
      <c r="C126" s="1074">
        <v>20</v>
      </c>
      <c r="D126" s="1074">
        <v>20</v>
      </c>
      <c r="E126" s="289">
        <f t="shared" si="5"/>
        <v>100</v>
      </c>
    </row>
    <row r="127" spans="1:5" s="279" customFormat="1" ht="25.5">
      <c r="A127" s="1193"/>
      <c r="B127" s="288" t="s">
        <v>690</v>
      </c>
      <c r="C127" s="1074">
        <v>200</v>
      </c>
      <c r="D127" s="1074">
        <v>200</v>
      </c>
      <c r="E127" s="289">
        <f t="shared" si="5"/>
        <v>100</v>
      </c>
    </row>
    <row r="128" spans="1:5" s="279" customFormat="1">
      <c r="A128" s="1193"/>
      <c r="B128" s="288" t="s">
        <v>491</v>
      </c>
      <c r="C128" s="1074">
        <v>220</v>
      </c>
      <c r="D128" s="1074">
        <v>220</v>
      </c>
      <c r="E128" s="289">
        <f t="shared" si="5"/>
        <v>100</v>
      </c>
    </row>
    <row r="129" spans="1:5" s="279" customFormat="1">
      <c r="A129" s="1193"/>
      <c r="B129" s="288" t="s">
        <v>689</v>
      </c>
      <c r="C129" s="1074">
        <v>30</v>
      </c>
      <c r="D129" s="1074">
        <v>30</v>
      </c>
      <c r="E129" s="289">
        <f t="shared" si="5"/>
        <v>100</v>
      </c>
    </row>
    <row r="130" spans="1:5" s="279" customFormat="1">
      <c r="A130" s="1193"/>
      <c r="B130" s="288" t="s">
        <v>688</v>
      </c>
      <c r="C130" s="1074">
        <v>20</v>
      </c>
      <c r="D130" s="1074">
        <v>20</v>
      </c>
      <c r="E130" s="289">
        <f t="shared" si="5"/>
        <v>100</v>
      </c>
    </row>
    <row r="131" spans="1:5" s="279" customFormat="1">
      <c r="A131" s="1193"/>
      <c r="B131" s="288" t="s">
        <v>624</v>
      </c>
      <c r="C131" s="1074">
        <v>30</v>
      </c>
      <c r="D131" s="1074">
        <v>30</v>
      </c>
      <c r="E131" s="289">
        <f t="shared" si="5"/>
        <v>100</v>
      </c>
    </row>
    <row r="132" spans="1:5" s="279" customFormat="1" ht="25.5">
      <c r="A132" s="1193"/>
      <c r="B132" s="288" t="s">
        <v>687</v>
      </c>
      <c r="C132" s="1074">
        <v>35</v>
      </c>
      <c r="D132" s="1074">
        <v>35</v>
      </c>
      <c r="E132" s="289">
        <f t="shared" si="5"/>
        <v>100</v>
      </c>
    </row>
    <row r="133" spans="1:5" s="279" customFormat="1" ht="25.5">
      <c r="A133" s="1193"/>
      <c r="B133" s="288" t="s">
        <v>686</v>
      </c>
      <c r="C133" s="1074">
        <v>70</v>
      </c>
      <c r="D133" s="1074">
        <v>70</v>
      </c>
      <c r="E133" s="289">
        <f t="shared" si="5"/>
        <v>100</v>
      </c>
    </row>
    <row r="134" spans="1:5" s="279" customFormat="1" ht="25.5">
      <c r="A134" s="1194"/>
      <c r="B134" s="288" t="s">
        <v>685</v>
      </c>
      <c r="C134" s="1074">
        <v>20</v>
      </c>
      <c r="D134" s="1074">
        <v>20</v>
      </c>
      <c r="E134" s="289">
        <f t="shared" si="5"/>
        <v>100</v>
      </c>
    </row>
    <row r="135" spans="1:5" s="279" customFormat="1" ht="25.5">
      <c r="A135" s="287" t="s">
        <v>799</v>
      </c>
      <c r="B135" s="288" t="s">
        <v>800</v>
      </c>
      <c r="C135" s="1074">
        <v>20</v>
      </c>
      <c r="D135" s="1074">
        <v>20</v>
      </c>
      <c r="E135" s="289">
        <f t="shared" si="5"/>
        <v>100</v>
      </c>
    </row>
    <row r="136" spans="1:5" s="279" customFormat="1" ht="25.5">
      <c r="A136" s="287" t="s">
        <v>801</v>
      </c>
      <c r="B136" s="288" t="s">
        <v>684</v>
      </c>
      <c r="C136" s="1074">
        <v>30</v>
      </c>
      <c r="D136" s="1074">
        <v>30</v>
      </c>
      <c r="E136" s="289">
        <f t="shared" si="5"/>
        <v>100</v>
      </c>
    </row>
    <row r="137" spans="1:5" ht="15.75" customHeight="1">
      <c r="A137" s="1185" t="s">
        <v>473</v>
      </c>
      <c r="B137" s="1186"/>
      <c r="C137" s="248">
        <f>SUM(C96:C136)</f>
        <v>12140</v>
      </c>
      <c r="D137" s="248">
        <f>SUM(D96:D136)</f>
        <v>12140</v>
      </c>
      <c r="E137" s="247">
        <f t="shared" ref="E137:E184" si="6">(D137/C137)*100</f>
        <v>100</v>
      </c>
    </row>
    <row r="138" spans="1:5" ht="21" customHeight="1">
      <c r="A138" s="1187" t="s">
        <v>683</v>
      </c>
      <c r="B138" s="1188"/>
      <c r="C138" s="1188"/>
      <c r="D138" s="1188"/>
      <c r="E138" s="1189"/>
    </row>
    <row r="139" spans="1:5" s="279" customFormat="1">
      <c r="A139" s="1192" t="s">
        <v>682</v>
      </c>
      <c r="B139" s="288" t="s">
        <v>4625</v>
      </c>
      <c r="C139" s="1074">
        <v>50</v>
      </c>
      <c r="D139" s="1074">
        <v>50</v>
      </c>
      <c r="E139" s="289">
        <f t="shared" ref="E139:E160" si="7">D139/C139*100</f>
        <v>100</v>
      </c>
    </row>
    <row r="140" spans="1:5" s="279" customFormat="1">
      <c r="A140" s="1193"/>
      <c r="B140" s="288" t="s">
        <v>4625</v>
      </c>
      <c r="C140" s="1074">
        <v>50</v>
      </c>
      <c r="D140" s="1074">
        <v>50</v>
      </c>
      <c r="E140" s="289">
        <f t="shared" si="7"/>
        <v>100</v>
      </c>
    </row>
    <row r="141" spans="1:5" s="279" customFormat="1">
      <c r="A141" s="1193"/>
      <c r="B141" s="288" t="s">
        <v>4625</v>
      </c>
      <c r="C141" s="1074">
        <v>50</v>
      </c>
      <c r="D141" s="1074">
        <v>50</v>
      </c>
      <c r="E141" s="289">
        <f t="shared" si="7"/>
        <v>100</v>
      </c>
    </row>
    <row r="142" spans="1:5" s="279" customFormat="1">
      <c r="A142" s="1194"/>
      <c r="B142" s="288" t="s">
        <v>4625</v>
      </c>
      <c r="C142" s="1074">
        <v>50</v>
      </c>
      <c r="D142" s="1074">
        <v>50</v>
      </c>
      <c r="E142" s="289">
        <f t="shared" si="7"/>
        <v>100</v>
      </c>
    </row>
    <row r="143" spans="1:5" s="279" customFormat="1">
      <c r="A143" s="1192" t="s">
        <v>681</v>
      </c>
      <c r="B143" s="288" t="s">
        <v>680</v>
      </c>
      <c r="C143" s="1074">
        <v>100</v>
      </c>
      <c r="D143" s="1074">
        <v>100</v>
      </c>
      <c r="E143" s="289">
        <f t="shared" si="7"/>
        <v>100</v>
      </c>
    </row>
    <row r="144" spans="1:5" s="279" customFormat="1" ht="25.5">
      <c r="A144" s="1193"/>
      <c r="B144" s="288" t="s">
        <v>679</v>
      </c>
      <c r="C144" s="1074">
        <v>50</v>
      </c>
      <c r="D144" s="1074">
        <v>50</v>
      </c>
      <c r="E144" s="289">
        <f t="shared" si="7"/>
        <v>100</v>
      </c>
    </row>
    <row r="145" spans="1:5" s="279" customFormat="1">
      <c r="A145" s="1193"/>
      <c r="B145" s="288" t="s">
        <v>678</v>
      </c>
      <c r="C145" s="1074">
        <v>50</v>
      </c>
      <c r="D145" s="1074">
        <v>50</v>
      </c>
      <c r="E145" s="289">
        <f t="shared" si="7"/>
        <v>100</v>
      </c>
    </row>
    <row r="146" spans="1:5" s="279" customFormat="1" ht="25.5">
      <c r="A146" s="1193"/>
      <c r="B146" s="288" t="s">
        <v>677</v>
      </c>
      <c r="C146" s="1074">
        <v>200</v>
      </c>
      <c r="D146" s="1074">
        <v>200</v>
      </c>
      <c r="E146" s="289">
        <f t="shared" si="7"/>
        <v>100</v>
      </c>
    </row>
    <row r="147" spans="1:5" s="279" customFormat="1" ht="25.5">
      <c r="A147" s="1193"/>
      <c r="B147" s="288" t="s">
        <v>676</v>
      </c>
      <c r="C147" s="1074">
        <v>50</v>
      </c>
      <c r="D147" s="1074">
        <v>50</v>
      </c>
      <c r="E147" s="289">
        <f t="shared" si="7"/>
        <v>100</v>
      </c>
    </row>
    <row r="148" spans="1:5" s="279" customFormat="1" ht="25.5">
      <c r="A148" s="1193"/>
      <c r="B148" s="288" t="s">
        <v>675</v>
      </c>
      <c r="C148" s="1074">
        <v>1100</v>
      </c>
      <c r="D148" s="1074">
        <v>1100</v>
      </c>
      <c r="E148" s="289">
        <f t="shared" si="7"/>
        <v>100</v>
      </c>
    </row>
    <row r="149" spans="1:5" s="279" customFormat="1">
      <c r="A149" s="1193"/>
      <c r="B149" s="288" t="s">
        <v>674</v>
      </c>
      <c r="C149" s="1074">
        <v>25</v>
      </c>
      <c r="D149" s="1074">
        <v>25</v>
      </c>
      <c r="E149" s="289">
        <f t="shared" si="7"/>
        <v>100</v>
      </c>
    </row>
    <row r="150" spans="1:5" s="279" customFormat="1">
      <c r="A150" s="1194"/>
      <c r="B150" s="288" t="s">
        <v>673</v>
      </c>
      <c r="C150" s="1074">
        <v>50</v>
      </c>
      <c r="D150" s="1074">
        <v>50</v>
      </c>
      <c r="E150" s="289">
        <f t="shared" si="7"/>
        <v>100</v>
      </c>
    </row>
    <row r="151" spans="1:5" s="279" customFormat="1">
      <c r="A151" s="287" t="s">
        <v>802</v>
      </c>
      <c r="B151" s="288" t="s">
        <v>672</v>
      </c>
      <c r="C151" s="1074">
        <v>20</v>
      </c>
      <c r="D151" s="1074">
        <v>20</v>
      </c>
      <c r="E151" s="289">
        <f t="shared" si="7"/>
        <v>100</v>
      </c>
    </row>
    <row r="152" spans="1:5" s="279" customFormat="1" ht="25.5">
      <c r="A152" s="287" t="s">
        <v>803</v>
      </c>
      <c r="B152" s="288" t="s">
        <v>671</v>
      </c>
      <c r="C152" s="1074">
        <v>40</v>
      </c>
      <c r="D152" s="1074">
        <v>40</v>
      </c>
      <c r="E152" s="289">
        <f t="shared" si="7"/>
        <v>100</v>
      </c>
    </row>
    <row r="153" spans="1:5" s="279" customFormat="1" ht="38.25">
      <c r="A153" s="287" t="s">
        <v>804</v>
      </c>
      <c r="B153" s="288" t="s">
        <v>670</v>
      </c>
      <c r="C153" s="1074">
        <v>20</v>
      </c>
      <c r="D153" s="1074">
        <v>0</v>
      </c>
      <c r="E153" s="289">
        <f t="shared" si="7"/>
        <v>0</v>
      </c>
    </row>
    <row r="154" spans="1:5" s="279" customFormat="1" ht="25.5">
      <c r="A154" s="287" t="s">
        <v>805</v>
      </c>
      <c r="B154" s="288" t="s">
        <v>500</v>
      </c>
      <c r="C154" s="1074">
        <v>500</v>
      </c>
      <c r="D154" s="1074">
        <v>500</v>
      </c>
      <c r="E154" s="289">
        <f t="shared" si="7"/>
        <v>100</v>
      </c>
    </row>
    <row r="155" spans="1:5" s="279" customFormat="1" ht="51">
      <c r="A155" s="287" t="s">
        <v>806</v>
      </c>
      <c r="B155" s="288" t="s">
        <v>669</v>
      </c>
      <c r="C155" s="1074">
        <v>50</v>
      </c>
      <c r="D155" s="1074">
        <v>50</v>
      </c>
      <c r="E155" s="289">
        <f t="shared" si="7"/>
        <v>100</v>
      </c>
    </row>
    <row r="156" spans="1:5" s="279" customFormat="1" ht="25.5">
      <c r="A156" s="287" t="s">
        <v>807</v>
      </c>
      <c r="B156" s="288" t="s">
        <v>668</v>
      </c>
      <c r="C156" s="1074">
        <v>40</v>
      </c>
      <c r="D156" s="1074">
        <v>40</v>
      </c>
      <c r="E156" s="289">
        <f t="shared" si="7"/>
        <v>100</v>
      </c>
    </row>
    <row r="157" spans="1:5" s="279" customFormat="1" ht="38.25">
      <c r="A157" s="287" t="s">
        <v>808</v>
      </c>
      <c r="B157" s="288" t="s">
        <v>4625</v>
      </c>
      <c r="C157" s="1074">
        <v>25</v>
      </c>
      <c r="D157" s="1074">
        <v>25</v>
      </c>
      <c r="E157" s="289">
        <f t="shared" si="7"/>
        <v>100</v>
      </c>
    </row>
    <row r="158" spans="1:5" s="279" customFormat="1" ht="38.25">
      <c r="A158" s="287" t="s">
        <v>809</v>
      </c>
      <c r="B158" s="288" t="s">
        <v>667</v>
      </c>
      <c r="C158" s="1074">
        <v>30</v>
      </c>
      <c r="D158" s="1074">
        <v>30</v>
      </c>
      <c r="E158" s="289">
        <f t="shared" si="7"/>
        <v>100</v>
      </c>
    </row>
    <row r="159" spans="1:5" s="279" customFormat="1" ht="25.5">
      <c r="A159" s="287" t="s">
        <v>810</v>
      </c>
      <c r="B159" s="288" t="s">
        <v>666</v>
      </c>
      <c r="C159" s="1074">
        <v>10</v>
      </c>
      <c r="D159" s="1074">
        <v>10</v>
      </c>
      <c r="E159" s="289">
        <f t="shared" si="7"/>
        <v>100</v>
      </c>
    </row>
    <row r="160" spans="1:5" s="279" customFormat="1" ht="38.25">
      <c r="A160" s="287" t="s">
        <v>811</v>
      </c>
      <c r="B160" s="288" t="s">
        <v>665</v>
      </c>
      <c r="C160" s="1074">
        <v>50</v>
      </c>
      <c r="D160" s="1074">
        <v>50</v>
      </c>
      <c r="E160" s="289">
        <f t="shared" si="7"/>
        <v>100</v>
      </c>
    </row>
    <row r="161" spans="1:5" ht="15.75" customHeight="1">
      <c r="A161" s="1195" t="s">
        <v>664</v>
      </c>
      <c r="B161" s="1196"/>
      <c r="C161" s="248">
        <f>SUM(C139:C160)</f>
        <v>2610</v>
      </c>
      <c r="D161" s="248">
        <f>SUM(D139:D160)</f>
        <v>2590</v>
      </c>
      <c r="E161" s="247">
        <f t="shared" si="6"/>
        <v>99.23371647509579</v>
      </c>
    </row>
    <row r="162" spans="1:5" ht="21" customHeight="1">
      <c r="A162" s="1187" t="s">
        <v>663</v>
      </c>
      <c r="B162" s="1188"/>
      <c r="C162" s="1188"/>
      <c r="D162" s="1188"/>
      <c r="E162" s="1189"/>
    </row>
    <row r="163" spans="1:5" s="279" customFormat="1" ht="25.5">
      <c r="A163" s="287" t="s">
        <v>662</v>
      </c>
      <c r="B163" s="288" t="s">
        <v>661</v>
      </c>
      <c r="C163" s="1074">
        <v>15399</v>
      </c>
      <c r="D163" s="1074">
        <v>5385.5806199999997</v>
      </c>
      <c r="E163" s="289">
        <f t="shared" ref="E163:E180" si="8">D163/C163*100</f>
        <v>34.97357373855445</v>
      </c>
    </row>
    <row r="164" spans="1:5" s="279" customFormat="1">
      <c r="A164" s="1192" t="s">
        <v>660</v>
      </c>
      <c r="B164" s="288" t="s">
        <v>659</v>
      </c>
      <c r="C164" s="1074">
        <v>990</v>
      </c>
      <c r="D164" s="1074">
        <v>990</v>
      </c>
      <c r="E164" s="289">
        <f t="shared" si="8"/>
        <v>100</v>
      </c>
    </row>
    <row r="165" spans="1:5" s="279" customFormat="1" ht="25.5">
      <c r="A165" s="1193"/>
      <c r="B165" s="288" t="s">
        <v>488</v>
      </c>
      <c r="C165" s="1074">
        <v>397.91999999999996</v>
      </c>
      <c r="D165" s="1074">
        <v>397.916</v>
      </c>
      <c r="E165" s="289">
        <f t="shared" si="8"/>
        <v>99.998994772818662</v>
      </c>
    </row>
    <row r="166" spans="1:5" s="279" customFormat="1" ht="25.5">
      <c r="A166" s="1194"/>
      <c r="B166" s="288" t="s">
        <v>658</v>
      </c>
      <c r="C166" s="1074">
        <v>100</v>
      </c>
      <c r="D166" s="1074">
        <v>100</v>
      </c>
      <c r="E166" s="289">
        <f t="shared" si="8"/>
        <v>100</v>
      </c>
    </row>
    <row r="167" spans="1:5" s="279" customFormat="1" ht="25.5">
      <c r="A167" s="287" t="s">
        <v>657</v>
      </c>
      <c r="B167" s="288" t="s">
        <v>656</v>
      </c>
      <c r="C167" s="1074">
        <v>3000</v>
      </c>
      <c r="D167" s="1074">
        <v>3000</v>
      </c>
      <c r="E167" s="289">
        <f t="shared" si="8"/>
        <v>100</v>
      </c>
    </row>
    <row r="168" spans="1:5" s="279" customFormat="1" ht="38.25">
      <c r="A168" s="287" t="s">
        <v>655</v>
      </c>
      <c r="B168" s="288" t="s">
        <v>497</v>
      </c>
      <c r="C168" s="1074">
        <v>650</v>
      </c>
      <c r="D168" s="1074">
        <v>650</v>
      </c>
      <c r="E168" s="289">
        <f t="shared" si="8"/>
        <v>100</v>
      </c>
    </row>
    <row r="169" spans="1:5" s="279" customFormat="1">
      <c r="A169" s="287" t="s">
        <v>812</v>
      </c>
      <c r="B169" s="288" t="s">
        <v>654</v>
      </c>
      <c r="C169" s="1074">
        <v>30</v>
      </c>
      <c r="D169" s="1074">
        <v>30</v>
      </c>
      <c r="E169" s="289">
        <f t="shared" si="8"/>
        <v>100</v>
      </c>
    </row>
    <row r="170" spans="1:5" s="279" customFormat="1" ht="25.5">
      <c r="A170" s="287" t="s">
        <v>813</v>
      </c>
      <c r="B170" s="288" t="s">
        <v>653</v>
      </c>
      <c r="C170" s="1074">
        <v>40</v>
      </c>
      <c r="D170" s="1074">
        <v>40</v>
      </c>
      <c r="E170" s="289">
        <f t="shared" si="8"/>
        <v>100</v>
      </c>
    </row>
    <row r="171" spans="1:5" s="279" customFormat="1" ht="25.5">
      <c r="A171" s="287" t="s">
        <v>814</v>
      </c>
      <c r="B171" s="288" t="s">
        <v>652</v>
      </c>
      <c r="C171" s="1074">
        <v>30</v>
      </c>
      <c r="D171" s="1074">
        <v>0</v>
      </c>
      <c r="E171" s="289">
        <f t="shared" si="8"/>
        <v>0</v>
      </c>
    </row>
    <row r="172" spans="1:5" s="279" customFormat="1" ht="25.5">
      <c r="A172" s="287" t="s">
        <v>815</v>
      </c>
      <c r="B172" s="288" t="s">
        <v>651</v>
      </c>
      <c r="C172" s="1074">
        <v>100</v>
      </c>
      <c r="D172" s="1074">
        <v>0</v>
      </c>
      <c r="E172" s="289">
        <f t="shared" si="8"/>
        <v>0</v>
      </c>
    </row>
    <row r="173" spans="1:5" s="279" customFormat="1">
      <c r="A173" s="287" t="s">
        <v>816</v>
      </c>
      <c r="B173" s="288" t="s">
        <v>650</v>
      </c>
      <c r="C173" s="1074">
        <v>15</v>
      </c>
      <c r="D173" s="1074">
        <v>15</v>
      </c>
      <c r="E173" s="289">
        <f t="shared" si="8"/>
        <v>100</v>
      </c>
    </row>
    <row r="174" spans="1:5" s="279" customFormat="1" ht="38.25">
      <c r="A174" s="287" t="s">
        <v>817</v>
      </c>
      <c r="B174" s="288" t="s">
        <v>649</v>
      </c>
      <c r="C174" s="1074">
        <v>400</v>
      </c>
      <c r="D174" s="1074">
        <v>400</v>
      </c>
      <c r="E174" s="289">
        <f t="shared" si="8"/>
        <v>100</v>
      </c>
    </row>
    <row r="175" spans="1:5" s="279" customFormat="1" ht="38.25">
      <c r="A175" s="287" t="s">
        <v>818</v>
      </c>
      <c r="B175" s="288" t="s">
        <v>648</v>
      </c>
      <c r="C175" s="1074">
        <v>497.98</v>
      </c>
      <c r="D175" s="1074">
        <v>497.98</v>
      </c>
      <c r="E175" s="289">
        <f t="shared" si="8"/>
        <v>100</v>
      </c>
    </row>
    <row r="176" spans="1:5" s="279" customFormat="1" ht="25.5">
      <c r="A176" s="287" t="s">
        <v>819</v>
      </c>
      <c r="B176" s="288" t="s">
        <v>647</v>
      </c>
      <c r="C176" s="1074">
        <v>100</v>
      </c>
      <c r="D176" s="1074">
        <v>0</v>
      </c>
      <c r="E176" s="289">
        <f t="shared" si="8"/>
        <v>0</v>
      </c>
    </row>
    <row r="177" spans="1:5" s="279" customFormat="1" ht="25.5">
      <c r="A177" s="287" t="s">
        <v>820</v>
      </c>
      <c r="B177" s="288" t="s">
        <v>646</v>
      </c>
      <c r="C177" s="1074">
        <v>2000</v>
      </c>
      <c r="D177" s="1074">
        <v>0</v>
      </c>
      <c r="E177" s="289">
        <f t="shared" si="8"/>
        <v>0</v>
      </c>
    </row>
    <row r="178" spans="1:5" s="279" customFormat="1" ht="38.25">
      <c r="A178" s="287" t="s">
        <v>821</v>
      </c>
      <c r="B178" s="288" t="s">
        <v>645</v>
      </c>
      <c r="C178" s="1074">
        <v>50</v>
      </c>
      <c r="D178" s="1074">
        <v>50</v>
      </c>
      <c r="E178" s="289">
        <f t="shared" si="8"/>
        <v>100</v>
      </c>
    </row>
    <row r="179" spans="1:5" s="279" customFormat="1" ht="25.5">
      <c r="A179" s="287" t="s">
        <v>822</v>
      </c>
      <c r="B179" s="288" t="s">
        <v>644</v>
      </c>
      <c r="C179" s="1074">
        <v>20</v>
      </c>
      <c r="D179" s="1074">
        <v>20</v>
      </c>
      <c r="E179" s="289">
        <f t="shared" si="8"/>
        <v>100</v>
      </c>
    </row>
    <row r="180" spans="1:5" s="279" customFormat="1">
      <c r="A180" s="287" t="s">
        <v>823</v>
      </c>
      <c r="B180" s="288" t="s">
        <v>643</v>
      </c>
      <c r="C180" s="1074">
        <v>30</v>
      </c>
      <c r="D180" s="1074">
        <v>0</v>
      </c>
      <c r="E180" s="289">
        <f t="shared" si="8"/>
        <v>0</v>
      </c>
    </row>
    <row r="181" spans="1:5" s="279" customFormat="1" ht="25.5">
      <c r="A181" s="287" t="s">
        <v>824</v>
      </c>
      <c r="B181" s="288" t="s">
        <v>488</v>
      </c>
      <c r="C181" s="1074">
        <v>40</v>
      </c>
      <c r="D181" s="1074">
        <v>40</v>
      </c>
      <c r="E181" s="289"/>
    </row>
    <row r="182" spans="1:5" s="279" customFormat="1" ht="25.5">
      <c r="A182" s="287" t="s">
        <v>825</v>
      </c>
      <c r="B182" s="288" t="s">
        <v>488</v>
      </c>
      <c r="C182" s="1074">
        <v>30</v>
      </c>
      <c r="D182" s="1074">
        <v>30</v>
      </c>
      <c r="E182" s="289"/>
    </row>
    <row r="183" spans="1:5" s="279" customFormat="1" ht="25.5">
      <c r="A183" s="287" t="s">
        <v>826</v>
      </c>
      <c r="B183" s="288" t="s">
        <v>488</v>
      </c>
      <c r="C183" s="1074">
        <v>20</v>
      </c>
      <c r="D183" s="1074">
        <v>20</v>
      </c>
      <c r="E183" s="289"/>
    </row>
    <row r="184" spans="1:5" ht="15.75" customHeight="1">
      <c r="A184" s="1195" t="s">
        <v>466</v>
      </c>
      <c r="B184" s="1196"/>
      <c r="C184" s="248">
        <f>SUM(C163:C183)</f>
        <v>23939.899999999998</v>
      </c>
      <c r="D184" s="248">
        <f>SUM(D163:D183)</f>
        <v>11666.476619999999</v>
      </c>
      <c r="E184" s="247">
        <f t="shared" si="6"/>
        <v>48.732353184432689</v>
      </c>
    </row>
    <row r="185" spans="1:5" ht="21" customHeight="1">
      <c r="A185" s="1187" t="s">
        <v>642</v>
      </c>
      <c r="B185" s="1188"/>
      <c r="C185" s="1188"/>
      <c r="D185" s="1188"/>
      <c r="E185" s="1189"/>
    </row>
    <row r="186" spans="1:5" s="279" customFormat="1">
      <c r="A186" s="1192" t="s">
        <v>641</v>
      </c>
      <c r="B186" s="288" t="s">
        <v>640</v>
      </c>
      <c r="C186" s="1074">
        <v>10</v>
      </c>
      <c r="D186" s="1074">
        <v>10</v>
      </c>
      <c r="E186" s="289">
        <f t="shared" ref="E186:E216" si="9">D186/C186*100</f>
        <v>100</v>
      </c>
    </row>
    <row r="187" spans="1:5" s="279" customFormat="1" ht="25.5">
      <c r="A187" s="1193"/>
      <c r="B187" s="288" t="s">
        <v>639</v>
      </c>
      <c r="C187" s="1074">
        <v>150</v>
      </c>
      <c r="D187" s="1074">
        <v>150</v>
      </c>
      <c r="E187" s="289">
        <f t="shared" si="9"/>
        <v>100</v>
      </c>
    </row>
    <row r="188" spans="1:5" s="279" customFormat="1">
      <c r="A188" s="1193"/>
      <c r="B188" s="288" t="s">
        <v>638</v>
      </c>
      <c r="C188" s="1074">
        <v>20</v>
      </c>
      <c r="D188" s="1074">
        <v>20</v>
      </c>
      <c r="E188" s="289">
        <f t="shared" si="9"/>
        <v>100</v>
      </c>
    </row>
    <row r="189" spans="1:5" s="279" customFormat="1" ht="25.5">
      <c r="A189" s="1193"/>
      <c r="B189" s="288" t="s">
        <v>637</v>
      </c>
      <c r="C189" s="1074">
        <v>150</v>
      </c>
      <c r="D189" s="1074">
        <v>150</v>
      </c>
      <c r="E189" s="289">
        <f t="shared" si="9"/>
        <v>100</v>
      </c>
    </row>
    <row r="190" spans="1:5" s="279" customFormat="1" ht="25.5">
      <c r="A190" s="1193"/>
      <c r="B190" s="288" t="s">
        <v>623</v>
      </c>
      <c r="C190" s="1074">
        <v>180</v>
      </c>
      <c r="D190" s="1074">
        <v>0</v>
      </c>
      <c r="E190" s="289">
        <f t="shared" si="9"/>
        <v>0</v>
      </c>
    </row>
    <row r="191" spans="1:5" s="279" customFormat="1">
      <c r="A191" s="1193"/>
      <c r="B191" s="288" t="s">
        <v>636</v>
      </c>
      <c r="C191" s="1074">
        <v>100</v>
      </c>
      <c r="D191" s="1074">
        <v>100</v>
      </c>
      <c r="E191" s="289">
        <f t="shared" si="9"/>
        <v>100</v>
      </c>
    </row>
    <row r="192" spans="1:5" s="279" customFormat="1">
      <c r="A192" s="1193"/>
      <c r="B192" s="288" t="s">
        <v>635</v>
      </c>
      <c r="C192" s="1074">
        <v>10</v>
      </c>
      <c r="D192" s="1074">
        <v>10</v>
      </c>
      <c r="E192" s="289">
        <f t="shared" si="9"/>
        <v>100</v>
      </c>
    </row>
    <row r="193" spans="1:5" s="279" customFormat="1">
      <c r="A193" s="1194"/>
      <c r="B193" s="288" t="s">
        <v>634</v>
      </c>
      <c r="C193" s="1074">
        <v>10</v>
      </c>
      <c r="D193" s="1074">
        <v>10</v>
      </c>
      <c r="E193" s="289">
        <f t="shared" si="9"/>
        <v>100</v>
      </c>
    </row>
    <row r="194" spans="1:5" s="279" customFormat="1">
      <c r="A194" s="287" t="s">
        <v>633</v>
      </c>
      <c r="B194" s="288" t="s">
        <v>632</v>
      </c>
      <c r="C194" s="1074">
        <v>190</v>
      </c>
      <c r="D194" s="1074">
        <v>0</v>
      </c>
      <c r="E194" s="289">
        <f t="shared" si="9"/>
        <v>0</v>
      </c>
    </row>
    <row r="195" spans="1:5" s="279" customFormat="1">
      <c r="A195" s="287" t="s">
        <v>631</v>
      </c>
      <c r="B195" s="288" t="s">
        <v>503</v>
      </c>
      <c r="C195" s="1074">
        <v>700</v>
      </c>
      <c r="D195" s="1074">
        <v>700</v>
      </c>
      <c r="E195" s="289">
        <f t="shared" si="9"/>
        <v>100</v>
      </c>
    </row>
    <row r="196" spans="1:5" s="279" customFormat="1" ht="25.5">
      <c r="A196" s="287" t="s">
        <v>827</v>
      </c>
      <c r="B196" s="288" t="s">
        <v>630</v>
      </c>
      <c r="C196" s="1074">
        <v>80</v>
      </c>
      <c r="D196" s="1074">
        <v>80</v>
      </c>
      <c r="E196" s="289">
        <f t="shared" si="9"/>
        <v>100</v>
      </c>
    </row>
    <row r="197" spans="1:5" s="279" customFormat="1" ht="25.5">
      <c r="A197" s="287" t="s">
        <v>828</v>
      </c>
      <c r="B197" s="288" t="s">
        <v>629</v>
      </c>
      <c r="C197" s="1074">
        <v>50</v>
      </c>
      <c r="D197" s="1074">
        <v>0</v>
      </c>
      <c r="E197" s="289">
        <f t="shared" si="9"/>
        <v>0</v>
      </c>
    </row>
    <row r="198" spans="1:5" s="279" customFormat="1" ht="25.5">
      <c r="A198" s="287" t="s">
        <v>829</v>
      </c>
      <c r="B198" s="288" t="s">
        <v>628</v>
      </c>
      <c r="C198" s="1074">
        <v>100</v>
      </c>
      <c r="D198" s="1074">
        <v>0</v>
      </c>
      <c r="E198" s="289">
        <f t="shared" si="9"/>
        <v>0</v>
      </c>
    </row>
    <row r="199" spans="1:5" s="279" customFormat="1">
      <c r="A199" s="287" t="s">
        <v>830</v>
      </c>
      <c r="B199" s="288" t="s">
        <v>627</v>
      </c>
      <c r="C199" s="1074">
        <v>4750</v>
      </c>
      <c r="D199" s="1074">
        <v>2750</v>
      </c>
      <c r="E199" s="289">
        <f t="shared" si="9"/>
        <v>57.894736842105267</v>
      </c>
    </row>
    <row r="200" spans="1:5" s="279" customFormat="1" ht="25.5">
      <c r="A200" s="287" t="s">
        <v>831</v>
      </c>
      <c r="B200" s="288" t="s">
        <v>626</v>
      </c>
      <c r="C200" s="1074">
        <v>100</v>
      </c>
      <c r="D200" s="1074">
        <v>100</v>
      </c>
      <c r="E200" s="289">
        <f t="shared" si="9"/>
        <v>100</v>
      </c>
    </row>
    <row r="201" spans="1:5" s="279" customFormat="1" ht="25.5">
      <c r="A201" s="287" t="s">
        <v>832</v>
      </c>
      <c r="B201" s="288" t="s">
        <v>625</v>
      </c>
      <c r="C201" s="1074">
        <v>245</v>
      </c>
      <c r="D201" s="1074">
        <v>0</v>
      </c>
      <c r="E201" s="289">
        <f t="shared" si="9"/>
        <v>0</v>
      </c>
    </row>
    <row r="202" spans="1:5" s="279" customFormat="1">
      <c r="A202" s="287" t="s">
        <v>833</v>
      </c>
      <c r="B202" s="288" t="s">
        <v>624</v>
      </c>
      <c r="C202" s="1074">
        <v>32</v>
      </c>
      <c r="D202" s="1074">
        <v>31.997</v>
      </c>
      <c r="E202" s="289">
        <f t="shared" si="9"/>
        <v>99.990624999999994</v>
      </c>
    </row>
    <row r="203" spans="1:5" s="279" customFormat="1">
      <c r="A203" s="287" t="s">
        <v>834</v>
      </c>
      <c r="B203" s="288" t="s">
        <v>624</v>
      </c>
      <c r="C203" s="1074">
        <v>30</v>
      </c>
      <c r="D203" s="1074">
        <v>0</v>
      </c>
      <c r="E203" s="289">
        <f t="shared" si="9"/>
        <v>0</v>
      </c>
    </row>
    <row r="204" spans="1:5" s="279" customFormat="1" ht="25.5">
      <c r="A204" s="287" t="s">
        <v>835</v>
      </c>
      <c r="B204" s="288" t="s">
        <v>596</v>
      </c>
      <c r="C204" s="1074">
        <v>95</v>
      </c>
      <c r="D204" s="1074">
        <v>0</v>
      </c>
      <c r="E204" s="289">
        <f t="shared" si="9"/>
        <v>0</v>
      </c>
    </row>
    <row r="205" spans="1:5" s="279" customFormat="1" ht="25.5">
      <c r="A205" s="287" t="s">
        <v>836</v>
      </c>
      <c r="B205" s="288" t="s">
        <v>623</v>
      </c>
      <c r="C205" s="1074">
        <v>200</v>
      </c>
      <c r="D205" s="1074">
        <v>200</v>
      </c>
      <c r="E205" s="289">
        <f t="shared" si="9"/>
        <v>100</v>
      </c>
    </row>
    <row r="206" spans="1:5" s="279" customFormat="1" ht="38.25">
      <c r="A206" s="287" t="s">
        <v>837</v>
      </c>
      <c r="B206" s="288" t="s">
        <v>623</v>
      </c>
      <c r="C206" s="1074">
        <v>15</v>
      </c>
      <c r="D206" s="1074">
        <v>15</v>
      </c>
      <c r="E206" s="289">
        <f t="shared" si="9"/>
        <v>100</v>
      </c>
    </row>
    <row r="207" spans="1:5" s="279" customFormat="1" ht="25.5">
      <c r="A207" s="287" t="s">
        <v>838</v>
      </c>
      <c r="B207" s="288" t="s">
        <v>622</v>
      </c>
      <c r="C207" s="1074">
        <v>50</v>
      </c>
      <c r="D207" s="1074">
        <v>50</v>
      </c>
      <c r="E207" s="289">
        <f t="shared" si="9"/>
        <v>100</v>
      </c>
    </row>
    <row r="208" spans="1:5" s="279" customFormat="1">
      <c r="A208" s="287" t="s">
        <v>839</v>
      </c>
      <c r="B208" s="288" t="s">
        <v>621</v>
      </c>
      <c r="C208" s="1074">
        <v>100</v>
      </c>
      <c r="D208" s="1074">
        <v>100</v>
      </c>
      <c r="E208" s="289">
        <f t="shared" si="9"/>
        <v>100</v>
      </c>
    </row>
    <row r="209" spans="1:5" s="279" customFormat="1">
      <c r="A209" s="287" t="s">
        <v>840</v>
      </c>
      <c r="B209" s="288" t="s">
        <v>620</v>
      </c>
      <c r="C209" s="1074">
        <v>20</v>
      </c>
      <c r="D209" s="1074">
        <v>20</v>
      </c>
      <c r="E209" s="289">
        <f t="shared" si="9"/>
        <v>100</v>
      </c>
    </row>
    <row r="210" spans="1:5" s="279" customFormat="1">
      <c r="A210" s="287" t="s">
        <v>841</v>
      </c>
      <c r="B210" s="288" t="s">
        <v>620</v>
      </c>
      <c r="C210" s="1074">
        <v>100</v>
      </c>
      <c r="D210" s="1074">
        <v>0</v>
      </c>
      <c r="E210" s="289">
        <f t="shared" si="9"/>
        <v>0</v>
      </c>
    </row>
    <row r="211" spans="1:5" s="279" customFormat="1" ht="25.5">
      <c r="A211" s="287" t="s">
        <v>842</v>
      </c>
      <c r="B211" s="288" t="s">
        <v>619</v>
      </c>
      <c r="C211" s="1074">
        <v>100</v>
      </c>
      <c r="D211" s="1074">
        <v>0</v>
      </c>
      <c r="E211" s="289">
        <f t="shared" si="9"/>
        <v>0</v>
      </c>
    </row>
    <row r="212" spans="1:5" s="279" customFormat="1" ht="25.5">
      <c r="A212" s="287" t="s">
        <v>843</v>
      </c>
      <c r="B212" s="288" t="s">
        <v>618</v>
      </c>
      <c r="C212" s="1074">
        <v>240.92</v>
      </c>
      <c r="D212" s="1074">
        <v>240.91499999999999</v>
      </c>
      <c r="E212" s="289">
        <f t="shared" si="9"/>
        <v>99.997924622281261</v>
      </c>
    </row>
    <row r="213" spans="1:5" s="279" customFormat="1">
      <c r="A213" s="287" t="s">
        <v>844</v>
      </c>
      <c r="B213" s="288" t="s">
        <v>617</v>
      </c>
      <c r="C213" s="1074">
        <v>498.3</v>
      </c>
      <c r="D213" s="1074">
        <v>498.3</v>
      </c>
      <c r="E213" s="289">
        <f t="shared" si="9"/>
        <v>100</v>
      </c>
    </row>
    <row r="214" spans="1:5" s="279" customFormat="1" ht="25.5">
      <c r="A214" s="287" t="s">
        <v>839</v>
      </c>
      <c r="B214" s="288" t="s">
        <v>616</v>
      </c>
      <c r="C214" s="1074">
        <v>100</v>
      </c>
      <c r="D214" s="1074">
        <v>100</v>
      </c>
      <c r="E214" s="289">
        <f t="shared" si="9"/>
        <v>100</v>
      </c>
    </row>
    <row r="215" spans="1:5" s="279" customFormat="1">
      <c r="A215" s="287" t="s">
        <v>845</v>
      </c>
      <c r="B215" s="288" t="s">
        <v>592</v>
      </c>
      <c r="C215" s="1074">
        <v>50</v>
      </c>
      <c r="D215" s="1074">
        <v>50</v>
      </c>
      <c r="E215" s="289">
        <f t="shared" si="9"/>
        <v>100</v>
      </c>
    </row>
    <row r="216" spans="1:5" s="279" customFormat="1" ht="25.5">
      <c r="A216" s="287" t="s">
        <v>846</v>
      </c>
      <c r="B216" s="288" t="s">
        <v>615</v>
      </c>
      <c r="C216" s="1074">
        <v>100</v>
      </c>
      <c r="D216" s="1074">
        <v>0</v>
      </c>
      <c r="E216" s="289">
        <f t="shared" si="9"/>
        <v>0</v>
      </c>
    </row>
    <row r="217" spans="1:5" ht="15.75" customHeight="1">
      <c r="A217" s="1195" t="s">
        <v>462</v>
      </c>
      <c r="B217" s="1196"/>
      <c r="C217" s="248">
        <f>SUM(C186:C216)</f>
        <v>8576.2199999999993</v>
      </c>
      <c r="D217" s="248">
        <f>SUM(D186:D216)</f>
        <v>5386.2120000000004</v>
      </c>
      <c r="E217" s="247">
        <f t="shared" ref="E217:E234" si="10">(D217/C217)*100</f>
        <v>62.804032545806912</v>
      </c>
    </row>
    <row r="218" spans="1:5" ht="21" customHeight="1">
      <c r="A218" s="1187" t="s">
        <v>614</v>
      </c>
      <c r="B218" s="1188"/>
      <c r="C218" s="1188"/>
      <c r="D218" s="1188"/>
      <c r="E218" s="1189"/>
    </row>
    <row r="219" spans="1:5" s="279" customFormat="1" ht="25.5">
      <c r="A219" s="287" t="s">
        <v>847</v>
      </c>
      <c r="B219" s="288" t="s">
        <v>613</v>
      </c>
      <c r="C219" s="1074">
        <v>20</v>
      </c>
      <c r="D219" s="1074">
        <v>20</v>
      </c>
      <c r="E219" s="289">
        <f t="shared" ref="E219:E233" si="11">D219/C219*100</f>
        <v>100</v>
      </c>
    </row>
    <row r="220" spans="1:5" s="279" customFormat="1" ht="25.5">
      <c r="A220" s="287" t="s">
        <v>848</v>
      </c>
      <c r="B220" s="288" t="s">
        <v>612</v>
      </c>
      <c r="C220" s="1074">
        <v>520</v>
      </c>
      <c r="D220" s="1074">
        <v>520</v>
      </c>
      <c r="E220" s="289">
        <f t="shared" si="11"/>
        <v>100</v>
      </c>
    </row>
    <row r="221" spans="1:5" s="279" customFormat="1" ht="25.5">
      <c r="A221" s="287" t="s">
        <v>849</v>
      </c>
      <c r="B221" s="288" t="s">
        <v>611</v>
      </c>
      <c r="C221" s="1074">
        <v>1168.9000000000001</v>
      </c>
      <c r="D221" s="1074">
        <v>1168.9000000000001</v>
      </c>
      <c r="E221" s="289">
        <f t="shared" si="11"/>
        <v>100</v>
      </c>
    </row>
    <row r="222" spans="1:5" s="279" customFormat="1" ht="25.5">
      <c r="A222" s="287" t="s">
        <v>850</v>
      </c>
      <c r="B222" s="288" t="s">
        <v>610</v>
      </c>
      <c r="C222" s="1074">
        <v>30</v>
      </c>
      <c r="D222" s="1074">
        <v>30</v>
      </c>
      <c r="E222" s="289">
        <f t="shared" si="11"/>
        <v>100</v>
      </c>
    </row>
    <row r="223" spans="1:5" s="279" customFormat="1" ht="38.25">
      <c r="A223" s="287" t="s">
        <v>851</v>
      </c>
      <c r="B223" s="288" t="s">
        <v>609</v>
      </c>
      <c r="C223" s="1074">
        <v>120</v>
      </c>
      <c r="D223" s="1074">
        <v>120</v>
      </c>
      <c r="E223" s="289">
        <f t="shared" si="11"/>
        <v>100</v>
      </c>
    </row>
    <row r="224" spans="1:5" s="279" customFormat="1" ht="25.5">
      <c r="A224" s="287" t="s">
        <v>852</v>
      </c>
      <c r="B224" s="288" t="s">
        <v>608</v>
      </c>
      <c r="C224" s="1074">
        <v>100</v>
      </c>
      <c r="D224" s="1074">
        <v>100</v>
      </c>
      <c r="E224" s="289">
        <f t="shared" si="11"/>
        <v>100</v>
      </c>
    </row>
    <row r="225" spans="1:5" s="279" customFormat="1">
      <c r="A225" s="287" t="s">
        <v>853</v>
      </c>
      <c r="B225" s="288" t="s">
        <v>607</v>
      </c>
      <c r="C225" s="1074">
        <v>150</v>
      </c>
      <c r="D225" s="1074">
        <v>150</v>
      </c>
      <c r="E225" s="289">
        <f t="shared" si="11"/>
        <v>100</v>
      </c>
    </row>
    <row r="226" spans="1:5" s="279" customFormat="1" ht="25.5">
      <c r="A226" s="287" t="s">
        <v>854</v>
      </c>
      <c r="B226" s="288" t="s">
        <v>606</v>
      </c>
      <c r="C226" s="1074">
        <v>150</v>
      </c>
      <c r="D226" s="1074">
        <v>150</v>
      </c>
      <c r="E226" s="289">
        <f t="shared" si="11"/>
        <v>100</v>
      </c>
    </row>
    <row r="227" spans="1:5" s="279" customFormat="1">
      <c r="A227" s="287" t="s">
        <v>855</v>
      </c>
      <c r="B227" s="288" t="s">
        <v>605</v>
      </c>
      <c r="C227" s="1074">
        <v>20</v>
      </c>
      <c r="D227" s="1074">
        <v>20</v>
      </c>
      <c r="E227" s="289">
        <f t="shared" si="11"/>
        <v>100</v>
      </c>
    </row>
    <row r="228" spans="1:5" s="279" customFormat="1">
      <c r="A228" s="287" t="s">
        <v>856</v>
      </c>
      <c r="B228" s="288" t="s">
        <v>604</v>
      </c>
      <c r="C228" s="1074">
        <v>255</v>
      </c>
      <c r="D228" s="1074">
        <v>255</v>
      </c>
      <c r="E228" s="289">
        <f t="shared" si="11"/>
        <v>100</v>
      </c>
    </row>
    <row r="229" spans="1:5" s="279" customFormat="1" ht="25.5">
      <c r="A229" s="287" t="s">
        <v>857</v>
      </c>
      <c r="B229" s="288" t="s">
        <v>604</v>
      </c>
      <c r="C229" s="1074">
        <v>45</v>
      </c>
      <c r="D229" s="1074">
        <v>45</v>
      </c>
      <c r="E229" s="289">
        <f t="shared" si="11"/>
        <v>100</v>
      </c>
    </row>
    <row r="230" spans="1:5" s="279" customFormat="1" ht="38.25">
      <c r="A230" s="287" t="s">
        <v>858</v>
      </c>
      <c r="B230" s="288" t="s">
        <v>603</v>
      </c>
      <c r="C230" s="1074">
        <v>40</v>
      </c>
      <c r="D230" s="1074">
        <v>40</v>
      </c>
      <c r="E230" s="289">
        <f t="shared" si="11"/>
        <v>100</v>
      </c>
    </row>
    <row r="231" spans="1:5" s="279" customFormat="1" ht="38.25">
      <c r="A231" s="287" t="s">
        <v>859</v>
      </c>
      <c r="B231" s="288" t="s">
        <v>602</v>
      </c>
      <c r="C231" s="1074">
        <v>200</v>
      </c>
      <c r="D231" s="1074">
        <v>200</v>
      </c>
      <c r="E231" s="289">
        <f t="shared" si="11"/>
        <v>100</v>
      </c>
    </row>
    <row r="232" spans="1:5" s="279" customFormat="1">
      <c r="A232" s="287" t="s">
        <v>860</v>
      </c>
      <c r="B232" s="288" t="s">
        <v>601</v>
      </c>
      <c r="C232" s="1074">
        <v>1500</v>
      </c>
      <c r="D232" s="1074">
        <v>0</v>
      </c>
      <c r="E232" s="289">
        <f t="shared" si="11"/>
        <v>0</v>
      </c>
    </row>
    <row r="233" spans="1:5" s="279" customFormat="1" ht="38.25">
      <c r="A233" s="287" t="s">
        <v>861</v>
      </c>
      <c r="B233" s="288" t="s">
        <v>600</v>
      </c>
      <c r="C233" s="1074">
        <v>20</v>
      </c>
      <c r="D233" s="1074">
        <v>20</v>
      </c>
      <c r="E233" s="289">
        <f t="shared" si="11"/>
        <v>100</v>
      </c>
    </row>
    <row r="234" spans="1:5" ht="15.75" customHeight="1">
      <c r="A234" s="1195" t="s">
        <v>454</v>
      </c>
      <c r="B234" s="1196"/>
      <c r="C234" s="248">
        <f>SUM(C219:C233)</f>
        <v>4338.8999999999996</v>
      </c>
      <c r="D234" s="248">
        <f>SUM(D219:D233)</f>
        <v>2838.9</v>
      </c>
      <c r="E234" s="247">
        <f t="shared" si="10"/>
        <v>65.429025789946778</v>
      </c>
    </row>
    <row r="235" spans="1:5" ht="21" customHeight="1">
      <c r="A235" s="1187" t="s">
        <v>599</v>
      </c>
      <c r="B235" s="1188"/>
      <c r="C235" s="1188"/>
      <c r="D235" s="1188"/>
      <c r="E235" s="1189"/>
    </row>
    <row r="236" spans="1:5" s="279" customFormat="1" ht="25.5">
      <c r="A236" s="287" t="s">
        <v>598</v>
      </c>
      <c r="B236" s="288" t="s">
        <v>568</v>
      </c>
      <c r="C236" s="1074">
        <v>200</v>
      </c>
      <c r="D236" s="1074">
        <v>200</v>
      </c>
      <c r="E236" s="289">
        <f t="shared" ref="E236:E299" si="12">D236/C236*100</f>
        <v>100</v>
      </c>
    </row>
    <row r="237" spans="1:5" s="279" customFormat="1" ht="25.5">
      <c r="A237" s="287" t="s">
        <v>597</v>
      </c>
      <c r="B237" s="288" t="s">
        <v>596</v>
      </c>
      <c r="C237" s="1074">
        <v>100</v>
      </c>
      <c r="D237" s="1074">
        <v>100</v>
      </c>
      <c r="E237" s="289">
        <f t="shared" si="12"/>
        <v>100</v>
      </c>
    </row>
    <row r="238" spans="1:5" s="279" customFormat="1" ht="25.5">
      <c r="A238" s="1192" t="s">
        <v>595</v>
      </c>
      <c r="B238" s="288" t="s">
        <v>594</v>
      </c>
      <c r="C238" s="1074">
        <v>250</v>
      </c>
      <c r="D238" s="1074">
        <v>250</v>
      </c>
      <c r="E238" s="289">
        <f t="shared" si="12"/>
        <v>100</v>
      </c>
    </row>
    <row r="239" spans="1:5" s="279" customFormat="1">
      <c r="A239" s="1193"/>
      <c r="B239" s="288" t="s">
        <v>491</v>
      </c>
      <c r="C239" s="1074">
        <v>40</v>
      </c>
      <c r="D239" s="1074">
        <v>40</v>
      </c>
      <c r="E239" s="289">
        <f t="shared" si="12"/>
        <v>100</v>
      </c>
    </row>
    <row r="240" spans="1:5" s="279" customFormat="1">
      <c r="A240" s="1193"/>
      <c r="B240" s="288" t="s">
        <v>593</v>
      </c>
      <c r="C240" s="1074">
        <v>43</v>
      </c>
      <c r="D240" s="1074">
        <v>43</v>
      </c>
      <c r="E240" s="289">
        <f t="shared" si="12"/>
        <v>100</v>
      </c>
    </row>
    <row r="241" spans="1:5" s="279" customFormat="1">
      <c r="A241" s="1193"/>
      <c r="B241" s="288" t="s">
        <v>592</v>
      </c>
      <c r="C241" s="1074">
        <v>71</v>
      </c>
      <c r="D241" s="1074">
        <v>71</v>
      </c>
      <c r="E241" s="289">
        <f t="shared" si="12"/>
        <v>100</v>
      </c>
    </row>
    <row r="242" spans="1:5" s="279" customFormat="1">
      <c r="A242" s="1193"/>
      <c r="B242" s="288" t="s">
        <v>591</v>
      </c>
      <c r="C242" s="1074">
        <v>73</v>
      </c>
      <c r="D242" s="1074">
        <v>73</v>
      </c>
      <c r="E242" s="289">
        <f t="shared" si="12"/>
        <v>100</v>
      </c>
    </row>
    <row r="243" spans="1:5" s="279" customFormat="1">
      <c r="A243" s="1194"/>
      <c r="B243" s="288" t="s">
        <v>486</v>
      </c>
      <c r="C243" s="1074">
        <v>173</v>
      </c>
      <c r="D243" s="1074">
        <v>173</v>
      </c>
      <c r="E243" s="289">
        <f t="shared" si="12"/>
        <v>100</v>
      </c>
    </row>
    <row r="244" spans="1:5" s="279" customFormat="1" ht="25.5" customHeight="1">
      <c r="A244" s="1192" t="s">
        <v>590</v>
      </c>
      <c r="B244" s="288" t="s">
        <v>589</v>
      </c>
      <c r="C244" s="1074">
        <v>150</v>
      </c>
      <c r="D244" s="1074">
        <v>150</v>
      </c>
      <c r="E244" s="289">
        <f t="shared" si="12"/>
        <v>100</v>
      </c>
    </row>
    <row r="245" spans="1:5" s="279" customFormat="1">
      <c r="A245" s="1193"/>
      <c r="B245" s="288" t="s">
        <v>588</v>
      </c>
      <c r="C245" s="1074">
        <v>10</v>
      </c>
      <c r="D245" s="1074">
        <v>10</v>
      </c>
      <c r="E245" s="289">
        <f t="shared" si="12"/>
        <v>100</v>
      </c>
    </row>
    <row r="246" spans="1:5" s="279" customFormat="1">
      <c r="A246" s="1193"/>
      <c r="B246" s="288" t="s">
        <v>587</v>
      </c>
      <c r="C246" s="1074">
        <v>44</v>
      </c>
      <c r="D246" s="1074">
        <v>44</v>
      </c>
      <c r="E246" s="289">
        <f t="shared" si="12"/>
        <v>100</v>
      </c>
    </row>
    <row r="247" spans="1:5" s="279" customFormat="1">
      <c r="A247" s="1193"/>
      <c r="B247" s="288" t="s">
        <v>586</v>
      </c>
      <c r="C247" s="1074">
        <v>80</v>
      </c>
      <c r="D247" s="1074">
        <v>80</v>
      </c>
      <c r="E247" s="289">
        <f t="shared" si="12"/>
        <v>100</v>
      </c>
    </row>
    <row r="248" spans="1:5" s="279" customFormat="1" ht="25.5">
      <c r="A248" s="1193"/>
      <c r="B248" s="288" t="s">
        <v>585</v>
      </c>
      <c r="C248" s="1074">
        <v>200</v>
      </c>
      <c r="D248" s="1074">
        <v>200</v>
      </c>
      <c r="E248" s="289">
        <f t="shared" si="12"/>
        <v>100</v>
      </c>
    </row>
    <row r="249" spans="1:5" s="279" customFormat="1" ht="25.5">
      <c r="A249" s="1193"/>
      <c r="B249" s="288" t="s">
        <v>584</v>
      </c>
      <c r="C249" s="1074">
        <v>2000</v>
      </c>
      <c r="D249" s="1074">
        <v>2000</v>
      </c>
      <c r="E249" s="289">
        <f t="shared" si="12"/>
        <v>100</v>
      </c>
    </row>
    <row r="250" spans="1:5" s="279" customFormat="1">
      <c r="A250" s="1193"/>
      <c r="B250" s="288" t="s">
        <v>583</v>
      </c>
      <c r="C250" s="1074">
        <v>600</v>
      </c>
      <c r="D250" s="1074">
        <v>600</v>
      </c>
      <c r="E250" s="289">
        <f t="shared" si="12"/>
        <v>100</v>
      </c>
    </row>
    <row r="251" spans="1:5" s="279" customFormat="1">
      <c r="A251" s="1193"/>
      <c r="B251" s="288" t="s">
        <v>582</v>
      </c>
      <c r="C251" s="1074">
        <v>1000</v>
      </c>
      <c r="D251" s="1074">
        <v>1000</v>
      </c>
      <c r="E251" s="289">
        <f t="shared" si="12"/>
        <v>100</v>
      </c>
    </row>
    <row r="252" spans="1:5" s="279" customFormat="1">
      <c r="A252" s="1193"/>
      <c r="B252" s="288" t="s">
        <v>581</v>
      </c>
      <c r="C252" s="1074">
        <v>1000</v>
      </c>
      <c r="D252" s="1074">
        <v>1000</v>
      </c>
      <c r="E252" s="289">
        <f t="shared" si="12"/>
        <v>100</v>
      </c>
    </row>
    <row r="253" spans="1:5" s="279" customFormat="1">
      <c r="A253" s="1193"/>
      <c r="B253" s="288" t="s">
        <v>580</v>
      </c>
      <c r="C253" s="1074">
        <v>1000</v>
      </c>
      <c r="D253" s="1074">
        <v>1000</v>
      </c>
      <c r="E253" s="289">
        <f t="shared" si="12"/>
        <v>100</v>
      </c>
    </row>
    <row r="254" spans="1:5" s="279" customFormat="1" ht="25.5">
      <c r="A254" s="1193"/>
      <c r="B254" s="288" t="s">
        <v>579</v>
      </c>
      <c r="C254" s="1074">
        <v>200</v>
      </c>
      <c r="D254" s="1074">
        <v>200</v>
      </c>
      <c r="E254" s="289">
        <f t="shared" si="12"/>
        <v>100</v>
      </c>
    </row>
    <row r="255" spans="1:5" s="279" customFormat="1">
      <c r="A255" s="1193"/>
      <c r="B255" s="288" t="s">
        <v>578</v>
      </c>
      <c r="C255" s="1074">
        <v>100</v>
      </c>
      <c r="D255" s="1074">
        <v>100</v>
      </c>
      <c r="E255" s="289">
        <f t="shared" si="12"/>
        <v>100</v>
      </c>
    </row>
    <row r="256" spans="1:5" s="279" customFormat="1">
      <c r="A256" s="1193"/>
      <c r="B256" s="288" t="s">
        <v>577</v>
      </c>
      <c r="C256" s="1074">
        <v>50</v>
      </c>
      <c r="D256" s="1074">
        <v>50</v>
      </c>
      <c r="E256" s="289">
        <f t="shared" si="12"/>
        <v>100</v>
      </c>
    </row>
    <row r="257" spans="1:5" s="279" customFormat="1">
      <c r="A257" s="1193"/>
      <c r="B257" s="288" t="s">
        <v>576</v>
      </c>
      <c r="C257" s="1074">
        <v>50</v>
      </c>
      <c r="D257" s="1074">
        <v>50</v>
      </c>
      <c r="E257" s="289">
        <f t="shared" si="12"/>
        <v>100</v>
      </c>
    </row>
    <row r="258" spans="1:5" s="279" customFormat="1">
      <c r="A258" s="1193"/>
      <c r="B258" s="288" t="s">
        <v>4625</v>
      </c>
      <c r="C258" s="1074">
        <v>14</v>
      </c>
      <c r="D258" s="1074">
        <v>14</v>
      </c>
      <c r="E258" s="289">
        <f t="shared" si="12"/>
        <v>100</v>
      </c>
    </row>
    <row r="259" spans="1:5" s="279" customFormat="1" ht="25.5">
      <c r="A259" s="1193"/>
      <c r="B259" s="288" t="s">
        <v>575</v>
      </c>
      <c r="C259" s="1074">
        <v>400</v>
      </c>
      <c r="D259" s="1074">
        <v>400</v>
      </c>
      <c r="E259" s="289">
        <f t="shared" si="12"/>
        <v>100</v>
      </c>
    </row>
    <row r="260" spans="1:5" s="279" customFormat="1" ht="25.5">
      <c r="A260" s="1193"/>
      <c r="B260" s="288" t="s">
        <v>574</v>
      </c>
      <c r="C260" s="1074">
        <v>200</v>
      </c>
      <c r="D260" s="1074">
        <v>200</v>
      </c>
      <c r="E260" s="289">
        <f t="shared" si="12"/>
        <v>100</v>
      </c>
    </row>
    <row r="261" spans="1:5" s="279" customFormat="1">
      <c r="A261" s="1193"/>
      <c r="B261" s="288" t="s">
        <v>573</v>
      </c>
      <c r="C261" s="1074">
        <v>30</v>
      </c>
      <c r="D261" s="1074">
        <v>30</v>
      </c>
      <c r="E261" s="289">
        <f t="shared" si="12"/>
        <v>100</v>
      </c>
    </row>
    <row r="262" spans="1:5" s="279" customFormat="1">
      <c r="A262" s="1193"/>
      <c r="B262" s="288" t="s">
        <v>572</v>
      </c>
      <c r="C262" s="1074">
        <v>20</v>
      </c>
      <c r="D262" s="1074">
        <v>20</v>
      </c>
      <c r="E262" s="289">
        <f t="shared" si="12"/>
        <v>100</v>
      </c>
    </row>
    <row r="263" spans="1:5" s="279" customFormat="1">
      <c r="A263" s="1193"/>
      <c r="B263" s="288" t="s">
        <v>4625</v>
      </c>
      <c r="C263" s="1074">
        <v>10</v>
      </c>
      <c r="D263" s="1074">
        <v>10</v>
      </c>
      <c r="E263" s="289">
        <f t="shared" si="12"/>
        <v>100</v>
      </c>
    </row>
    <row r="264" spans="1:5" s="279" customFormat="1">
      <c r="A264" s="1193"/>
      <c r="B264" s="288" t="s">
        <v>4625</v>
      </c>
      <c r="C264" s="1074">
        <v>14</v>
      </c>
      <c r="D264" s="1074">
        <v>14</v>
      </c>
      <c r="E264" s="289">
        <f t="shared" si="12"/>
        <v>100</v>
      </c>
    </row>
    <row r="265" spans="1:5" s="279" customFormat="1">
      <c r="A265" s="1193"/>
      <c r="B265" s="288" t="s">
        <v>571</v>
      </c>
      <c r="C265" s="1074">
        <v>30</v>
      </c>
      <c r="D265" s="1074">
        <v>30</v>
      </c>
      <c r="E265" s="289">
        <f t="shared" si="12"/>
        <v>100</v>
      </c>
    </row>
    <row r="266" spans="1:5" s="279" customFormat="1">
      <c r="A266" s="1193"/>
      <c r="B266" s="288" t="s">
        <v>4625</v>
      </c>
      <c r="C266" s="1074">
        <v>14</v>
      </c>
      <c r="D266" s="1074">
        <v>14</v>
      </c>
      <c r="E266" s="289">
        <f t="shared" si="12"/>
        <v>100</v>
      </c>
    </row>
    <row r="267" spans="1:5" s="279" customFormat="1">
      <c r="A267" s="1193"/>
      <c r="B267" s="288" t="s">
        <v>570</v>
      </c>
      <c r="C267" s="1074">
        <v>50</v>
      </c>
      <c r="D267" s="1074">
        <v>50</v>
      </c>
      <c r="E267" s="289">
        <f t="shared" si="12"/>
        <v>100</v>
      </c>
    </row>
    <row r="268" spans="1:5" s="279" customFormat="1">
      <c r="A268" s="1193"/>
      <c r="B268" s="288" t="s">
        <v>569</v>
      </c>
      <c r="C268" s="1074">
        <v>50</v>
      </c>
      <c r="D268" s="1074">
        <v>50</v>
      </c>
      <c r="E268" s="289">
        <f t="shared" si="12"/>
        <v>100</v>
      </c>
    </row>
    <row r="269" spans="1:5" s="279" customFormat="1" ht="25.5">
      <c r="A269" s="1193"/>
      <c r="B269" s="288" t="s">
        <v>568</v>
      </c>
      <c r="C269" s="1074">
        <v>2000</v>
      </c>
      <c r="D269" s="1074">
        <v>2000</v>
      </c>
      <c r="E269" s="289">
        <f t="shared" si="12"/>
        <v>100</v>
      </c>
    </row>
    <row r="270" spans="1:5" s="279" customFormat="1" ht="25.5">
      <c r="A270" s="1193"/>
      <c r="B270" s="288" t="s">
        <v>567</v>
      </c>
      <c r="C270" s="1074">
        <v>10</v>
      </c>
      <c r="D270" s="1074">
        <v>10</v>
      </c>
      <c r="E270" s="289">
        <f t="shared" si="12"/>
        <v>100</v>
      </c>
    </row>
    <row r="271" spans="1:5" s="279" customFormat="1">
      <c r="A271" s="1193"/>
      <c r="B271" s="288" t="s">
        <v>566</v>
      </c>
      <c r="C271" s="1074">
        <v>28</v>
      </c>
      <c r="D271" s="1074">
        <v>28</v>
      </c>
      <c r="E271" s="289">
        <f t="shared" si="12"/>
        <v>100</v>
      </c>
    </row>
    <row r="272" spans="1:5" s="279" customFormat="1" ht="25.5">
      <c r="A272" s="1193"/>
      <c r="B272" s="288" t="s">
        <v>565</v>
      </c>
      <c r="C272" s="1074">
        <v>150</v>
      </c>
      <c r="D272" s="1074">
        <v>150</v>
      </c>
      <c r="E272" s="289">
        <f t="shared" si="12"/>
        <v>100</v>
      </c>
    </row>
    <row r="273" spans="1:5" s="279" customFormat="1" ht="25.5">
      <c r="A273" s="1193"/>
      <c r="B273" s="288" t="s">
        <v>564</v>
      </c>
      <c r="C273" s="1074">
        <v>5000</v>
      </c>
      <c r="D273" s="1074">
        <v>5000</v>
      </c>
      <c r="E273" s="289">
        <f t="shared" si="12"/>
        <v>100</v>
      </c>
    </row>
    <row r="274" spans="1:5" s="279" customFormat="1">
      <c r="A274" s="1193"/>
      <c r="B274" s="288" t="s">
        <v>563</v>
      </c>
      <c r="C274" s="1074">
        <v>50</v>
      </c>
      <c r="D274" s="1074">
        <v>50</v>
      </c>
      <c r="E274" s="289">
        <f t="shared" si="12"/>
        <v>100</v>
      </c>
    </row>
    <row r="275" spans="1:5" s="279" customFormat="1">
      <c r="A275" s="1193"/>
      <c r="B275" s="288" t="s">
        <v>562</v>
      </c>
      <c r="C275" s="1074">
        <v>18</v>
      </c>
      <c r="D275" s="1074">
        <v>18</v>
      </c>
      <c r="E275" s="289">
        <f t="shared" si="12"/>
        <v>100</v>
      </c>
    </row>
    <row r="276" spans="1:5" s="279" customFormat="1">
      <c r="A276" s="1193"/>
      <c r="B276" s="288" t="s">
        <v>561</v>
      </c>
      <c r="C276" s="1074">
        <v>100</v>
      </c>
      <c r="D276" s="1074">
        <v>100</v>
      </c>
      <c r="E276" s="289">
        <f t="shared" si="12"/>
        <v>100</v>
      </c>
    </row>
    <row r="277" spans="1:5" s="279" customFormat="1" ht="51">
      <c r="A277" s="1193"/>
      <c r="B277" s="288" t="s">
        <v>560</v>
      </c>
      <c r="C277" s="1074">
        <v>200</v>
      </c>
      <c r="D277" s="1074">
        <v>200</v>
      </c>
      <c r="E277" s="289">
        <f t="shared" si="12"/>
        <v>100</v>
      </c>
    </row>
    <row r="278" spans="1:5" s="279" customFormat="1" ht="25.5">
      <c r="A278" s="1193"/>
      <c r="B278" s="288" t="s">
        <v>559</v>
      </c>
      <c r="C278" s="1074">
        <v>30</v>
      </c>
      <c r="D278" s="1074">
        <v>30</v>
      </c>
      <c r="E278" s="289">
        <f t="shared" si="12"/>
        <v>100</v>
      </c>
    </row>
    <row r="279" spans="1:5" s="279" customFormat="1">
      <c r="A279" s="1193"/>
      <c r="B279" s="288" t="s">
        <v>558</v>
      </c>
      <c r="C279" s="1074">
        <v>30</v>
      </c>
      <c r="D279" s="1074">
        <v>30</v>
      </c>
      <c r="E279" s="289">
        <f t="shared" si="12"/>
        <v>100</v>
      </c>
    </row>
    <row r="280" spans="1:5" s="279" customFormat="1">
      <c r="A280" s="1193"/>
      <c r="B280" s="288" t="s">
        <v>557</v>
      </c>
      <c r="C280" s="1074">
        <v>200</v>
      </c>
      <c r="D280" s="1074">
        <v>200</v>
      </c>
      <c r="E280" s="289">
        <f t="shared" si="12"/>
        <v>100</v>
      </c>
    </row>
    <row r="281" spans="1:5" s="279" customFormat="1" ht="25.5">
      <c r="A281" s="1193"/>
      <c r="B281" s="288" t="s">
        <v>556</v>
      </c>
      <c r="C281" s="1074">
        <v>45</v>
      </c>
      <c r="D281" s="1074">
        <v>45</v>
      </c>
      <c r="E281" s="289">
        <f t="shared" si="12"/>
        <v>100</v>
      </c>
    </row>
    <row r="282" spans="1:5" s="279" customFormat="1" ht="25.5">
      <c r="A282" s="1193"/>
      <c r="B282" s="288" t="s">
        <v>555</v>
      </c>
      <c r="C282" s="1074">
        <v>200</v>
      </c>
      <c r="D282" s="1074">
        <v>200</v>
      </c>
      <c r="E282" s="289">
        <f t="shared" si="12"/>
        <v>100</v>
      </c>
    </row>
    <row r="283" spans="1:5" s="279" customFormat="1">
      <c r="A283" s="1193"/>
      <c r="B283" s="288" t="s">
        <v>4625</v>
      </c>
      <c r="C283" s="1074">
        <v>14</v>
      </c>
      <c r="D283" s="1074">
        <v>14</v>
      </c>
      <c r="E283" s="289">
        <f t="shared" si="12"/>
        <v>100</v>
      </c>
    </row>
    <row r="284" spans="1:5" s="279" customFormat="1">
      <c r="A284" s="1193"/>
      <c r="B284" s="288" t="s">
        <v>554</v>
      </c>
      <c r="C284" s="1074">
        <v>10</v>
      </c>
      <c r="D284" s="1074">
        <v>10</v>
      </c>
      <c r="E284" s="289">
        <f t="shared" si="12"/>
        <v>100</v>
      </c>
    </row>
    <row r="285" spans="1:5" s="279" customFormat="1">
      <c r="A285" s="1193"/>
      <c r="B285" s="288" t="s">
        <v>553</v>
      </c>
      <c r="C285" s="1074">
        <v>50</v>
      </c>
      <c r="D285" s="1074">
        <v>50</v>
      </c>
      <c r="E285" s="289">
        <f t="shared" si="12"/>
        <v>100</v>
      </c>
    </row>
    <row r="286" spans="1:5" s="279" customFormat="1">
      <c r="A286" s="1193"/>
      <c r="B286" s="288" t="s">
        <v>4625</v>
      </c>
      <c r="C286" s="1074">
        <v>14</v>
      </c>
      <c r="D286" s="1074">
        <v>14</v>
      </c>
      <c r="E286" s="289">
        <f t="shared" si="12"/>
        <v>100</v>
      </c>
    </row>
    <row r="287" spans="1:5" s="279" customFormat="1">
      <c r="A287" s="1194"/>
      <c r="B287" s="288" t="s">
        <v>552</v>
      </c>
      <c r="C287" s="1074">
        <v>1000</v>
      </c>
      <c r="D287" s="1074">
        <v>1000</v>
      </c>
      <c r="E287" s="289">
        <f t="shared" si="12"/>
        <v>100</v>
      </c>
    </row>
    <row r="288" spans="1:5" s="279" customFormat="1" ht="25.5">
      <c r="A288" s="1192" t="s">
        <v>551</v>
      </c>
      <c r="B288" s="288" t="s">
        <v>550</v>
      </c>
      <c r="C288" s="1074">
        <v>30</v>
      </c>
      <c r="D288" s="1074">
        <v>30</v>
      </c>
      <c r="E288" s="289">
        <f t="shared" si="12"/>
        <v>100</v>
      </c>
    </row>
    <row r="289" spans="1:5" s="279" customFormat="1" ht="25.5">
      <c r="A289" s="1193"/>
      <c r="B289" s="288" t="s">
        <v>549</v>
      </c>
      <c r="C289" s="1074">
        <v>30</v>
      </c>
      <c r="D289" s="1074">
        <v>30</v>
      </c>
      <c r="E289" s="289">
        <f t="shared" si="12"/>
        <v>100</v>
      </c>
    </row>
    <row r="290" spans="1:5" s="279" customFormat="1" ht="25.5">
      <c r="A290" s="1193"/>
      <c r="B290" s="288" t="s">
        <v>548</v>
      </c>
      <c r="C290" s="1074">
        <v>150</v>
      </c>
      <c r="D290" s="1074">
        <v>150</v>
      </c>
      <c r="E290" s="289">
        <f t="shared" si="12"/>
        <v>100</v>
      </c>
    </row>
    <row r="291" spans="1:5" s="279" customFormat="1">
      <c r="A291" s="1193"/>
      <c r="B291" s="288" t="s">
        <v>547</v>
      </c>
      <c r="C291" s="1074">
        <v>30</v>
      </c>
      <c r="D291" s="1074">
        <v>30</v>
      </c>
      <c r="E291" s="289">
        <f t="shared" si="12"/>
        <v>100</v>
      </c>
    </row>
    <row r="292" spans="1:5" s="279" customFormat="1">
      <c r="A292" s="1193"/>
      <c r="B292" s="288" t="s">
        <v>546</v>
      </c>
      <c r="C292" s="1074">
        <v>10</v>
      </c>
      <c r="D292" s="1074">
        <v>10</v>
      </c>
      <c r="E292" s="289">
        <f t="shared" si="12"/>
        <v>100</v>
      </c>
    </row>
    <row r="293" spans="1:5" s="279" customFormat="1">
      <c r="A293" s="1193"/>
      <c r="B293" s="288" t="s">
        <v>545</v>
      </c>
      <c r="C293" s="1074">
        <v>10</v>
      </c>
      <c r="D293" s="1074">
        <v>10</v>
      </c>
      <c r="E293" s="289">
        <f t="shared" si="12"/>
        <v>100</v>
      </c>
    </row>
    <row r="294" spans="1:5" s="279" customFormat="1">
      <c r="A294" s="1193"/>
      <c r="B294" s="288" t="s">
        <v>486</v>
      </c>
      <c r="C294" s="1074">
        <v>25</v>
      </c>
      <c r="D294" s="1074">
        <v>25</v>
      </c>
      <c r="E294" s="289">
        <f t="shared" si="12"/>
        <v>100</v>
      </c>
    </row>
    <row r="295" spans="1:5" s="279" customFormat="1" ht="25.5">
      <c r="A295" s="1193"/>
      <c r="B295" s="288" t="s">
        <v>544</v>
      </c>
      <c r="C295" s="1074">
        <v>30</v>
      </c>
      <c r="D295" s="1074">
        <v>30</v>
      </c>
      <c r="E295" s="289">
        <f t="shared" si="12"/>
        <v>100</v>
      </c>
    </row>
    <row r="296" spans="1:5" s="279" customFormat="1">
      <c r="A296" s="1193"/>
      <c r="B296" s="288" t="s">
        <v>543</v>
      </c>
      <c r="C296" s="1074">
        <v>10</v>
      </c>
      <c r="D296" s="1074">
        <v>10</v>
      </c>
      <c r="E296" s="289">
        <f t="shared" si="12"/>
        <v>100</v>
      </c>
    </row>
    <row r="297" spans="1:5" s="279" customFormat="1">
      <c r="A297" s="1194"/>
      <c r="B297" s="288" t="s">
        <v>542</v>
      </c>
      <c r="C297" s="1074">
        <v>10</v>
      </c>
      <c r="D297" s="1074">
        <v>10</v>
      </c>
      <c r="E297" s="289">
        <f t="shared" si="12"/>
        <v>100</v>
      </c>
    </row>
    <row r="298" spans="1:5" s="279" customFormat="1" ht="25.5">
      <c r="A298" s="1192" t="s">
        <v>541</v>
      </c>
      <c r="B298" s="288" t="s">
        <v>540</v>
      </c>
      <c r="C298" s="1074">
        <v>40</v>
      </c>
      <c r="D298" s="1074">
        <v>40</v>
      </c>
      <c r="E298" s="289">
        <f t="shared" si="12"/>
        <v>100</v>
      </c>
    </row>
    <row r="299" spans="1:5" s="279" customFormat="1">
      <c r="A299" s="1193"/>
      <c r="B299" s="288" t="s">
        <v>539</v>
      </c>
      <c r="C299" s="1074">
        <v>50</v>
      </c>
      <c r="D299" s="1074">
        <v>50</v>
      </c>
      <c r="E299" s="289">
        <f t="shared" si="12"/>
        <v>100</v>
      </c>
    </row>
    <row r="300" spans="1:5" s="279" customFormat="1" ht="25.5">
      <c r="A300" s="1193"/>
      <c r="B300" s="288" t="s">
        <v>538</v>
      </c>
      <c r="C300" s="1074">
        <v>50</v>
      </c>
      <c r="D300" s="1074">
        <v>50</v>
      </c>
      <c r="E300" s="289">
        <f t="shared" ref="E300:E303" si="13">D300/C300*100</f>
        <v>100</v>
      </c>
    </row>
    <row r="301" spans="1:5" s="279" customFormat="1">
      <c r="A301" s="1193"/>
      <c r="B301" s="288" t="s">
        <v>537</v>
      </c>
      <c r="C301" s="1074">
        <v>20</v>
      </c>
      <c r="D301" s="1074">
        <v>0</v>
      </c>
      <c r="E301" s="289">
        <f t="shared" si="13"/>
        <v>0</v>
      </c>
    </row>
    <row r="302" spans="1:5" s="279" customFormat="1">
      <c r="A302" s="1193"/>
      <c r="B302" s="288" t="s">
        <v>536</v>
      </c>
      <c r="C302" s="1074">
        <v>300</v>
      </c>
      <c r="D302" s="1074">
        <v>300</v>
      </c>
      <c r="E302" s="289">
        <f t="shared" si="13"/>
        <v>100</v>
      </c>
    </row>
    <row r="303" spans="1:5" s="279" customFormat="1" ht="25.5">
      <c r="A303" s="1194"/>
      <c r="B303" s="288" t="s">
        <v>535</v>
      </c>
      <c r="C303" s="1074">
        <v>100</v>
      </c>
      <c r="D303" s="1074">
        <v>100</v>
      </c>
      <c r="E303" s="289">
        <f t="shared" si="13"/>
        <v>100</v>
      </c>
    </row>
    <row r="304" spans="1:5" ht="15.75" customHeight="1">
      <c r="A304" s="1185" t="s">
        <v>450</v>
      </c>
      <c r="B304" s="1186"/>
      <c r="C304" s="248">
        <f>SUM(C236:C303)</f>
        <v>18310</v>
      </c>
      <c r="D304" s="248">
        <f>SUM(D236:D303)</f>
        <v>18290</v>
      </c>
      <c r="E304" s="247">
        <f t="shared" ref="E304:E311" si="14">(D304/C304)*100</f>
        <v>99.890770070999451</v>
      </c>
    </row>
    <row r="305" spans="1:5" ht="21" customHeight="1">
      <c r="A305" s="1187" t="s">
        <v>534</v>
      </c>
      <c r="B305" s="1188"/>
      <c r="C305" s="1188"/>
      <c r="D305" s="1188"/>
      <c r="E305" s="1189"/>
    </row>
    <row r="306" spans="1:5" s="279" customFormat="1">
      <c r="A306" s="287" t="s">
        <v>533</v>
      </c>
      <c r="B306" s="288" t="s">
        <v>486</v>
      </c>
      <c r="C306" s="1074">
        <v>3680</v>
      </c>
      <c r="D306" s="1074">
        <v>3680</v>
      </c>
      <c r="E306" s="289">
        <f t="shared" ref="E306:E310" si="15">D306/C306*100</f>
        <v>100</v>
      </c>
    </row>
    <row r="307" spans="1:5" s="279" customFormat="1" ht="25.5">
      <c r="A307" s="287" t="s">
        <v>532</v>
      </c>
      <c r="B307" s="288" t="s">
        <v>486</v>
      </c>
      <c r="C307" s="1074">
        <v>4650</v>
      </c>
      <c r="D307" s="1074">
        <v>2958.884</v>
      </c>
      <c r="E307" s="289">
        <f t="shared" si="15"/>
        <v>63.631913978494623</v>
      </c>
    </row>
    <row r="308" spans="1:5" s="279" customFormat="1">
      <c r="A308" s="287" t="s">
        <v>862</v>
      </c>
      <c r="B308" s="288" t="s">
        <v>531</v>
      </c>
      <c r="C308" s="1074">
        <v>50</v>
      </c>
      <c r="D308" s="1074">
        <v>50</v>
      </c>
      <c r="E308" s="289">
        <f t="shared" si="15"/>
        <v>100</v>
      </c>
    </row>
    <row r="309" spans="1:5" s="279" customFormat="1" ht="25.5">
      <c r="A309" s="287" t="s">
        <v>863</v>
      </c>
      <c r="B309" s="288" t="s">
        <v>530</v>
      </c>
      <c r="C309" s="1074">
        <v>78</v>
      </c>
      <c r="D309" s="1074">
        <v>78</v>
      </c>
      <c r="E309" s="289">
        <f t="shared" si="15"/>
        <v>100</v>
      </c>
    </row>
    <row r="310" spans="1:5" s="279" customFormat="1" ht="25.5">
      <c r="A310" s="287" t="s">
        <v>864</v>
      </c>
      <c r="B310" s="288" t="s">
        <v>486</v>
      </c>
      <c r="C310" s="1074">
        <v>50</v>
      </c>
      <c r="D310" s="1074">
        <v>50</v>
      </c>
      <c r="E310" s="289">
        <f t="shared" si="15"/>
        <v>100</v>
      </c>
    </row>
    <row r="311" spans="1:5" ht="15.75" customHeight="1">
      <c r="A311" s="1195" t="s">
        <v>446</v>
      </c>
      <c r="B311" s="1196"/>
      <c r="C311" s="248">
        <f>SUM(C306:C310)</f>
        <v>8508</v>
      </c>
      <c r="D311" s="248">
        <f>SUM(D306:D310)</f>
        <v>6816.884</v>
      </c>
      <c r="E311" s="247">
        <f t="shared" si="14"/>
        <v>80.123225199811941</v>
      </c>
    </row>
    <row r="312" spans="1:5" ht="21" customHeight="1">
      <c r="A312" s="1187" t="s">
        <v>529</v>
      </c>
      <c r="B312" s="1188"/>
      <c r="C312" s="1188"/>
      <c r="D312" s="1188"/>
      <c r="E312" s="1189"/>
    </row>
    <row r="313" spans="1:5" s="279" customFormat="1" ht="25.5">
      <c r="A313" s="290" t="s">
        <v>528</v>
      </c>
      <c r="B313" s="288" t="s">
        <v>488</v>
      </c>
      <c r="C313" s="1074">
        <v>2700</v>
      </c>
      <c r="D313" s="1074">
        <v>2700</v>
      </c>
      <c r="E313" s="289">
        <f t="shared" ref="E313:E347" si="16">D313/C313*100</f>
        <v>100</v>
      </c>
    </row>
    <row r="314" spans="1:5" s="279" customFormat="1">
      <c r="A314" s="1192" t="s">
        <v>527</v>
      </c>
      <c r="B314" s="288" t="s">
        <v>526</v>
      </c>
      <c r="C314" s="1074">
        <v>1400</v>
      </c>
      <c r="D314" s="1074">
        <v>1400</v>
      </c>
      <c r="E314" s="289">
        <f t="shared" si="16"/>
        <v>100</v>
      </c>
    </row>
    <row r="315" spans="1:5" s="279" customFormat="1" ht="25.5">
      <c r="A315" s="1193"/>
      <c r="B315" s="288" t="s">
        <v>488</v>
      </c>
      <c r="C315" s="1074">
        <v>140</v>
      </c>
      <c r="D315" s="1074">
        <v>140</v>
      </c>
      <c r="E315" s="289">
        <f t="shared" si="16"/>
        <v>100</v>
      </c>
    </row>
    <row r="316" spans="1:5" s="279" customFormat="1">
      <c r="A316" s="1194"/>
      <c r="B316" s="288" t="s">
        <v>523</v>
      </c>
      <c r="C316" s="1074">
        <v>1400</v>
      </c>
      <c r="D316" s="1074">
        <v>1400</v>
      </c>
      <c r="E316" s="289">
        <f t="shared" si="16"/>
        <v>100</v>
      </c>
    </row>
    <row r="317" spans="1:5" s="279" customFormat="1" ht="25.5">
      <c r="A317" s="1192" t="s">
        <v>525</v>
      </c>
      <c r="B317" s="288" t="s">
        <v>519</v>
      </c>
      <c r="C317" s="1074">
        <v>150</v>
      </c>
      <c r="D317" s="1074">
        <v>150</v>
      </c>
      <c r="E317" s="289">
        <f t="shared" si="16"/>
        <v>100</v>
      </c>
    </row>
    <row r="318" spans="1:5" s="279" customFormat="1">
      <c r="A318" s="1193"/>
      <c r="B318" s="288" t="s">
        <v>524</v>
      </c>
      <c r="C318" s="1074">
        <v>106.1</v>
      </c>
      <c r="D318" s="1074">
        <v>0</v>
      </c>
      <c r="E318" s="289">
        <f t="shared" si="16"/>
        <v>0</v>
      </c>
    </row>
    <row r="319" spans="1:5" s="279" customFormat="1">
      <c r="A319" s="1194"/>
      <c r="B319" s="288" t="s">
        <v>523</v>
      </c>
      <c r="C319" s="1074">
        <v>1800</v>
      </c>
      <c r="D319" s="1074">
        <v>1800</v>
      </c>
      <c r="E319" s="289">
        <f t="shared" si="16"/>
        <v>100</v>
      </c>
    </row>
    <row r="320" spans="1:5" s="279" customFormat="1">
      <c r="A320" s="290" t="s">
        <v>522</v>
      </c>
      <c r="B320" s="288" t="s">
        <v>521</v>
      </c>
      <c r="C320" s="1074">
        <v>200</v>
      </c>
      <c r="D320" s="1074">
        <v>200</v>
      </c>
      <c r="E320" s="289">
        <f t="shared" si="16"/>
        <v>100</v>
      </c>
    </row>
    <row r="321" spans="1:5" s="279" customFormat="1" ht="25.5">
      <c r="A321" s="1192" t="s">
        <v>520</v>
      </c>
      <c r="B321" s="288" t="s">
        <v>519</v>
      </c>
      <c r="C321" s="1074">
        <v>710</v>
      </c>
      <c r="D321" s="1074">
        <v>710</v>
      </c>
      <c r="E321" s="289">
        <f t="shared" si="16"/>
        <v>100</v>
      </c>
    </row>
    <row r="322" spans="1:5" s="279" customFormat="1">
      <c r="A322" s="1194"/>
      <c r="B322" s="288" t="s">
        <v>518</v>
      </c>
      <c r="C322" s="1074">
        <v>200</v>
      </c>
      <c r="D322" s="1074">
        <v>200</v>
      </c>
      <c r="E322" s="289">
        <f t="shared" si="16"/>
        <v>100</v>
      </c>
    </row>
    <row r="323" spans="1:5" s="279" customFormat="1" ht="25.5">
      <c r="A323" s="290" t="s">
        <v>517</v>
      </c>
      <c r="B323" s="288" t="s">
        <v>514</v>
      </c>
      <c r="C323" s="1074">
        <v>450</v>
      </c>
      <c r="D323" s="1074">
        <v>450</v>
      </c>
      <c r="E323" s="289">
        <f t="shared" si="16"/>
        <v>100</v>
      </c>
    </row>
    <row r="324" spans="1:5" s="279" customFormat="1">
      <c r="A324" s="1192" t="s">
        <v>516</v>
      </c>
      <c r="B324" s="288" t="s">
        <v>515</v>
      </c>
      <c r="C324" s="1074">
        <v>500</v>
      </c>
      <c r="D324" s="1074">
        <v>250</v>
      </c>
      <c r="E324" s="289">
        <f t="shared" si="16"/>
        <v>50</v>
      </c>
    </row>
    <row r="325" spans="1:5" s="279" customFormat="1" ht="25.5">
      <c r="A325" s="1194"/>
      <c r="B325" s="288" t="s">
        <v>514</v>
      </c>
      <c r="C325" s="1074">
        <v>8000</v>
      </c>
      <c r="D325" s="1074">
        <v>4000</v>
      </c>
      <c r="E325" s="289">
        <f t="shared" si="16"/>
        <v>50</v>
      </c>
    </row>
    <row r="326" spans="1:5" s="279" customFormat="1">
      <c r="A326" s="290" t="s">
        <v>513</v>
      </c>
      <c r="B326" s="288" t="s">
        <v>512</v>
      </c>
      <c r="C326" s="1074">
        <v>9498.7099999999991</v>
      </c>
      <c r="D326" s="1074">
        <v>6933.3049800000008</v>
      </c>
      <c r="E326" s="289">
        <f t="shared" si="16"/>
        <v>72.992069238875615</v>
      </c>
    </row>
    <row r="327" spans="1:5" s="279" customFormat="1">
      <c r="A327" s="290" t="s">
        <v>511</v>
      </c>
      <c r="B327" s="288" t="s">
        <v>510</v>
      </c>
      <c r="C327" s="1074">
        <v>100</v>
      </c>
      <c r="D327" s="1074">
        <v>100</v>
      </c>
      <c r="E327" s="289">
        <f t="shared" si="16"/>
        <v>100</v>
      </c>
    </row>
    <row r="328" spans="1:5" s="279" customFormat="1">
      <c r="A328" s="1192" t="s">
        <v>509</v>
      </c>
      <c r="B328" s="288" t="s">
        <v>508</v>
      </c>
      <c r="C328" s="1074">
        <v>30</v>
      </c>
      <c r="D328" s="1074">
        <v>30</v>
      </c>
      <c r="E328" s="289">
        <f t="shared" si="16"/>
        <v>100</v>
      </c>
    </row>
    <row r="329" spans="1:5" s="279" customFormat="1" ht="25.5">
      <c r="A329" s="1193"/>
      <c r="B329" s="288" t="s">
        <v>507</v>
      </c>
      <c r="C329" s="1074">
        <v>25</v>
      </c>
      <c r="D329" s="1074">
        <v>25</v>
      </c>
      <c r="E329" s="289">
        <f t="shared" si="16"/>
        <v>100</v>
      </c>
    </row>
    <row r="330" spans="1:5" s="279" customFormat="1" ht="25.5">
      <c r="A330" s="1193"/>
      <c r="B330" s="288" t="s">
        <v>506</v>
      </c>
      <c r="C330" s="1074">
        <v>25</v>
      </c>
      <c r="D330" s="1074">
        <v>25</v>
      </c>
      <c r="E330" s="289">
        <f t="shared" si="16"/>
        <v>100</v>
      </c>
    </row>
    <row r="331" spans="1:5" s="279" customFormat="1" ht="38.25">
      <c r="A331" s="1193"/>
      <c r="B331" s="288" t="s">
        <v>505</v>
      </c>
      <c r="C331" s="1074">
        <v>50</v>
      </c>
      <c r="D331" s="1074">
        <v>50</v>
      </c>
      <c r="E331" s="289">
        <f t="shared" si="16"/>
        <v>100</v>
      </c>
    </row>
    <row r="332" spans="1:5" s="279" customFormat="1" ht="25.5">
      <c r="A332" s="1193"/>
      <c r="B332" s="288" t="s">
        <v>504</v>
      </c>
      <c r="C332" s="1074">
        <v>20</v>
      </c>
      <c r="D332" s="1074">
        <v>20</v>
      </c>
      <c r="E332" s="289">
        <f t="shared" si="16"/>
        <v>100</v>
      </c>
    </row>
    <row r="333" spans="1:5" s="279" customFormat="1">
      <c r="A333" s="1193"/>
      <c r="B333" s="288" t="s">
        <v>503</v>
      </c>
      <c r="C333" s="1074">
        <v>57.2</v>
      </c>
      <c r="D333" s="1074">
        <v>57.2</v>
      </c>
      <c r="E333" s="289">
        <f t="shared" si="16"/>
        <v>100</v>
      </c>
    </row>
    <row r="334" spans="1:5" s="279" customFormat="1" ht="25.5">
      <c r="A334" s="1193"/>
      <c r="B334" s="288" t="s">
        <v>502</v>
      </c>
      <c r="C334" s="1074">
        <v>100</v>
      </c>
      <c r="D334" s="1074">
        <v>100</v>
      </c>
      <c r="E334" s="289">
        <f t="shared" si="16"/>
        <v>100</v>
      </c>
    </row>
    <row r="335" spans="1:5" s="279" customFormat="1">
      <c r="A335" s="1193"/>
      <c r="B335" s="288" t="s">
        <v>501</v>
      </c>
      <c r="C335" s="1074">
        <v>100</v>
      </c>
      <c r="D335" s="1074">
        <v>100</v>
      </c>
      <c r="E335" s="289">
        <f t="shared" si="16"/>
        <v>100</v>
      </c>
    </row>
    <row r="336" spans="1:5" s="279" customFormat="1" ht="25.5">
      <c r="A336" s="1193"/>
      <c r="B336" s="288" t="s">
        <v>500</v>
      </c>
      <c r="C336" s="1074">
        <v>50</v>
      </c>
      <c r="D336" s="1074">
        <v>50</v>
      </c>
      <c r="E336" s="289">
        <f t="shared" si="16"/>
        <v>100</v>
      </c>
    </row>
    <row r="337" spans="1:5" s="279" customFormat="1">
      <c r="A337" s="1193"/>
      <c r="B337" s="288" t="s">
        <v>499</v>
      </c>
      <c r="C337" s="1074">
        <v>50</v>
      </c>
      <c r="D337" s="1074">
        <v>50</v>
      </c>
      <c r="E337" s="289">
        <f t="shared" si="16"/>
        <v>100</v>
      </c>
    </row>
    <row r="338" spans="1:5" s="279" customFormat="1" ht="25.5">
      <c r="A338" s="1193"/>
      <c r="B338" s="288" t="s">
        <v>498</v>
      </c>
      <c r="C338" s="1074">
        <v>20</v>
      </c>
      <c r="D338" s="1074">
        <v>20</v>
      </c>
      <c r="E338" s="289">
        <f t="shared" si="16"/>
        <v>100</v>
      </c>
    </row>
    <row r="339" spans="1:5" s="279" customFormat="1" ht="25.5">
      <c r="A339" s="1193"/>
      <c r="B339" s="288" t="s">
        <v>497</v>
      </c>
      <c r="C339" s="1074">
        <v>90</v>
      </c>
      <c r="D339" s="1074">
        <v>90</v>
      </c>
      <c r="E339" s="289">
        <f t="shared" si="16"/>
        <v>100</v>
      </c>
    </row>
    <row r="340" spans="1:5" s="279" customFormat="1" ht="25.5">
      <c r="A340" s="1193"/>
      <c r="B340" s="288" t="s">
        <v>496</v>
      </c>
      <c r="C340" s="1074">
        <v>100</v>
      </c>
      <c r="D340" s="1074">
        <v>100</v>
      </c>
      <c r="E340" s="289">
        <f t="shared" si="16"/>
        <v>100</v>
      </c>
    </row>
    <row r="341" spans="1:5" s="279" customFormat="1">
      <c r="A341" s="1194"/>
      <c r="B341" s="288" t="s">
        <v>495</v>
      </c>
      <c r="C341" s="1074">
        <v>80</v>
      </c>
      <c r="D341" s="1074">
        <v>80</v>
      </c>
      <c r="E341" s="289">
        <f t="shared" si="16"/>
        <v>100</v>
      </c>
    </row>
    <row r="342" spans="1:5" s="279" customFormat="1" ht="12.75" customHeight="1">
      <c r="A342" s="1192" t="s">
        <v>494</v>
      </c>
      <c r="B342" s="288" t="s">
        <v>493</v>
      </c>
      <c r="C342" s="1074">
        <v>54.739999999999995</v>
      </c>
      <c r="D342" s="1074">
        <v>54.733050000000006</v>
      </c>
      <c r="E342" s="289">
        <f t="shared" si="16"/>
        <v>99.98730361709903</v>
      </c>
    </row>
    <row r="343" spans="1:5" s="279" customFormat="1">
      <c r="A343" s="1193"/>
      <c r="B343" s="288" t="s">
        <v>492</v>
      </c>
      <c r="C343" s="1074">
        <v>40.119999999999997</v>
      </c>
      <c r="D343" s="1074">
        <v>40.106699999999996</v>
      </c>
      <c r="E343" s="289">
        <f t="shared" si="16"/>
        <v>99.966849451645061</v>
      </c>
    </row>
    <row r="344" spans="1:5" s="279" customFormat="1">
      <c r="A344" s="1193"/>
      <c r="B344" s="288" t="s">
        <v>491</v>
      </c>
      <c r="C344" s="1074">
        <v>41</v>
      </c>
      <c r="D344" s="1074">
        <v>40.913400000000003</v>
      </c>
      <c r="E344" s="289">
        <f t="shared" si="16"/>
        <v>99.788780487804885</v>
      </c>
    </row>
    <row r="345" spans="1:5" s="279" customFormat="1">
      <c r="A345" s="1194"/>
      <c r="B345" s="288" t="s">
        <v>490</v>
      </c>
      <c r="C345" s="1074">
        <v>40.08</v>
      </c>
      <c r="D345" s="1074">
        <v>40.068770000000001</v>
      </c>
      <c r="E345" s="289">
        <f t="shared" si="16"/>
        <v>99.971981037924166</v>
      </c>
    </row>
    <row r="346" spans="1:5" s="279" customFormat="1" ht="25.5">
      <c r="A346" s="287" t="s">
        <v>489</v>
      </c>
      <c r="B346" s="288" t="s">
        <v>488</v>
      </c>
      <c r="C346" s="1074">
        <v>2000</v>
      </c>
      <c r="D346" s="1074">
        <v>1000</v>
      </c>
      <c r="E346" s="289">
        <f t="shared" si="16"/>
        <v>50</v>
      </c>
    </row>
    <row r="347" spans="1:5" s="279" customFormat="1">
      <c r="A347" s="282" t="s">
        <v>487</v>
      </c>
      <c r="B347" s="281" t="s">
        <v>486</v>
      </c>
      <c r="C347" s="1073">
        <v>500</v>
      </c>
      <c r="D347" s="1073">
        <v>500</v>
      </c>
      <c r="E347" s="280">
        <f t="shared" si="16"/>
        <v>100</v>
      </c>
    </row>
    <row r="348" spans="1:5" ht="15.75" customHeight="1">
      <c r="A348" s="1185" t="s">
        <v>438</v>
      </c>
      <c r="B348" s="1186"/>
      <c r="C348" s="248">
        <f>SUM(C313:C347)</f>
        <v>30827.95</v>
      </c>
      <c r="D348" s="248">
        <f>SUM(D313:D347)</f>
        <v>22906.326900000004</v>
      </c>
      <c r="E348" s="247">
        <f t="shared" ref="E348" si="17">(D348/C348)*100</f>
        <v>74.303762981320531</v>
      </c>
    </row>
    <row r="349" spans="1:5" ht="21" customHeight="1">
      <c r="A349" s="1187" t="s">
        <v>485</v>
      </c>
      <c r="B349" s="1188"/>
      <c r="C349" s="1188"/>
      <c r="D349" s="1188"/>
      <c r="E349" s="1189"/>
    </row>
    <row r="350" spans="1:5" ht="38.25">
      <c r="A350" s="278" t="s">
        <v>484</v>
      </c>
      <c r="B350" s="277" t="s">
        <v>483</v>
      </c>
      <c r="C350" s="1075">
        <v>9000</v>
      </c>
      <c r="D350" s="1075">
        <v>9000</v>
      </c>
      <c r="E350" s="255">
        <f>(D350/C350)*100</f>
        <v>100</v>
      </c>
    </row>
    <row r="351" spans="1:5" ht="15.75" customHeight="1">
      <c r="A351" s="1185" t="s">
        <v>482</v>
      </c>
      <c r="B351" s="1186"/>
      <c r="C351" s="248">
        <f>SUM(C350)</f>
        <v>9000</v>
      </c>
      <c r="D351" s="248">
        <f>SUM(D350)</f>
        <v>9000</v>
      </c>
      <c r="E351" s="247">
        <f>(D351/C351)*100</f>
        <v>100</v>
      </c>
    </row>
    <row r="352" spans="1:5" ht="21" customHeight="1" thickBot="1">
      <c r="A352" s="1190" t="s">
        <v>437</v>
      </c>
      <c r="B352" s="1191"/>
      <c r="C352" s="244">
        <f>SUM(C19,C94,C137,C161,C184,C217,C234,C304,C311,C348,C351)</f>
        <v>178030.44</v>
      </c>
      <c r="D352" s="244">
        <f>SUM(D19,D94,D137,D161,D184,D217,D234,D304,D311,D348,D351)</f>
        <v>128962.93708</v>
      </c>
      <c r="E352" s="243">
        <f>(D352/C352)*100</f>
        <v>72.438700415501984</v>
      </c>
    </row>
  </sheetData>
  <customSheetViews>
    <customSheetView guid="{040A417A-1A2A-4546-91E5-4FDAF814DD6C}" showPageBreaks="1" fitToPage="1" view="pageBreakPreview">
      <selection activeCell="F2" sqref="F2"/>
      <rowBreaks count="1" manualBreakCount="1">
        <brk id="346" max="16383" man="1"/>
      </rowBreaks>
      <pageMargins left="0.39370078740157483" right="0.39370078740157483" top="0.59055118110236227" bottom="0.39370078740157483" header="0.31496062992125984" footer="0.11811023622047245"/>
      <printOptions horizontalCentered="1"/>
      <pageSetup paperSize="9" scale="82" firstPageNumber="193" fitToHeight="0" orientation="portrait" useFirstPageNumber="1" r:id="rId1"/>
      <headerFooter alignWithMargins="0">
        <oddHeader>&amp;L&amp;"Tahoma,Kurzíva"Závěrečný účet za rok 2013&amp;R&amp;"Tahoma,Kurzíva"Tabulka č. 5</oddHeader>
        <oddFooter>&amp;C&amp;"Tahoma,Obyčejné"&amp;P</oddFooter>
      </headerFooter>
    </customSheetView>
  </customSheetViews>
  <mergeCells count="46">
    <mergeCell ref="A96:A116"/>
    <mergeCell ref="A2:E2"/>
    <mergeCell ref="A4:E4"/>
    <mergeCell ref="A8:E8"/>
    <mergeCell ref="A11:A18"/>
    <mergeCell ref="A19:B19"/>
    <mergeCell ref="A20:E20"/>
    <mergeCell ref="A25:A36"/>
    <mergeCell ref="A37:A77"/>
    <mergeCell ref="A78:A90"/>
    <mergeCell ref="A94:B94"/>
    <mergeCell ref="A95:E95"/>
    <mergeCell ref="A186:A193"/>
    <mergeCell ref="A117:A119"/>
    <mergeCell ref="A120:A134"/>
    <mergeCell ref="A137:B137"/>
    <mergeCell ref="A138:E138"/>
    <mergeCell ref="A139:A142"/>
    <mergeCell ref="A143:A150"/>
    <mergeCell ref="A161:B161"/>
    <mergeCell ref="A162:E162"/>
    <mergeCell ref="A164:A166"/>
    <mergeCell ref="A184:B184"/>
    <mergeCell ref="A185:E185"/>
    <mergeCell ref="A312:E312"/>
    <mergeCell ref="A217:B217"/>
    <mergeCell ref="A218:E218"/>
    <mergeCell ref="A234:B234"/>
    <mergeCell ref="A235:E235"/>
    <mergeCell ref="A238:A243"/>
    <mergeCell ref="A244:A287"/>
    <mergeCell ref="A288:A297"/>
    <mergeCell ref="A298:A303"/>
    <mergeCell ref="A304:B304"/>
    <mergeCell ref="A305:E305"/>
    <mergeCell ref="A311:B311"/>
    <mergeCell ref="A348:B348"/>
    <mergeCell ref="A349:E349"/>
    <mergeCell ref="A351:B351"/>
    <mergeCell ref="A352:B352"/>
    <mergeCell ref="A314:A316"/>
    <mergeCell ref="A317:A319"/>
    <mergeCell ref="A321:A322"/>
    <mergeCell ref="A324:A325"/>
    <mergeCell ref="A328:A341"/>
    <mergeCell ref="A342:A345"/>
  </mergeCells>
  <printOptions horizontalCentered="1"/>
  <pageMargins left="0.39370078740157483" right="0.39370078740157483" top="0.59055118110236227" bottom="0.39370078740157483" header="0.31496062992125984" footer="0.11811023622047245"/>
  <pageSetup paperSize="9" scale="82" firstPageNumber="193" fitToHeight="0" orientation="portrait" useFirstPageNumber="1" r:id="rId2"/>
  <headerFooter alignWithMargins="0">
    <oddHeader>&amp;L&amp;"Tahoma,Kurzíva"Závěrečný účet za rok 2013&amp;R&amp;"Tahoma,Kurzíva"Tabulka č. 5</oddHeader>
    <oddFooter>&amp;C&amp;"Tahoma,Obyčejné"&amp;P</oddFooter>
  </headerFooter>
  <rowBreaks count="1" manualBreakCount="1">
    <brk id="34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59"/>
  <sheetViews>
    <sheetView view="pageBreakPreview" topLeftCell="B1" zoomScaleNormal="100" workbookViewId="0">
      <selection activeCell="M1" sqref="M1"/>
    </sheetView>
  </sheetViews>
  <sheetFormatPr defaultRowHeight="12.75"/>
  <cols>
    <col min="1" max="1" width="7.85546875" style="486" hidden="1" customWidth="1"/>
    <col min="2" max="2" width="47.5703125" style="486" customWidth="1"/>
    <col min="3" max="3" width="13.5703125" style="486" bestFit="1" customWidth="1"/>
    <col min="4" max="5" width="11.28515625" style="486" customWidth="1"/>
    <col min="6" max="6" width="12.7109375" style="486" customWidth="1"/>
    <col min="7" max="8" width="11.28515625" style="486" customWidth="1"/>
    <col min="9" max="9" width="12.28515625" style="488" customWidth="1"/>
    <col min="10" max="10" width="12.7109375" style="486" customWidth="1"/>
    <col min="11" max="11" width="11.28515625" style="486" customWidth="1"/>
    <col min="12" max="12" width="10.85546875" style="487" customWidth="1"/>
    <col min="13" max="13" width="18.7109375" style="486" customWidth="1"/>
    <col min="14" max="14" width="9.140625" style="486"/>
    <col min="15" max="15" width="12" style="486" customWidth="1"/>
    <col min="16" max="16" width="13.42578125" style="486" customWidth="1"/>
    <col min="17" max="17" width="13.85546875" style="486" customWidth="1"/>
    <col min="18" max="16384" width="9.140625" style="486"/>
  </cols>
  <sheetData>
    <row r="1" spans="1:17" ht="33" customHeight="1">
      <c r="B1" s="1207" t="s">
        <v>1215</v>
      </c>
      <c r="C1" s="1207"/>
      <c r="D1" s="1207"/>
      <c r="E1" s="1207"/>
      <c r="F1" s="1207"/>
      <c r="G1" s="1207"/>
      <c r="H1" s="1207"/>
      <c r="I1" s="1207"/>
      <c r="J1" s="1207"/>
      <c r="K1" s="1207"/>
      <c r="L1" s="1207"/>
    </row>
    <row r="2" spans="1:17" ht="13.5" thickBot="1">
      <c r="A2" s="550"/>
      <c r="B2" s="549"/>
      <c r="C2" s="548"/>
      <c r="D2" s="547"/>
      <c r="E2" s="547"/>
      <c r="F2" s="547"/>
      <c r="G2" s="547"/>
      <c r="H2" s="547"/>
      <c r="I2" s="546"/>
      <c r="J2" s="545"/>
      <c r="K2" s="545"/>
      <c r="L2" s="544" t="s">
        <v>30</v>
      </c>
    </row>
    <row r="3" spans="1:17" s="488" customFormat="1" ht="12.75" customHeight="1">
      <c r="A3" s="1208" t="s">
        <v>1214</v>
      </c>
      <c r="B3" s="1210" t="s">
        <v>866</v>
      </c>
      <c r="C3" s="1212" t="s">
        <v>1213</v>
      </c>
      <c r="D3" s="1218" t="s">
        <v>1212</v>
      </c>
      <c r="E3" s="1219"/>
      <c r="F3" s="1219"/>
      <c r="G3" s="1219"/>
      <c r="H3" s="1219"/>
      <c r="I3" s="1220"/>
      <c r="J3" s="1214" t="s">
        <v>1211</v>
      </c>
      <c r="K3" s="1215"/>
      <c r="L3" s="1216" t="s">
        <v>1210</v>
      </c>
    </row>
    <row r="4" spans="1:17" s="488" customFormat="1" ht="33" customHeight="1" thickBot="1">
      <c r="A4" s="1209"/>
      <c r="B4" s="1211"/>
      <c r="C4" s="1213"/>
      <c r="D4" s="543">
        <v>2008</v>
      </c>
      <c r="E4" s="542">
        <v>2009</v>
      </c>
      <c r="F4" s="542">
        <v>2010</v>
      </c>
      <c r="G4" s="542">
        <v>2011</v>
      </c>
      <c r="H4" s="542">
        <v>2012</v>
      </c>
      <c r="I4" s="541">
        <v>2013</v>
      </c>
      <c r="J4" s="540" t="s">
        <v>1209</v>
      </c>
      <c r="K4" s="540" t="s">
        <v>1208</v>
      </c>
      <c r="L4" s="1217"/>
    </row>
    <row r="5" spans="1:17" s="488" customFormat="1" ht="15" customHeight="1">
      <c r="A5" s="539"/>
      <c r="B5" s="538" t="s">
        <v>1207</v>
      </c>
      <c r="C5" s="1077">
        <f t="shared" ref="C5:K5" si="0">SUM(C6:C30)</f>
        <v>4918658.5320000006</v>
      </c>
      <c r="D5" s="1077">
        <f t="shared" si="0"/>
        <v>324.14</v>
      </c>
      <c r="E5" s="1077">
        <f t="shared" si="0"/>
        <v>10654.152</v>
      </c>
      <c r="F5" s="1077">
        <f t="shared" si="0"/>
        <v>12618.769999999999</v>
      </c>
      <c r="G5" s="1077">
        <f t="shared" si="0"/>
        <v>357467.41999999987</v>
      </c>
      <c r="H5" s="1077">
        <f t="shared" si="0"/>
        <v>723711.74</v>
      </c>
      <c r="I5" s="1077">
        <f t="shared" si="0"/>
        <v>630327.91000000015</v>
      </c>
      <c r="J5" s="1077">
        <f t="shared" si="0"/>
        <v>1831770.4000000004</v>
      </c>
      <c r="K5" s="1077">
        <f t="shared" si="0"/>
        <v>1351784</v>
      </c>
      <c r="L5" s="537" t="s">
        <v>881</v>
      </c>
      <c r="M5" s="72"/>
      <c r="N5" s="72"/>
      <c r="O5" s="72"/>
      <c r="P5" s="72"/>
      <c r="Q5" s="72"/>
    </row>
    <row r="6" spans="1:17" ht="24" customHeight="1">
      <c r="A6" s="516">
        <v>2590</v>
      </c>
      <c r="B6" s="504" t="s">
        <v>1206</v>
      </c>
      <c r="C6" s="1078">
        <f t="shared" ref="C6:C30" si="1">SUM(D6:K6)</f>
        <v>121385.34999999999</v>
      </c>
      <c r="D6" s="1078">
        <v>0</v>
      </c>
      <c r="E6" s="1078">
        <v>0</v>
      </c>
      <c r="F6" s="1078">
        <v>0</v>
      </c>
      <c r="G6" s="1078">
        <v>231.42</v>
      </c>
      <c r="H6" s="1078">
        <v>119.7</v>
      </c>
      <c r="I6" s="1079">
        <v>72322.45</v>
      </c>
      <c r="J6" s="1078">
        <v>48711.78</v>
      </c>
      <c r="K6" s="1078">
        <v>0</v>
      </c>
      <c r="L6" s="1092">
        <v>70</v>
      </c>
    </row>
    <row r="7" spans="1:17" ht="12.75" customHeight="1">
      <c r="A7" s="516"/>
      <c r="B7" s="517" t="s">
        <v>1205</v>
      </c>
      <c r="C7" s="1078">
        <f t="shared" si="1"/>
        <v>275000</v>
      </c>
      <c r="D7" s="1078">
        <v>0</v>
      </c>
      <c r="E7" s="1078">
        <v>0</v>
      </c>
      <c r="F7" s="1078">
        <v>0</v>
      </c>
      <c r="G7" s="1078">
        <v>0</v>
      </c>
      <c r="H7" s="1078">
        <v>0</v>
      </c>
      <c r="I7" s="1079">
        <v>5315.53</v>
      </c>
      <c r="J7" s="1078">
        <v>35184.47</v>
      </c>
      <c r="K7" s="1078">
        <v>234500</v>
      </c>
      <c r="L7" s="1093">
        <v>85</v>
      </c>
      <c r="M7" s="519"/>
      <c r="N7" s="518"/>
      <c r="O7" s="489"/>
      <c r="P7" s="489"/>
      <c r="Q7" s="489"/>
    </row>
    <row r="8" spans="1:17">
      <c r="A8" s="516">
        <v>2581</v>
      </c>
      <c r="B8" s="517" t="s">
        <v>1204</v>
      </c>
      <c r="C8" s="1080">
        <f t="shared" si="1"/>
        <v>593039.72200000007</v>
      </c>
      <c r="D8" s="1080">
        <v>201.07</v>
      </c>
      <c r="E8" s="1078">
        <v>9649.7219999999998</v>
      </c>
      <c r="F8" s="1078">
        <v>5929.98</v>
      </c>
      <c r="G8" s="1078">
        <v>21746.78</v>
      </c>
      <c r="H8" s="1078">
        <v>8768.76</v>
      </c>
      <c r="I8" s="1079">
        <v>21164.41</v>
      </c>
      <c r="J8" s="1078">
        <v>428000</v>
      </c>
      <c r="K8" s="1078">
        <v>97579</v>
      </c>
      <c r="L8" s="1093">
        <v>85</v>
      </c>
      <c r="M8" s="519"/>
      <c r="N8" s="518"/>
      <c r="O8" s="489"/>
      <c r="P8" s="489"/>
      <c r="Q8" s="489"/>
    </row>
    <row r="9" spans="1:17" ht="21">
      <c r="A9" s="516"/>
      <c r="B9" s="504" t="s">
        <v>1203</v>
      </c>
      <c r="C9" s="1078">
        <f t="shared" si="1"/>
        <v>105000.13</v>
      </c>
      <c r="D9" s="1078">
        <v>0</v>
      </c>
      <c r="E9" s="1078">
        <v>0</v>
      </c>
      <c r="F9" s="1078">
        <v>0</v>
      </c>
      <c r="G9" s="1078">
        <v>0</v>
      </c>
      <c r="H9" s="1078">
        <v>0</v>
      </c>
      <c r="I9" s="1079">
        <v>1120.1400000000001</v>
      </c>
      <c r="J9" s="1078">
        <v>24999.99</v>
      </c>
      <c r="K9" s="1078">
        <v>78880</v>
      </c>
      <c r="L9" s="1093">
        <v>85</v>
      </c>
      <c r="M9" s="519"/>
      <c r="N9" s="518"/>
      <c r="O9" s="489"/>
      <c r="P9" s="489"/>
      <c r="Q9" s="489"/>
    </row>
    <row r="10" spans="1:17" ht="12.75" customHeight="1">
      <c r="A10" s="516"/>
      <c r="B10" s="504" t="s">
        <v>1202</v>
      </c>
      <c r="C10" s="1078">
        <f t="shared" si="1"/>
        <v>15512.99</v>
      </c>
      <c r="D10" s="1078">
        <v>0</v>
      </c>
      <c r="E10" s="1078">
        <v>0</v>
      </c>
      <c r="F10" s="1078">
        <v>0</v>
      </c>
      <c r="G10" s="1078">
        <v>0</v>
      </c>
      <c r="H10" s="1078">
        <v>0</v>
      </c>
      <c r="I10" s="1079">
        <v>144.5</v>
      </c>
      <c r="J10" s="1078">
        <v>15368.49</v>
      </c>
      <c r="K10" s="1078">
        <v>0</v>
      </c>
      <c r="L10" s="1093">
        <v>85</v>
      </c>
      <c r="M10" s="519"/>
      <c r="N10" s="518"/>
      <c r="O10" s="489"/>
      <c r="P10" s="489"/>
      <c r="Q10" s="489"/>
    </row>
    <row r="11" spans="1:17" ht="12.75" customHeight="1">
      <c r="A11" s="516">
        <v>2594</v>
      </c>
      <c r="B11" s="504" t="s">
        <v>1201</v>
      </c>
      <c r="C11" s="1078">
        <f t="shared" si="1"/>
        <v>114818.802</v>
      </c>
      <c r="D11" s="1078">
        <v>0</v>
      </c>
      <c r="E11" s="1078">
        <v>46.582000000000001</v>
      </c>
      <c r="F11" s="1078">
        <v>346.4</v>
      </c>
      <c r="G11" s="1078">
        <v>605.79999999999995</v>
      </c>
      <c r="H11" s="1078">
        <v>69868.679999999993</v>
      </c>
      <c r="I11" s="1079">
        <v>43951.34</v>
      </c>
      <c r="J11" s="1078">
        <v>0</v>
      </c>
      <c r="K11" s="1078">
        <v>0</v>
      </c>
      <c r="L11" s="1093">
        <v>70</v>
      </c>
      <c r="M11" s="519"/>
      <c r="N11" s="518"/>
      <c r="O11" s="489"/>
      <c r="P11" s="489"/>
      <c r="Q11" s="489"/>
    </row>
    <row r="12" spans="1:17" ht="12" customHeight="1">
      <c r="A12" s="516">
        <v>2588</v>
      </c>
      <c r="B12" s="517" t="s">
        <v>1200</v>
      </c>
      <c r="C12" s="1078">
        <f t="shared" si="1"/>
        <v>556794.39800000016</v>
      </c>
      <c r="D12" s="1078">
        <v>107.58</v>
      </c>
      <c r="E12" s="1078">
        <v>733.94799999999998</v>
      </c>
      <c r="F12" s="1078">
        <v>5634.1</v>
      </c>
      <c r="G12" s="1078">
        <v>333493.13</v>
      </c>
      <c r="H12" s="1078">
        <v>216344.68</v>
      </c>
      <c r="I12" s="1079">
        <v>459.16</v>
      </c>
      <c r="J12" s="1078">
        <v>21.8</v>
      </c>
      <c r="K12" s="1078">
        <v>0</v>
      </c>
      <c r="L12" s="1093">
        <v>70</v>
      </c>
      <c r="M12" s="519"/>
      <c r="N12" s="518"/>
      <c r="O12" s="489"/>
      <c r="P12" s="489"/>
      <c r="Q12" s="489"/>
    </row>
    <row r="13" spans="1:17">
      <c r="A13" s="516">
        <v>2592</v>
      </c>
      <c r="B13" s="504" t="s">
        <v>1199</v>
      </c>
      <c r="C13" s="1078">
        <f t="shared" si="1"/>
        <v>139776.23000000001</v>
      </c>
      <c r="D13" s="1078">
        <v>0</v>
      </c>
      <c r="E13" s="1078">
        <v>0</v>
      </c>
      <c r="F13" s="1078">
        <v>258.69</v>
      </c>
      <c r="G13" s="1078">
        <v>285.5</v>
      </c>
      <c r="H13" s="1078">
        <v>69437.66</v>
      </c>
      <c r="I13" s="1079">
        <v>69794.38</v>
      </c>
      <c r="J13" s="1078">
        <v>0</v>
      </c>
      <c r="K13" s="1078">
        <v>0</v>
      </c>
      <c r="L13" s="1093">
        <v>70</v>
      </c>
      <c r="M13" s="519"/>
      <c r="N13" s="518"/>
      <c r="O13" s="489"/>
      <c r="P13" s="489"/>
      <c r="Q13" s="489"/>
    </row>
    <row r="14" spans="1:17">
      <c r="A14" s="516">
        <v>2596</v>
      </c>
      <c r="B14" s="504" t="s">
        <v>1198</v>
      </c>
      <c r="C14" s="1078">
        <f t="shared" si="1"/>
        <v>485054.78</v>
      </c>
      <c r="D14" s="1078">
        <v>0</v>
      </c>
      <c r="E14" s="1078">
        <v>0</v>
      </c>
      <c r="F14" s="1078">
        <v>392.96</v>
      </c>
      <c r="G14" s="1078">
        <v>373.62</v>
      </c>
      <c r="H14" s="1078">
        <v>307174.53000000003</v>
      </c>
      <c r="I14" s="1079">
        <v>177113.67</v>
      </c>
      <c r="J14" s="1078">
        <v>0</v>
      </c>
      <c r="K14" s="1078">
        <v>0</v>
      </c>
      <c r="L14" s="1092">
        <v>70</v>
      </c>
      <c r="M14" s="507"/>
      <c r="N14" s="507"/>
      <c r="O14" s="507"/>
      <c r="P14" s="507"/>
      <c r="Q14" s="507"/>
    </row>
    <row r="15" spans="1:17">
      <c r="A15" s="516">
        <v>2597</v>
      </c>
      <c r="B15" s="504" t="s">
        <v>1197</v>
      </c>
      <c r="C15" s="1078">
        <f t="shared" si="1"/>
        <v>110834.45</v>
      </c>
      <c r="D15" s="1078">
        <v>0</v>
      </c>
      <c r="E15" s="1078">
        <v>0</v>
      </c>
      <c r="F15" s="1078">
        <v>0</v>
      </c>
      <c r="G15" s="1078">
        <v>237.44</v>
      </c>
      <c r="H15" s="1078">
        <v>349.28</v>
      </c>
      <c r="I15" s="1079">
        <v>110247.73</v>
      </c>
      <c r="J15" s="1078">
        <v>0</v>
      </c>
      <c r="K15" s="1078">
        <v>0</v>
      </c>
      <c r="L15" s="1092">
        <v>70</v>
      </c>
      <c r="M15" s="507"/>
      <c r="N15" s="507"/>
      <c r="O15" s="507"/>
      <c r="P15" s="507"/>
      <c r="Q15" s="507"/>
    </row>
    <row r="16" spans="1:17">
      <c r="A16" s="516"/>
      <c r="B16" s="504" t="s">
        <v>1196</v>
      </c>
      <c r="C16" s="1078">
        <f t="shared" si="1"/>
        <v>251999.99</v>
      </c>
      <c r="D16" s="1078">
        <v>0</v>
      </c>
      <c r="E16" s="1078">
        <v>0</v>
      </c>
      <c r="F16" s="1078">
        <v>0</v>
      </c>
      <c r="G16" s="1078">
        <v>0</v>
      </c>
      <c r="H16" s="1078">
        <v>0</v>
      </c>
      <c r="I16" s="1079">
        <v>206.88</v>
      </c>
      <c r="J16" s="1078">
        <v>190000.11</v>
      </c>
      <c r="K16" s="1078">
        <v>61793</v>
      </c>
      <c r="L16" s="1092">
        <v>85</v>
      </c>
      <c r="M16" s="507"/>
      <c r="N16" s="507"/>
      <c r="O16" s="507"/>
      <c r="P16" s="507"/>
      <c r="Q16" s="507"/>
    </row>
    <row r="17" spans="1:17">
      <c r="A17" s="516"/>
      <c r="B17" s="504" t="s">
        <v>1195</v>
      </c>
      <c r="C17" s="1078">
        <f t="shared" si="1"/>
        <v>113774.04</v>
      </c>
      <c r="D17" s="1078">
        <v>0</v>
      </c>
      <c r="E17" s="1078">
        <v>0</v>
      </c>
      <c r="F17" s="1078">
        <v>0</v>
      </c>
      <c r="G17" s="1078">
        <v>0</v>
      </c>
      <c r="H17" s="1078">
        <v>0</v>
      </c>
      <c r="I17" s="1079">
        <v>273.48</v>
      </c>
      <c r="J17" s="1078">
        <v>113500.56</v>
      </c>
      <c r="K17" s="1078">
        <v>0</v>
      </c>
      <c r="L17" s="1092">
        <v>85</v>
      </c>
      <c r="M17" s="507"/>
      <c r="N17" s="507"/>
      <c r="O17" s="507"/>
      <c r="P17" s="507"/>
      <c r="Q17" s="507"/>
    </row>
    <row r="18" spans="1:17">
      <c r="A18" s="516"/>
      <c r="B18" s="504" t="s">
        <v>1194</v>
      </c>
      <c r="C18" s="1078">
        <f t="shared" si="1"/>
        <v>150000.00999999998</v>
      </c>
      <c r="D18" s="1078">
        <v>0</v>
      </c>
      <c r="E18" s="1078">
        <v>0</v>
      </c>
      <c r="F18" s="1078">
        <v>0</v>
      </c>
      <c r="G18" s="1078">
        <v>0</v>
      </c>
      <c r="H18" s="1078">
        <v>0</v>
      </c>
      <c r="I18" s="1079">
        <v>265.70999999999998</v>
      </c>
      <c r="J18" s="1078">
        <v>149734.29999999999</v>
      </c>
      <c r="K18" s="1078">
        <v>0</v>
      </c>
      <c r="L18" s="1092">
        <v>85</v>
      </c>
      <c r="M18" s="507"/>
      <c r="N18" s="507"/>
      <c r="O18" s="507"/>
      <c r="P18" s="507"/>
      <c r="Q18" s="507"/>
    </row>
    <row r="19" spans="1:17">
      <c r="A19" s="516"/>
      <c r="B19" s="504" t="s">
        <v>1193</v>
      </c>
      <c r="C19" s="1078">
        <f t="shared" si="1"/>
        <v>291000</v>
      </c>
      <c r="D19" s="1078">
        <v>0</v>
      </c>
      <c r="E19" s="1078">
        <v>0</v>
      </c>
      <c r="F19" s="1078">
        <v>0</v>
      </c>
      <c r="G19" s="1078">
        <v>0</v>
      </c>
      <c r="H19" s="1078">
        <v>0</v>
      </c>
      <c r="I19" s="1079">
        <v>259.08999999999997</v>
      </c>
      <c r="J19" s="1078">
        <v>172640.91</v>
      </c>
      <c r="K19" s="1078">
        <v>118100</v>
      </c>
      <c r="L19" s="1092">
        <v>85</v>
      </c>
      <c r="M19" s="507"/>
      <c r="N19" s="507"/>
      <c r="O19" s="507"/>
      <c r="P19" s="507"/>
      <c r="Q19" s="507"/>
    </row>
    <row r="20" spans="1:17">
      <c r="A20" s="516"/>
      <c r="B20" s="504" t="s">
        <v>1192</v>
      </c>
      <c r="C20" s="1078">
        <f t="shared" si="1"/>
        <v>129207.5</v>
      </c>
      <c r="D20" s="1078">
        <v>0</v>
      </c>
      <c r="E20" s="1078">
        <v>0</v>
      </c>
      <c r="F20" s="1078">
        <v>0</v>
      </c>
      <c r="G20" s="1078">
        <v>0</v>
      </c>
      <c r="H20" s="1078">
        <v>0</v>
      </c>
      <c r="I20" s="1079">
        <v>112.4</v>
      </c>
      <c r="J20" s="1078">
        <v>90000.1</v>
      </c>
      <c r="K20" s="1078">
        <v>39095</v>
      </c>
      <c r="L20" s="1092">
        <v>85</v>
      </c>
      <c r="M20" s="507"/>
      <c r="N20" s="507"/>
      <c r="O20" s="507"/>
      <c r="P20" s="507"/>
      <c r="Q20" s="507"/>
    </row>
    <row r="21" spans="1:17">
      <c r="A21" s="516"/>
      <c r="B21" s="504" t="s">
        <v>1191</v>
      </c>
      <c r="C21" s="1078">
        <f t="shared" si="1"/>
        <v>548705.71</v>
      </c>
      <c r="D21" s="1078">
        <v>0</v>
      </c>
      <c r="E21" s="1078">
        <v>0</v>
      </c>
      <c r="F21" s="1078">
        <v>0</v>
      </c>
      <c r="G21" s="1078">
        <v>0</v>
      </c>
      <c r="H21" s="1078">
        <v>0</v>
      </c>
      <c r="I21" s="1079">
        <v>119.5</v>
      </c>
      <c r="J21" s="1078">
        <v>79236.210000000006</v>
      </c>
      <c r="K21" s="1078">
        <v>469350</v>
      </c>
      <c r="L21" s="1092">
        <v>85</v>
      </c>
      <c r="M21" s="507"/>
      <c r="N21" s="507"/>
      <c r="O21" s="507"/>
      <c r="P21" s="507"/>
      <c r="Q21" s="507"/>
    </row>
    <row r="22" spans="1:17">
      <c r="A22" s="516"/>
      <c r="B22" s="504" t="s">
        <v>1190</v>
      </c>
      <c r="C22" s="1078">
        <f t="shared" si="1"/>
        <v>162501.59000000003</v>
      </c>
      <c r="D22" s="1078">
        <v>0</v>
      </c>
      <c r="E22" s="1078">
        <v>0</v>
      </c>
      <c r="F22" s="1078">
        <v>0</v>
      </c>
      <c r="G22" s="1078">
        <v>0</v>
      </c>
      <c r="H22" s="1078">
        <v>0</v>
      </c>
      <c r="I22" s="1079">
        <v>25.99</v>
      </c>
      <c r="J22" s="1078">
        <v>90000.6</v>
      </c>
      <c r="K22" s="1078">
        <v>72475</v>
      </c>
      <c r="L22" s="1092">
        <v>85</v>
      </c>
      <c r="M22" s="507"/>
      <c r="N22" s="507"/>
      <c r="O22" s="507"/>
      <c r="P22" s="507"/>
      <c r="Q22" s="507"/>
    </row>
    <row r="23" spans="1:17">
      <c r="A23" s="516"/>
      <c r="B23" s="504" t="s">
        <v>1189</v>
      </c>
      <c r="C23" s="1078">
        <f t="shared" si="1"/>
        <v>121000.81</v>
      </c>
      <c r="D23" s="1078">
        <v>0</v>
      </c>
      <c r="E23" s="1078">
        <v>0</v>
      </c>
      <c r="F23" s="1078">
        <v>0</v>
      </c>
      <c r="G23" s="1078">
        <v>0</v>
      </c>
      <c r="H23" s="1078">
        <v>0</v>
      </c>
      <c r="I23" s="1079">
        <v>36.25</v>
      </c>
      <c r="J23" s="1078">
        <v>81130.559999999998</v>
      </c>
      <c r="K23" s="1078">
        <v>39834</v>
      </c>
      <c r="L23" s="1092">
        <v>85</v>
      </c>
      <c r="M23" s="507"/>
      <c r="N23" s="507"/>
      <c r="O23" s="507"/>
      <c r="P23" s="507"/>
      <c r="Q23" s="507"/>
    </row>
    <row r="24" spans="1:17">
      <c r="A24" s="516"/>
      <c r="B24" s="504" t="s">
        <v>1188</v>
      </c>
      <c r="C24" s="1078">
        <f t="shared" si="1"/>
        <v>168001.43</v>
      </c>
      <c r="D24" s="1078">
        <v>0</v>
      </c>
      <c r="E24" s="1078">
        <v>0</v>
      </c>
      <c r="F24" s="1078">
        <v>0</v>
      </c>
      <c r="G24" s="1078">
        <v>0</v>
      </c>
      <c r="H24" s="1078">
        <v>0</v>
      </c>
      <c r="I24" s="1079">
        <v>29.38</v>
      </c>
      <c r="J24" s="1078">
        <v>135832.04999999999</v>
      </c>
      <c r="K24" s="1078">
        <v>32140</v>
      </c>
      <c r="L24" s="1092">
        <v>85</v>
      </c>
      <c r="M24" s="507"/>
      <c r="N24" s="507"/>
      <c r="O24" s="507"/>
      <c r="P24" s="507"/>
      <c r="Q24" s="507"/>
    </row>
    <row r="25" spans="1:17">
      <c r="A25" s="516">
        <v>2598</v>
      </c>
      <c r="B25" s="504" t="s">
        <v>1187</v>
      </c>
      <c r="C25" s="1078">
        <f t="shared" si="1"/>
        <v>46497.07</v>
      </c>
      <c r="D25" s="1078">
        <v>0</v>
      </c>
      <c r="E25" s="1078">
        <v>0</v>
      </c>
      <c r="F25" s="1078">
        <v>0</v>
      </c>
      <c r="G25" s="1078">
        <v>18.72</v>
      </c>
      <c r="H25" s="1078">
        <v>124.45</v>
      </c>
      <c r="I25" s="1079">
        <v>113.04</v>
      </c>
      <c r="J25" s="1078">
        <v>18864.86</v>
      </c>
      <c r="K25" s="1078">
        <v>27376</v>
      </c>
      <c r="L25" s="1092">
        <v>85</v>
      </c>
      <c r="M25" s="507"/>
      <c r="N25" s="507"/>
      <c r="O25" s="507"/>
      <c r="P25" s="507"/>
      <c r="Q25" s="507"/>
    </row>
    <row r="26" spans="1:17">
      <c r="A26" s="516">
        <v>2599</v>
      </c>
      <c r="B26" s="504" t="s">
        <v>1186</v>
      </c>
      <c r="C26" s="1078">
        <f t="shared" si="1"/>
        <v>114220.19</v>
      </c>
      <c r="D26" s="1078">
        <v>0</v>
      </c>
      <c r="E26" s="1078">
        <v>0</v>
      </c>
      <c r="F26" s="1078">
        <v>0</v>
      </c>
      <c r="G26" s="1078">
        <v>18.72</v>
      </c>
      <c r="H26" s="1078">
        <v>142.72999999999999</v>
      </c>
      <c r="I26" s="1079">
        <v>83.65</v>
      </c>
      <c r="J26" s="1078">
        <v>73116.09</v>
      </c>
      <c r="K26" s="1078">
        <v>40859</v>
      </c>
      <c r="L26" s="1092">
        <v>85</v>
      </c>
      <c r="M26" s="507"/>
      <c r="N26" s="507"/>
      <c r="O26" s="507"/>
      <c r="P26" s="507"/>
      <c r="Q26" s="507"/>
    </row>
    <row r="27" spans="1:17">
      <c r="A27" s="516">
        <v>2600</v>
      </c>
      <c r="B27" s="504" t="s">
        <v>1185</v>
      </c>
      <c r="C27" s="1078">
        <f t="shared" si="1"/>
        <v>66245.72</v>
      </c>
      <c r="D27" s="1078">
        <v>0</v>
      </c>
      <c r="E27" s="1078">
        <v>0</v>
      </c>
      <c r="F27" s="1078">
        <v>0</v>
      </c>
      <c r="G27" s="1078">
        <v>164.85</v>
      </c>
      <c r="H27" s="1078">
        <v>1282.8800000000001</v>
      </c>
      <c r="I27" s="1079">
        <v>54120.800000000003</v>
      </c>
      <c r="J27" s="1078">
        <v>10677.19</v>
      </c>
      <c r="K27" s="1078">
        <v>0</v>
      </c>
      <c r="L27" s="1092">
        <v>70</v>
      </c>
      <c r="M27" s="507"/>
      <c r="N27" s="507"/>
      <c r="O27" s="507"/>
      <c r="P27" s="507"/>
      <c r="Q27" s="507"/>
    </row>
    <row r="28" spans="1:17">
      <c r="A28" s="516">
        <v>2601</v>
      </c>
      <c r="B28" s="504" t="s">
        <v>1184</v>
      </c>
      <c r="C28" s="1078">
        <f t="shared" si="1"/>
        <v>101999.65</v>
      </c>
      <c r="D28" s="1078">
        <v>0</v>
      </c>
      <c r="E28" s="1078">
        <v>0</v>
      </c>
      <c r="F28" s="1078">
        <v>0</v>
      </c>
      <c r="G28" s="1078">
        <v>18.72</v>
      </c>
      <c r="H28" s="1078">
        <v>177.38</v>
      </c>
      <c r="I28" s="1079">
        <v>504.79</v>
      </c>
      <c r="J28" s="1078">
        <v>61495.76</v>
      </c>
      <c r="K28" s="1078">
        <v>39803</v>
      </c>
      <c r="L28" s="1092">
        <v>85</v>
      </c>
      <c r="M28" s="507"/>
      <c r="N28" s="507"/>
      <c r="O28" s="507"/>
      <c r="P28" s="507"/>
      <c r="Q28" s="507"/>
    </row>
    <row r="29" spans="1:17" ht="12.75" customHeight="1">
      <c r="A29" s="516">
        <v>2587</v>
      </c>
      <c r="B29" s="517" t="s">
        <v>1183</v>
      </c>
      <c r="C29" s="1078">
        <f t="shared" si="1"/>
        <v>125287.78000000001</v>
      </c>
      <c r="D29" s="1078">
        <v>14.04</v>
      </c>
      <c r="E29" s="1078">
        <v>220.15</v>
      </c>
      <c r="F29" s="1078">
        <v>56.64</v>
      </c>
      <c r="G29" s="1078">
        <v>272.72000000000003</v>
      </c>
      <c r="H29" s="1078">
        <v>49896.15</v>
      </c>
      <c r="I29" s="1079">
        <v>72482.25</v>
      </c>
      <c r="J29" s="1078">
        <v>2345.83</v>
      </c>
      <c r="K29" s="1078">
        <v>0</v>
      </c>
      <c r="L29" s="1092">
        <v>70</v>
      </c>
      <c r="M29" s="519"/>
      <c r="N29" s="518"/>
      <c r="O29" s="489"/>
      <c r="P29" s="489"/>
      <c r="Q29" s="489"/>
    </row>
    <row r="30" spans="1:17" ht="24" customHeight="1">
      <c r="A30" s="516">
        <v>2876</v>
      </c>
      <c r="B30" s="517" t="s">
        <v>1182</v>
      </c>
      <c r="C30" s="1078">
        <f t="shared" si="1"/>
        <v>11000.19</v>
      </c>
      <c r="D30" s="1078">
        <v>1.45</v>
      </c>
      <c r="E30" s="1078">
        <v>3.75</v>
      </c>
      <c r="F30" s="1078">
        <v>0</v>
      </c>
      <c r="G30" s="1078">
        <v>0</v>
      </c>
      <c r="H30" s="1078">
        <v>24.86</v>
      </c>
      <c r="I30" s="1079">
        <v>61.39</v>
      </c>
      <c r="J30" s="1078">
        <v>10908.74</v>
      </c>
      <c r="K30" s="1078">
        <v>0</v>
      </c>
      <c r="L30" s="1094">
        <v>90</v>
      </c>
      <c r="M30" s="519"/>
      <c r="N30" s="518"/>
      <c r="O30" s="489"/>
      <c r="P30" s="489"/>
      <c r="Q30" s="489"/>
    </row>
    <row r="31" spans="1:17" s="508" customFormat="1">
      <c r="A31" s="512"/>
      <c r="B31" s="511" t="s">
        <v>1181</v>
      </c>
      <c r="C31" s="1081">
        <f t="shared" ref="C31:K31" si="2">SUM(C32:C33)</f>
        <v>394300.95</v>
      </c>
      <c r="D31" s="1081">
        <f t="shared" si="2"/>
        <v>0</v>
      </c>
      <c r="E31" s="1081">
        <f t="shared" si="2"/>
        <v>0</v>
      </c>
      <c r="F31" s="1081">
        <f t="shared" si="2"/>
        <v>0</v>
      </c>
      <c r="G31" s="1081">
        <f t="shared" si="2"/>
        <v>0</v>
      </c>
      <c r="H31" s="1081">
        <f t="shared" si="2"/>
        <v>150</v>
      </c>
      <c r="I31" s="1081">
        <f t="shared" si="2"/>
        <v>44.95</v>
      </c>
      <c r="J31" s="1081">
        <f t="shared" si="2"/>
        <v>119149</v>
      </c>
      <c r="K31" s="1081">
        <f t="shared" si="2"/>
        <v>274957</v>
      </c>
      <c r="L31" s="510" t="s">
        <v>881</v>
      </c>
      <c r="M31" s="509"/>
      <c r="N31" s="509"/>
      <c r="O31" s="509"/>
      <c r="P31" s="509"/>
      <c r="Q31" s="509"/>
    </row>
    <row r="32" spans="1:17" ht="12.75" customHeight="1">
      <c r="A32" s="505">
        <v>2911</v>
      </c>
      <c r="B32" s="504" t="s">
        <v>1180</v>
      </c>
      <c r="C32" s="1078">
        <f>SUM(D32:K32)</f>
        <v>9300</v>
      </c>
      <c r="D32" s="1078">
        <v>0</v>
      </c>
      <c r="E32" s="1078">
        <v>0</v>
      </c>
      <c r="F32" s="1082">
        <v>0</v>
      </c>
      <c r="G32" s="1082">
        <v>0</v>
      </c>
      <c r="H32" s="1082">
        <v>150</v>
      </c>
      <c r="I32" s="1083">
        <v>1</v>
      </c>
      <c r="J32" s="1078">
        <v>9149</v>
      </c>
      <c r="K32" s="1078">
        <v>0</v>
      </c>
      <c r="L32" s="1092">
        <v>90</v>
      </c>
      <c r="M32" s="507"/>
      <c r="N32" s="507"/>
      <c r="O32" s="507"/>
      <c r="P32" s="507"/>
      <c r="Q32" s="507"/>
    </row>
    <row r="33" spans="1:17" ht="12.75" customHeight="1">
      <c r="A33" s="505"/>
      <c r="B33" s="506" t="s">
        <v>1179</v>
      </c>
      <c r="C33" s="1078">
        <f>SUM(D33:K33)</f>
        <v>385000.95</v>
      </c>
      <c r="D33" s="1078">
        <v>0</v>
      </c>
      <c r="E33" s="1078">
        <v>0</v>
      </c>
      <c r="F33" s="1082">
        <v>0</v>
      </c>
      <c r="G33" s="1082">
        <v>0</v>
      </c>
      <c r="H33" s="1082">
        <v>0</v>
      </c>
      <c r="I33" s="1083">
        <v>43.95</v>
      </c>
      <c r="J33" s="1078">
        <v>110000</v>
      </c>
      <c r="K33" s="1078">
        <v>274957</v>
      </c>
      <c r="L33" s="1094">
        <v>85</v>
      </c>
      <c r="M33" s="507"/>
      <c r="N33" s="507"/>
      <c r="O33" s="507"/>
      <c r="P33" s="507"/>
      <c r="Q33" s="507"/>
    </row>
    <row r="34" spans="1:17" s="508" customFormat="1">
      <c r="A34" s="512"/>
      <c r="B34" s="511" t="s">
        <v>1178</v>
      </c>
      <c r="C34" s="1081">
        <f t="shared" ref="C34:K34" si="3">SUM(C35:C36)</f>
        <v>41947.82</v>
      </c>
      <c r="D34" s="1081">
        <f t="shared" si="3"/>
        <v>0</v>
      </c>
      <c r="E34" s="1081">
        <f t="shared" si="3"/>
        <v>0</v>
      </c>
      <c r="F34" s="1081">
        <f t="shared" si="3"/>
        <v>0</v>
      </c>
      <c r="G34" s="1081">
        <f t="shared" si="3"/>
        <v>0</v>
      </c>
      <c r="H34" s="1081">
        <f t="shared" si="3"/>
        <v>0</v>
      </c>
      <c r="I34" s="1081">
        <f t="shared" si="3"/>
        <v>1143.1200000000001</v>
      </c>
      <c r="J34" s="1081">
        <f t="shared" si="3"/>
        <v>20332.699999999997</v>
      </c>
      <c r="K34" s="1081">
        <f t="shared" si="3"/>
        <v>20472</v>
      </c>
      <c r="L34" s="510" t="s">
        <v>881</v>
      </c>
      <c r="M34" s="519"/>
      <c r="N34" s="521"/>
      <c r="O34" s="493"/>
      <c r="P34" s="493"/>
      <c r="Q34" s="493"/>
    </row>
    <row r="35" spans="1:17">
      <c r="A35" s="505"/>
      <c r="B35" s="536" t="s">
        <v>1177</v>
      </c>
      <c r="C35" s="1078">
        <f>SUM(D35:K35)</f>
        <v>32315.82</v>
      </c>
      <c r="D35" s="1078">
        <v>0</v>
      </c>
      <c r="E35" s="1078">
        <v>0</v>
      </c>
      <c r="F35" s="1078">
        <v>0</v>
      </c>
      <c r="G35" s="1078">
        <v>0</v>
      </c>
      <c r="H35" s="1078">
        <v>0</v>
      </c>
      <c r="I35" s="1079">
        <v>975.35</v>
      </c>
      <c r="J35" s="1078">
        <v>15000.47</v>
      </c>
      <c r="K35" s="1078">
        <v>16340</v>
      </c>
      <c r="L35" s="1092">
        <v>85</v>
      </c>
      <c r="M35" s="519"/>
      <c r="N35" s="518"/>
      <c r="O35" s="489"/>
      <c r="P35" s="489"/>
      <c r="Q35" s="489"/>
    </row>
    <row r="36" spans="1:17" ht="12" customHeight="1">
      <c r="A36" s="505"/>
      <c r="B36" s="536" t="s">
        <v>1176</v>
      </c>
      <c r="C36" s="1078">
        <f>SUM(D36:K36)</f>
        <v>9632</v>
      </c>
      <c r="D36" s="1078">
        <v>0</v>
      </c>
      <c r="E36" s="1078">
        <v>0</v>
      </c>
      <c r="F36" s="1078">
        <v>0</v>
      </c>
      <c r="G36" s="1078">
        <v>0</v>
      </c>
      <c r="H36" s="1078">
        <v>0</v>
      </c>
      <c r="I36" s="1079">
        <v>167.77</v>
      </c>
      <c r="J36" s="1078">
        <v>5332.23</v>
      </c>
      <c r="K36" s="1078">
        <v>4132</v>
      </c>
      <c r="L36" s="1092">
        <v>85</v>
      </c>
      <c r="M36" s="519"/>
      <c r="N36" s="518"/>
      <c r="O36" s="489"/>
      <c r="P36" s="489"/>
      <c r="Q36" s="489"/>
    </row>
    <row r="37" spans="1:17" s="508" customFormat="1">
      <c r="A37" s="512"/>
      <c r="B37" s="511" t="s">
        <v>1175</v>
      </c>
      <c r="C37" s="1081">
        <f t="shared" ref="C37:K37" si="4">SUM(C38:C42)</f>
        <v>12301.40957</v>
      </c>
      <c r="D37" s="1081">
        <f t="shared" si="4"/>
        <v>0</v>
      </c>
      <c r="E37" s="1081">
        <f t="shared" si="4"/>
        <v>0</v>
      </c>
      <c r="F37" s="1081">
        <f t="shared" si="4"/>
        <v>32.4</v>
      </c>
      <c r="G37" s="1081">
        <f t="shared" si="4"/>
        <v>446.26956999999999</v>
      </c>
      <c r="H37" s="1081">
        <f t="shared" si="4"/>
        <v>2323.0700000000002</v>
      </c>
      <c r="I37" s="1081">
        <f t="shared" si="4"/>
        <v>3443.63</v>
      </c>
      <c r="J37" s="1081">
        <f t="shared" si="4"/>
        <v>5756.04</v>
      </c>
      <c r="K37" s="1081">
        <f t="shared" si="4"/>
        <v>300</v>
      </c>
      <c r="L37" s="535" t="s">
        <v>881</v>
      </c>
      <c r="M37" s="519"/>
      <c r="N37" s="521"/>
      <c r="O37" s="493"/>
      <c r="P37" s="493"/>
      <c r="Q37" s="493"/>
    </row>
    <row r="38" spans="1:17" ht="34.5" customHeight="1">
      <c r="A38" s="516">
        <v>2873</v>
      </c>
      <c r="B38" s="534" t="s">
        <v>1174</v>
      </c>
      <c r="C38" s="1078">
        <f>SUM(D38:K38)</f>
        <v>435.42175000000003</v>
      </c>
      <c r="D38" s="1078">
        <v>0</v>
      </c>
      <c r="E38" s="1078">
        <v>0</v>
      </c>
      <c r="F38" s="1078">
        <v>32.4</v>
      </c>
      <c r="G38" s="1078">
        <v>215.80175</v>
      </c>
      <c r="H38" s="1078">
        <v>176.5</v>
      </c>
      <c r="I38" s="1079">
        <v>10.72</v>
      </c>
      <c r="J38" s="1078">
        <v>0</v>
      </c>
      <c r="K38" s="1078">
        <v>0</v>
      </c>
      <c r="L38" s="1092">
        <v>90</v>
      </c>
      <c r="M38" s="519"/>
      <c r="N38" s="518"/>
      <c r="O38" s="489"/>
      <c r="P38" s="489"/>
      <c r="Q38" s="489"/>
    </row>
    <row r="39" spans="1:17" ht="34.5" customHeight="1">
      <c r="A39" s="516">
        <v>2861</v>
      </c>
      <c r="B39" s="534" t="s">
        <v>1173</v>
      </c>
      <c r="C39" s="1078">
        <f>SUM(D39:K39)</f>
        <v>7142.5300000000007</v>
      </c>
      <c r="D39" s="1078">
        <v>0</v>
      </c>
      <c r="E39" s="1078">
        <v>0</v>
      </c>
      <c r="F39" s="1078">
        <v>0</v>
      </c>
      <c r="G39" s="1078">
        <v>0</v>
      </c>
      <c r="H39" s="1078">
        <v>1896.55</v>
      </c>
      <c r="I39" s="1079">
        <v>2563.8000000000002</v>
      </c>
      <c r="J39" s="1078">
        <v>2682.18</v>
      </c>
      <c r="K39" s="1078">
        <v>0</v>
      </c>
      <c r="L39" s="1092">
        <v>100</v>
      </c>
      <c r="M39" s="519"/>
      <c r="N39" s="518"/>
      <c r="O39" s="489"/>
      <c r="P39" s="489"/>
      <c r="Q39" s="489"/>
    </row>
    <row r="40" spans="1:17" ht="13.5" customHeight="1">
      <c r="A40" s="516"/>
      <c r="B40" s="515" t="s">
        <v>1172</v>
      </c>
      <c r="C40" s="1078">
        <f>SUM(D40:K40)</f>
        <v>2423</v>
      </c>
      <c r="D40" s="1078">
        <v>0</v>
      </c>
      <c r="E40" s="1078">
        <v>0</v>
      </c>
      <c r="F40" s="1078">
        <v>0</v>
      </c>
      <c r="G40" s="1078">
        <v>0</v>
      </c>
      <c r="H40" s="1078">
        <v>0</v>
      </c>
      <c r="I40" s="1079">
        <v>158.94</v>
      </c>
      <c r="J40" s="1078">
        <v>1964.06</v>
      </c>
      <c r="K40" s="1078">
        <v>300</v>
      </c>
      <c r="L40" s="1092">
        <v>90</v>
      </c>
      <c r="M40" s="519"/>
      <c r="N40" s="518"/>
      <c r="O40" s="489"/>
      <c r="P40" s="489"/>
      <c r="Q40" s="489"/>
    </row>
    <row r="41" spans="1:17" ht="15.75" customHeight="1">
      <c r="A41" s="516"/>
      <c r="B41" s="534" t="s">
        <v>1171</v>
      </c>
      <c r="C41" s="1078">
        <f>SUM(D41:K41)</f>
        <v>1500</v>
      </c>
      <c r="D41" s="1078">
        <v>0</v>
      </c>
      <c r="E41" s="1078">
        <v>0</v>
      </c>
      <c r="F41" s="1078">
        <v>0</v>
      </c>
      <c r="G41" s="1078">
        <v>0</v>
      </c>
      <c r="H41" s="1078">
        <v>0</v>
      </c>
      <c r="I41" s="1079">
        <v>410.2</v>
      </c>
      <c r="J41" s="1078">
        <v>1089.8</v>
      </c>
      <c r="K41" s="1078">
        <v>0</v>
      </c>
      <c r="L41" s="1092">
        <v>100</v>
      </c>
      <c r="M41" s="519"/>
      <c r="N41" s="518"/>
      <c r="O41" s="489"/>
      <c r="P41" s="489"/>
      <c r="Q41" s="489"/>
    </row>
    <row r="42" spans="1:17" ht="33.75" customHeight="1">
      <c r="A42" s="516">
        <v>2875</v>
      </c>
      <c r="B42" s="524" t="s">
        <v>1170</v>
      </c>
      <c r="C42" s="1078">
        <f>SUM(D42:K42)</f>
        <v>800.45782000000008</v>
      </c>
      <c r="D42" s="1078">
        <v>0</v>
      </c>
      <c r="E42" s="1078">
        <v>0</v>
      </c>
      <c r="F42" s="1078">
        <v>0</v>
      </c>
      <c r="G42" s="1078">
        <v>230.46781999999999</v>
      </c>
      <c r="H42" s="1078">
        <v>250.02</v>
      </c>
      <c r="I42" s="1079">
        <v>299.97000000000003</v>
      </c>
      <c r="J42" s="1080">
        <v>20</v>
      </c>
      <c r="K42" s="1080">
        <v>0</v>
      </c>
      <c r="L42" s="1092">
        <v>90</v>
      </c>
      <c r="M42" s="519"/>
      <c r="N42" s="518"/>
      <c r="O42" s="489"/>
      <c r="P42" s="489"/>
      <c r="Q42" s="489"/>
    </row>
    <row r="43" spans="1:17" s="508" customFormat="1">
      <c r="A43" s="512"/>
      <c r="B43" s="511" t="s">
        <v>1169</v>
      </c>
      <c r="C43" s="1081">
        <f t="shared" ref="C43:K43" si="5">SUM(C44:C48)</f>
        <v>87928.982919999995</v>
      </c>
      <c r="D43" s="1081">
        <f t="shared" si="5"/>
        <v>0</v>
      </c>
      <c r="E43" s="1081">
        <f t="shared" si="5"/>
        <v>0</v>
      </c>
      <c r="F43" s="1081">
        <f t="shared" si="5"/>
        <v>24.32</v>
      </c>
      <c r="G43" s="1081">
        <f t="shared" si="5"/>
        <v>942.96291999999994</v>
      </c>
      <c r="H43" s="1081">
        <f t="shared" si="5"/>
        <v>14808.46</v>
      </c>
      <c r="I43" s="1081">
        <f t="shared" si="5"/>
        <v>28640.69</v>
      </c>
      <c r="J43" s="1081">
        <f t="shared" si="5"/>
        <v>34947.550000000003</v>
      </c>
      <c r="K43" s="1081">
        <f t="shared" si="5"/>
        <v>8565</v>
      </c>
      <c r="L43" s="510" t="s">
        <v>881</v>
      </c>
      <c r="M43" s="519"/>
      <c r="N43" s="521"/>
      <c r="O43" s="493"/>
      <c r="P43" s="493"/>
      <c r="Q43" s="493"/>
    </row>
    <row r="44" spans="1:17">
      <c r="A44" s="505">
        <v>2681</v>
      </c>
      <c r="B44" s="517" t="s">
        <v>1168</v>
      </c>
      <c r="C44" s="1078">
        <f>SUM(D44:K44)</f>
        <v>12065.13</v>
      </c>
      <c r="D44" s="1078">
        <v>0</v>
      </c>
      <c r="E44" s="1078">
        <v>0</v>
      </c>
      <c r="F44" s="1078">
        <v>0</v>
      </c>
      <c r="G44" s="1078">
        <v>0</v>
      </c>
      <c r="H44" s="1078">
        <v>2399.13</v>
      </c>
      <c r="I44" s="1079">
        <v>5721.48</v>
      </c>
      <c r="J44" s="1084">
        <v>3944.52</v>
      </c>
      <c r="K44" s="1084">
        <v>0</v>
      </c>
      <c r="L44" s="1092">
        <v>85</v>
      </c>
      <c r="M44" s="519"/>
      <c r="N44" s="518"/>
      <c r="O44" s="489"/>
      <c r="P44" s="489"/>
      <c r="Q44" s="489"/>
    </row>
    <row r="45" spans="1:17">
      <c r="A45" s="505"/>
      <c r="B45" s="517" t="s">
        <v>1167</v>
      </c>
      <c r="C45" s="1078">
        <f>SUM(D45:K45)</f>
        <v>4669</v>
      </c>
      <c r="D45" s="1078">
        <v>0</v>
      </c>
      <c r="E45" s="1078">
        <v>0</v>
      </c>
      <c r="F45" s="1078">
        <v>0</v>
      </c>
      <c r="G45" s="1078">
        <v>0</v>
      </c>
      <c r="H45" s="1078">
        <v>0</v>
      </c>
      <c r="I45" s="1079">
        <v>501.53</v>
      </c>
      <c r="J45" s="1084">
        <v>3167.47</v>
      </c>
      <c r="K45" s="1084">
        <v>1000</v>
      </c>
      <c r="L45" s="1092">
        <v>85</v>
      </c>
      <c r="M45" s="519"/>
      <c r="N45" s="518"/>
      <c r="O45" s="489"/>
      <c r="P45" s="489"/>
      <c r="Q45" s="489"/>
    </row>
    <row r="46" spans="1:17">
      <c r="A46" s="505">
        <v>2545</v>
      </c>
      <c r="B46" s="517" t="s">
        <v>1166</v>
      </c>
      <c r="C46" s="1078">
        <f>SUM(D46:K46)</f>
        <v>19209.6528</v>
      </c>
      <c r="D46" s="1078">
        <v>0</v>
      </c>
      <c r="E46" s="1078">
        <v>0</v>
      </c>
      <c r="F46" s="1080">
        <v>0.22</v>
      </c>
      <c r="G46" s="1078">
        <v>1.1628000000000001</v>
      </c>
      <c r="H46" s="1078">
        <v>553.27</v>
      </c>
      <c r="I46" s="1079">
        <v>3155.37</v>
      </c>
      <c r="J46" s="1084">
        <v>13499.63</v>
      </c>
      <c r="K46" s="1084">
        <v>2000</v>
      </c>
      <c r="L46" s="1092">
        <v>85</v>
      </c>
      <c r="M46" s="519"/>
      <c r="N46" s="518"/>
      <c r="O46" s="489"/>
      <c r="P46" s="489"/>
      <c r="Q46" s="489"/>
    </row>
    <row r="47" spans="1:17">
      <c r="A47" s="505">
        <v>2544</v>
      </c>
      <c r="B47" s="504" t="s">
        <v>1165</v>
      </c>
      <c r="C47" s="1078">
        <f>SUM(D47:K47)</f>
        <v>29195.610119999998</v>
      </c>
      <c r="D47" s="1078">
        <v>0</v>
      </c>
      <c r="E47" s="1078">
        <v>0</v>
      </c>
      <c r="F47" s="1078">
        <v>24.1</v>
      </c>
      <c r="G47" s="1078">
        <v>941.80011999999999</v>
      </c>
      <c r="H47" s="1078">
        <v>11831.46</v>
      </c>
      <c r="I47" s="1079">
        <v>16398.25</v>
      </c>
      <c r="J47" s="1084">
        <v>0</v>
      </c>
      <c r="K47" s="1084">
        <v>0</v>
      </c>
      <c r="L47" s="1092">
        <v>85</v>
      </c>
      <c r="M47" s="519"/>
      <c r="N47" s="518"/>
      <c r="O47" s="489"/>
      <c r="P47" s="489"/>
      <c r="Q47" s="489"/>
    </row>
    <row r="48" spans="1:17">
      <c r="A48" s="505">
        <v>2546</v>
      </c>
      <c r="B48" s="504" t="s">
        <v>1164</v>
      </c>
      <c r="C48" s="1078">
        <f>SUM(D48:K48)</f>
        <v>22789.59</v>
      </c>
      <c r="D48" s="1078">
        <v>0</v>
      </c>
      <c r="E48" s="1078">
        <v>0</v>
      </c>
      <c r="F48" s="1078">
        <v>0</v>
      </c>
      <c r="G48" s="1078">
        <v>0</v>
      </c>
      <c r="H48" s="1078">
        <v>24.6</v>
      </c>
      <c r="I48" s="1079">
        <v>2864.06</v>
      </c>
      <c r="J48" s="1084">
        <v>14335.93</v>
      </c>
      <c r="K48" s="1084">
        <v>5565</v>
      </c>
      <c r="L48" s="1092">
        <v>85</v>
      </c>
      <c r="M48" s="519"/>
      <c r="N48" s="518"/>
      <c r="O48" s="489"/>
      <c r="P48" s="489"/>
      <c r="Q48" s="489"/>
    </row>
    <row r="49" spans="1:21" s="508" customFormat="1" ht="15" customHeight="1">
      <c r="A49" s="512"/>
      <c r="B49" s="533" t="s">
        <v>1163</v>
      </c>
      <c r="C49" s="1081">
        <f t="shared" ref="C49:K49" si="6">SUM(C50:C79)</f>
        <v>722115.40800000005</v>
      </c>
      <c r="D49" s="1081">
        <f t="shared" si="6"/>
        <v>0</v>
      </c>
      <c r="E49" s="1081">
        <f t="shared" si="6"/>
        <v>523.52</v>
      </c>
      <c r="F49" s="1081">
        <f t="shared" si="6"/>
        <v>10279.608</v>
      </c>
      <c r="G49" s="1081">
        <f t="shared" si="6"/>
        <v>10651.58</v>
      </c>
      <c r="H49" s="1081">
        <f t="shared" si="6"/>
        <v>69359.359999999986</v>
      </c>
      <c r="I49" s="1081">
        <f t="shared" si="6"/>
        <v>177205.96999999997</v>
      </c>
      <c r="J49" s="1081">
        <f t="shared" si="6"/>
        <v>257668.37000000005</v>
      </c>
      <c r="K49" s="1081">
        <f t="shared" si="6"/>
        <v>196427</v>
      </c>
      <c r="L49" s="532" t="s">
        <v>881</v>
      </c>
      <c r="M49" s="509"/>
      <c r="N49" s="509"/>
      <c r="O49" s="509"/>
      <c r="P49" s="509"/>
      <c r="Q49" s="509"/>
    </row>
    <row r="50" spans="1:21">
      <c r="A50" s="505">
        <v>2569</v>
      </c>
      <c r="B50" s="517" t="s">
        <v>1162</v>
      </c>
      <c r="C50" s="1078">
        <f t="shared" ref="C50:C79" si="7">SUM(D50:K50)</f>
        <v>22494.480000000003</v>
      </c>
      <c r="D50" s="1078">
        <v>0</v>
      </c>
      <c r="E50" s="1080">
        <v>523.52</v>
      </c>
      <c r="F50" s="1078">
        <v>4912.1499999999996</v>
      </c>
      <c r="G50" s="1078">
        <v>641.41</v>
      </c>
      <c r="H50" s="1078">
        <v>13148.39</v>
      </c>
      <c r="I50" s="1079">
        <v>3269.01</v>
      </c>
      <c r="J50" s="1078">
        <v>0</v>
      </c>
      <c r="K50" s="1078">
        <v>0</v>
      </c>
      <c r="L50" s="1092">
        <v>100</v>
      </c>
      <c r="M50" s="519"/>
      <c r="N50" s="518"/>
      <c r="O50" s="489"/>
      <c r="P50" s="489"/>
      <c r="Q50" s="489"/>
      <c r="R50" s="507"/>
      <c r="S50" s="507"/>
      <c r="T50" s="507"/>
      <c r="U50" s="507"/>
    </row>
    <row r="51" spans="1:21">
      <c r="A51" s="505">
        <v>2821</v>
      </c>
      <c r="B51" s="517" t="s">
        <v>1161</v>
      </c>
      <c r="C51" s="1078">
        <f t="shared" si="7"/>
        <v>71999.600000000006</v>
      </c>
      <c r="D51" s="1078">
        <v>0</v>
      </c>
      <c r="E51" s="1078">
        <v>0</v>
      </c>
      <c r="F51" s="1078">
        <v>0</v>
      </c>
      <c r="G51" s="1078">
        <v>0</v>
      </c>
      <c r="H51" s="1078">
        <v>130.93</v>
      </c>
      <c r="I51" s="1079">
        <v>1739.49</v>
      </c>
      <c r="J51" s="1078">
        <v>40000.18</v>
      </c>
      <c r="K51" s="1078">
        <v>30129</v>
      </c>
      <c r="L51" s="1092">
        <v>100</v>
      </c>
      <c r="M51" s="507"/>
      <c r="N51" s="507"/>
      <c r="O51" s="507"/>
      <c r="P51" s="507"/>
      <c r="Q51" s="507"/>
      <c r="R51" s="507"/>
      <c r="S51" s="507"/>
      <c r="T51" s="507"/>
      <c r="U51" s="507"/>
    </row>
    <row r="52" spans="1:21" s="513" customFormat="1">
      <c r="A52" s="516">
        <v>2820</v>
      </c>
      <c r="B52" s="517" t="s">
        <v>1160</v>
      </c>
      <c r="C52" s="1078">
        <f t="shared" si="7"/>
        <v>30083.94</v>
      </c>
      <c r="D52" s="1078">
        <v>0</v>
      </c>
      <c r="E52" s="1078">
        <v>0</v>
      </c>
      <c r="F52" s="1078">
        <v>0</v>
      </c>
      <c r="G52" s="1078">
        <v>4200</v>
      </c>
      <c r="H52" s="1078">
        <v>5368.94</v>
      </c>
      <c r="I52" s="1079">
        <v>81.08</v>
      </c>
      <c r="J52" s="1078">
        <v>8853.92</v>
      </c>
      <c r="K52" s="1078">
        <v>11580</v>
      </c>
      <c r="L52" s="1092">
        <v>100</v>
      </c>
      <c r="M52" s="530"/>
      <c r="N52" s="530"/>
      <c r="O52" s="530"/>
      <c r="P52" s="530"/>
      <c r="Q52" s="530"/>
      <c r="R52" s="530"/>
      <c r="S52" s="530"/>
      <c r="T52" s="530"/>
      <c r="U52" s="530"/>
    </row>
    <row r="53" spans="1:21" s="513" customFormat="1">
      <c r="A53" s="516"/>
      <c r="B53" s="517" t="s">
        <v>1159</v>
      </c>
      <c r="C53" s="1078">
        <f t="shared" si="7"/>
        <v>10540</v>
      </c>
      <c r="D53" s="1078">
        <v>0</v>
      </c>
      <c r="E53" s="1078">
        <v>0</v>
      </c>
      <c r="F53" s="1078">
        <v>0</v>
      </c>
      <c r="G53" s="1078">
        <v>0</v>
      </c>
      <c r="H53" s="1078">
        <v>0</v>
      </c>
      <c r="I53" s="1079">
        <v>22.42</v>
      </c>
      <c r="J53" s="1078">
        <v>3303.58</v>
      </c>
      <c r="K53" s="1078">
        <v>7214</v>
      </c>
      <c r="L53" s="1092">
        <v>100</v>
      </c>
      <c r="M53" s="530"/>
      <c r="N53" s="530"/>
      <c r="O53" s="530"/>
      <c r="P53" s="530"/>
      <c r="Q53" s="530"/>
      <c r="R53" s="530"/>
      <c r="S53" s="530"/>
      <c r="T53" s="530"/>
      <c r="U53" s="530"/>
    </row>
    <row r="54" spans="1:21" s="513" customFormat="1">
      <c r="A54" s="516"/>
      <c r="B54" s="517" t="s">
        <v>1158</v>
      </c>
      <c r="C54" s="1078">
        <f t="shared" si="7"/>
        <v>16149.99</v>
      </c>
      <c r="D54" s="1078">
        <v>0</v>
      </c>
      <c r="E54" s="1078">
        <v>0</v>
      </c>
      <c r="F54" s="1078">
        <v>0</v>
      </c>
      <c r="G54" s="1078">
        <v>0</v>
      </c>
      <c r="H54" s="1078">
        <v>0</v>
      </c>
      <c r="I54" s="1079">
        <v>150.44</v>
      </c>
      <c r="J54" s="1078">
        <v>9349.5499999999993</v>
      </c>
      <c r="K54" s="1078">
        <v>6650</v>
      </c>
      <c r="L54" s="1092">
        <v>85</v>
      </c>
      <c r="M54" s="530"/>
      <c r="N54" s="530"/>
      <c r="O54" s="530"/>
      <c r="P54" s="530"/>
      <c r="Q54" s="530"/>
      <c r="R54" s="530"/>
      <c r="S54" s="530"/>
      <c r="T54" s="530"/>
      <c r="U54" s="530"/>
    </row>
    <row r="55" spans="1:21" s="513" customFormat="1">
      <c r="A55" s="516"/>
      <c r="B55" s="517" t="s">
        <v>1157</v>
      </c>
      <c r="C55" s="1078">
        <f t="shared" si="7"/>
        <v>18700</v>
      </c>
      <c r="D55" s="1078">
        <v>0</v>
      </c>
      <c r="E55" s="1078">
        <v>0</v>
      </c>
      <c r="F55" s="1078">
        <v>0</v>
      </c>
      <c r="G55" s="1078">
        <v>0</v>
      </c>
      <c r="H55" s="1078">
        <v>0</v>
      </c>
      <c r="I55" s="1079">
        <v>146.83000000000001</v>
      </c>
      <c r="J55" s="1078">
        <v>7953.17</v>
      </c>
      <c r="K55" s="1078">
        <v>10600</v>
      </c>
      <c r="L55" s="1092">
        <v>85</v>
      </c>
      <c r="M55" s="530"/>
      <c r="N55" s="530"/>
      <c r="O55" s="530"/>
      <c r="P55" s="530"/>
      <c r="Q55" s="530"/>
      <c r="R55" s="530"/>
      <c r="S55" s="530"/>
      <c r="T55" s="530"/>
      <c r="U55" s="530"/>
    </row>
    <row r="56" spans="1:21" s="513" customFormat="1">
      <c r="A56" s="516">
        <v>3201</v>
      </c>
      <c r="B56" s="517" t="s">
        <v>1156</v>
      </c>
      <c r="C56" s="1078">
        <f t="shared" si="7"/>
        <v>50249.56</v>
      </c>
      <c r="D56" s="1078">
        <v>0</v>
      </c>
      <c r="E56" s="1078">
        <v>0</v>
      </c>
      <c r="F56" s="1078">
        <v>0</v>
      </c>
      <c r="G56" s="1078">
        <v>140.16999999999999</v>
      </c>
      <c r="H56" s="1078">
        <v>41.4</v>
      </c>
      <c r="I56" s="1079">
        <v>80.95</v>
      </c>
      <c r="J56" s="1078">
        <v>15331.04</v>
      </c>
      <c r="K56" s="1078">
        <v>34656</v>
      </c>
      <c r="L56" s="1092">
        <v>85</v>
      </c>
      <c r="R56" s="530"/>
      <c r="S56" s="530"/>
      <c r="T56" s="530"/>
      <c r="U56" s="530"/>
    </row>
    <row r="57" spans="1:21" ht="12" customHeight="1">
      <c r="A57" s="505">
        <v>2568</v>
      </c>
      <c r="B57" s="531" t="s">
        <v>1155</v>
      </c>
      <c r="C57" s="1078">
        <f t="shared" si="7"/>
        <v>17834.73</v>
      </c>
      <c r="D57" s="1078">
        <v>0</v>
      </c>
      <c r="E57" s="1078">
        <v>0</v>
      </c>
      <c r="F57" s="1078">
        <v>697.67</v>
      </c>
      <c r="G57" s="1078">
        <v>245.42</v>
      </c>
      <c r="H57" s="1078">
        <v>5552.34</v>
      </c>
      <c r="I57" s="1079">
        <v>11339.3</v>
      </c>
      <c r="J57" s="1078">
        <v>0</v>
      </c>
      <c r="K57" s="1084">
        <v>0</v>
      </c>
      <c r="L57" s="1092">
        <v>85</v>
      </c>
      <c r="M57" s="519"/>
      <c r="N57" s="518"/>
      <c r="O57" s="489"/>
      <c r="P57" s="489"/>
      <c r="Q57" s="489"/>
      <c r="R57" s="507"/>
      <c r="S57" s="507"/>
      <c r="T57" s="507"/>
      <c r="U57" s="507"/>
    </row>
    <row r="58" spans="1:21" s="513" customFormat="1" ht="12" customHeight="1">
      <c r="A58" s="516">
        <v>2735</v>
      </c>
      <c r="B58" s="517" t="s">
        <v>1154</v>
      </c>
      <c r="C58" s="1078">
        <f t="shared" si="7"/>
        <v>33691.269999999997</v>
      </c>
      <c r="D58" s="1078">
        <v>0</v>
      </c>
      <c r="E58" s="1078">
        <v>0</v>
      </c>
      <c r="F58" s="1078">
        <v>0</v>
      </c>
      <c r="G58" s="1078">
        <v>0</v>
      </c>
      <c r="H58" s="1078">
        <v>132.62</v>
      </c>
      <c r="I58" s="1079">
        <v>1267.3900000000001</v>
      </c>
      <c r="J58" s="1078">
        <v>29473.26</v>
      </c>
      <c r="K58" s="1078">
        <v>2818</v>
      </c>
      <c r="L58" s="1092">
        <v>85</v>
      </c>
      <c r="M58" s="530"/>
      <c r="N58" s="530"/>
      <c r="O58" s="530"/>
      <c r="P58" s="530"/>
      <c r="Q58" s="530"/>
      <c r="R58" s="530"/>
      <c r="S58" s="530"/>
      <c r="T58" s="530"/>
      <c r="U58" s="530"/>
    </row>
    <row r="59" spans="1:21" s="513" customFormat="1" ht="12" customHeight="1">
      <c r="A59" s="516"/>
      <c r="B59" s="517" t="s">
        <v>1153</v>
      </c>
      <c r="C59" s="1078">
        <f t="shared" si="7"/>
        <v>137622.34</v>
      </c>
      <c r="D59" s="1078">
        <v>0</v>
      </c>
      <c r="E59" s="1078">
        <v>0</v>
      </c>
      <c r="F59" s="1078">
        <v>0</v>
      </c>
      <c r="G59" s="1078">
        <v>0</v>
      </c>
      <c r="H59" s="1078">
        <v>0</v>
      </c>
      <c r="I59" s="1079">
        <v>86761.44</v>
      </c>
      <c r="J59" s="1078">
        <v>26860.9</v>
      </c>
      <c r="K59" s="1078">
        <v>24000</v>
      </c>
      <c r="L59" s="1092">
        <v>100</v>
      </c>
      <c r="M59" s="530"/>
      <c r="N59" s="530"/>
      <c r="O59" s="530"/>
      <c r="P59" s="530"/>
      <c r="Q59" s="530"/>
      <c r="R59" s="530"/>
      <c r="S59" s="530"/>
      <c r="T59" s="530"/>
      <c r="U59" s="530"/>
    </row>
    <row r="60" spans="1:21" ht="24" customHeight="1">
      <c r="A60" s="505">
        <v>2764</v>
      </c>
      <c r="B60" s="517" t="s">
        <v>1152</v>
      </c>
      <c r="C60" s="1078">
        <f t="shared" si="7"/>
        <v>34733.71</v>
      </c>
      <c r="D60" s="1078">
        <v>0</v>
      </c>
      <c r="E60" s="1078">
        <v>0</v>
      </c>
      <c r="F60" s="1078">
        <v>0</v>
      </c>
      <c r="G60" s="1078">
        <v>0</v>
      </c>
      <c r="H60" s="1078">
        <v>20655.560000000001</v>
      </c>
      <c r="I60" s="1079">
        <v>11744.61</v>
      </c>
      <c r="J60" s="1078">
        <v>2333.54</v>
      </c>
      <c r="K60" s="1078">
        <v>0</v>
      </c>
      <c r="L60" s="1092">
        <v>100</v>
      </c>
      <c r="M60" s="519"/>
      <c r="N60" s="518"/>
      <c r="O60" s="489"/>
      <c r="P60" s="489"/>
      <c r="Q60" s="489"/>
      <c r="R60" s="507"/>
      <c r="S60" s="507"/>
      <c r="T60" s="507"/>
      <c r="U60" s="507"/>
    </row>
    <row r="61" spans="1:21" s="513" customFormat="1" ht="24" customHeight="1">
      <c r="A61" s="516">
        <v>2767</v>
      </c>
      <c r="B61" s="517" t="s">
        <v>1151</v>
      </c>
      <c r="C61" s="1078">
        <f t="shared" si="7"/>
        <v>8229.4699999999993</v>
      </c>
      <c r="D61" s="1078">
        <v>0</v>
      </c>
      <c r="E61" s="1078">
        <v>0</v>
      </c>
      <c r="F61" s="1078">
        <v>0</v>
      </c>
      <c r="G61" s="1078">
        <v>1914.61</v>
      </c>
      <c r="H61" s="1078">
        <v>4910.88</v>
      </c>
      <c r="I61" s="1079">
        <v>1403.98</v>
      </c>
      <c r="J61" s="1078">
        <v>0</v>
      </c>
      <c r="K61" s="1078">
        <v>0</v>
      </c>
      <c r="L61" s="1092">
        <v>100</v>
      </c>
      <c r="M61" s="530"/>
      <c r="N61" s="530"/>
      <c r="O61" s="530"/>
      <c r="P61" s="530"/>
      <c r="Q61" s="530"/>
      <c r="R61" s="530"/>
      <c r="S61" s="530"/>
      <c r="T61" s="530"/>
      <c r="U61" s="530"/>
    </row>
    <row r="62" spans="1:21" s="513" customFormat="1" ht="24" customHeight="1">
      <c r="A62" s="516"/>
      <c r="B62" s="517" t="s">
        <v>1150</v>
      </c>
      <c r="C62" s="1078">
        <f t="shared" si="7"/>
        <v>8426.43</v>
      </c>
      <c r="D62" s="1078">
        <v>0</v>
      </c>
      <c r="E62" s="1078">
        <v>0</v>
      </c>
      <c r="F62" s="1078">
        <v>0</v>
      </c>
      <c r="G62" s="1078">
        <v>0</v>
      </c>
      <c r="H62" s="1078">
        <v>0</v>
      </c>
      <c r="I62" s="1079">
        <v>165.69</v>
      </c>
      <c r="J62" s="1078">
        <v>5260.74</v>
      </c>
      <c r="K62" s="1078">
        <v>3000</v>
      </c>
      <c r="L62" s="1092">
        <v>100</v>
      </c>
      <c r="M62" s="530"/>
      <c r="N62" s="530"/>
      <c r="O62" s="530"/>
      <c r="P62" s="530"/>
      <c r="Q62" s="530"/>
      <c r="R62" s="530"/>
      <c r="S62" s="530"/>
      <c r="T62" s="530"/>
      <c r="U62" s="530"/>
    </row>
    <row r="63" spans="1:21" s="513" customFormat="1" ht="24" customHeight="1">
      <c r="A63" s="516"/>
      <c r="B63" s="517" t="s">
        <v>1149</v>
      </c>
      <c r="C63" s="1078">
        <f t="shared" si="7"/>
        <v>20588.95</v>
      </c>
      <c r="D63" s="1078">
        <v>0</v>
      </c>
      <c r="E63" s="1078">
        <v>0</v>
      </c>
      <c r="F63" s="1078">
        <v>0</v>
      </c>
      <c r="G63" s="1078">
        <v>0</v>
      </c>
      <c r="H63" s="1078">
        <v>0</v>
      </c>
      <c r="I63" s="1079">
        <v>4187.28</v>
      </c>
      <c r="J63" s="1078">
        <v>11401.67</v>
      </c>
      <c r="K63" s="1078">
        <v>5000</v>
      </c>
      <c r="L63" s="1092">
        <v>100</v>
      </c>
      <c r="M63" s="530"/>
      <c r="N63" s="530"/>
      <c r="O63" s="530"/>
      <c r="P63" s="530"/>
      <c r="Q63" s="530"/>
      <c r="R63" s="530"/>
      <c r="S63" s="530"/>
      <c r="T63" s="530"/>
      <c r="U63" s="530"/>
    </row>
    <row r="64" spans="1:21" s="513" customFormat="1" ht="34.5" customHeight="1">
      <c r="A64" s="516">
        <v>2765</v>
      </c>
      <c r="B64" s="517" t="s">
        <v>1148</v>
      </c>
      <c r="C64" s="1078">
        <f t="shared" si="7"/>
        <v>12714.41</v>
      </c>
      <c r="D64" s="1078">
        <v>0</v>
      </c>
      <c r="E64" s="1078">
        <v>0</v>
      </c>
      <c r="F64" s="1078">
        <v>0</v>
      </c>
      <c r="G64" s="1078">
        <v>2754.57</v>
      </c>
      <c r="H64" s="1078">
        <v>9909.18</v>
      </c>
      <c r="I64" s="1079">
        <v>50.66</v>
      </c>
      <c r="J64" s="1078">
        <v>0</v>
      </c>
      <c r="K64" s="1078">
        <v>0</v>
      </c>
      <c r="L64" s="1092">
        <v>100</v>
      </c>
      <c r="M64" s="530"/>
      <c r="N64" s="530"/>
      <c r="O64" s="530"/>
      <c r="P64" s="530"/>
      <c r="Q64" s="530"/>
      <c r="R64" s="530"/>
      <c r="S64" s="530"/>
      <c r="T64" s="530"/>
      <c r="U64" s="530"/>
    </row>
    <row r="65" spans="1:21" s="513" customFormat="1" ht="15" customHeight="1">
      <c r="A65" s="516"/>
      <c r="B65" s="517" t="s">
        <v>1147</v>
      </c>
      <c r="C65" s="1078">
        <f t="shared" si="7"/>
        <v>5707.44</v>
      </c>
      <c r="D65" s="1078">
        <v>0</v>
      </c>
      <c r="E65" s="1078">
        <v>0</v>
      </c>
      <c r="F65" s="1078">
        <v>0</v>
      </c>
      <c r="G65" s="1078">
        <v>0</v>
      </c>
      <c r="H65" s="1078">
        <v>0</v>
      </c>
      <c r="I65" s="1079">
        <v>58.66</v>
      </c>
      <c r="J65" s="1078">
        <v>5648.78</v>
      </c>
      <c r="K65" s="1078">
        <v>0</v>
      </c>
      <c r="L65" s="1092">
        <v>100</v>
      </c>
      <c r="M65" s="530"/>
      <c r="N65" s="530"/>
      <c r="O65" s="530"/>
      <c r="P65" s="530"/>
      <c r="Q65" s="530"/>
      <c r="R65" s="530"/>
      <c r="S65" s="530"/>
      <c r="T65" s="530"/>
      <c r="U65" s="530"/>
    </row>
    <row r="66" spans="1:21" s="513" customFormat="1" ht="15" customHeight="1">
      <c r="A66" s="516"/>
      <c r="B66" s="517" t="s">
        <v>1146</v>
      </c>
      <c r="C66" s="1078">
        <f t="shared" si="7"/>
        <v>8448.52</v>
      </c>
      <c r="D66" s="1078">
        <v>0</v>
      </c>
      <c r="E66" s="1078">
        <v>0</v>
      </c>
      <c r="F66" s="1078">
        <v>0</v>
      </c>
      <c r="G66" s="1078">
        <v>0</v>
      </c>
      <c r="H66" s="1078">
        <v>0</v>
      </c>
      <c r="I66" s="1079">
        <v>194.98</v>
      </c>
      <c r="J66" s="1078">
        <v>8253.5400000000009</v>
      </c>
      <c r="K66" s="1078">
        <v>0</v>
      </c>
      <c r="L66" s="1092">
        <v>85</v>
      </c>
      <c r="M66" s="530"/>
      <c r="N66" s="530"/>
      <c r="O66" s="530"/>
      <c r="P66" s="530"/>
      <c r="Q66" s="530"/>
      <c r="R66" s="530"/>
      <c r="S66" s="530"/>
      <c r="T66" s="530"/>
      <c r="U66" s="530"/>
    </row>
    <row r="67" spans="1:21" s="513" customFormat="1" ht="15" customHeight="1">
      <c r="A67" s="516"/>
      <c r="B67" s="517" t="s">
        <v>1145</v>
      </c>
      <c r="C67" s="1078">
        <f t="shared" si="7"/>
        <v>23916.71</v>
      </c>
      <c r="D67" s="1078">
        <v>0</v>
      </c>
      <c r="E67" s="1078">
        <v>0</v>
      </c>
      <c r="F67" s="1078">
        <v>0</v>
      </c>
      <c r="G67" s="1078">
        <v>0</v>
      </c>
      <c r="H67" s="1078">
        <v>0</v>
      </c>
      <c r="I67" s="1079">
        <v>11.42</v>
      </c>
      <c r="J67" s="1078">
        <v>5500.29</v>
      </c>
      <c r="K67" s="1078">
        <v>18405</v>
      </c>
      <c r="L67" s="1092">
        <v>85</v>
      </c>
      <c r="M67" s="530"/>
      <c r="N67" s="530"/>
      <c r="O67" s="530"/>
      <c r="P67" s="530"/>
      <c r="Q67" s="530"/>
      <c r="R67" s="530"/>
      <c r="S67" s="530"/>
      <c r="T67" s="530"/>
      <c r="U67" s="530"/>
    </row>
    <row r="68" spans="1:21" s="513" customFormat="1" ht="21">
      <c r="A68" s="516">
        <v>2736</v>
      </c>
      <c r="B68" s="517" t="s">
        <v>1144</v>
      </c>
      <c r="C68" s="1078">
        <f t="shared" si="7"/>
        <v>25608.3</v>
      </c>
      <c r="D68" s="1078">
        <v>0</v>
      </c>
      <c r="E68" s="1078">
        <v>0</v>
      </c>
      <c r="F68" s="1078">
        <v>0</v>
      </c>
      <c r="G68" s="1078">
        <v>0</v>
      </c>
      <c r="H68" s="1078">
        <v>143.27000000000001</v>
      </c>
      <c r="I68" s="1079">
        <v>2139.85</v>
      </c>
      <c r="J68" s="1078">
        <v>23325.18</v>
      </c>
      <c r="K68" s="1078">
        <v>0</v>
      </c>
      <c r="L68" s="1092">
        <v>85</v>
      </c>
      <c r="M68" s="530"/>
      <c r="N68" s="530"/>
      <c r="O68" s="530"/>
      <c r="P68" s="530"/>
      <c r="Q68" s="530"/>
      <c r="R68" s="530"/>
      <c r="S68" s="530"/>
      <c r="T68" s="530"/>
      <c r="U68" s="530"/>
    </row>
    <row r="69" spans="1:21" s="513" customFormat="1" ht="24" customHeight="1">
      <c r="A69" s="516">
        <v>2737</v>
      </c>
      <c r="B69" s="517" t="s">
        <v>1143</v>
      </c>
      <c r="C69" s="1078">
        <f t="shared" si="7"/>
        <v>16912.38</v>
      </c>
      <c r="D69" s="1078">
        <v>0</v>
      </c>
      <c r="E69" s="1078">
        <v>0</v>
      </c>
      <c r="F69" s="1078">
        <v>0</v>
      </c>
      <c r="G69" s="1078">
        <v>0</v>
      </c>
      <c r="H69" s="1078">
        <v>153.85</v>
      </c>
      <c r="I69" s="1079">
        <v>2927.51</v>
      </c>
      <c r="J69" s="1078">
        <v>13831.02</v>
      </c>
      <c r="K69" s="1078">
        <v>0</v>
      </c>
      <c r="L69" s="1092">
        <v>85</v>
      </c>
      <c r="M69" s="530"/>
      <c r="N69" s="530"/>
      <c r="O69" s="530"/>
      <c r="P69" s="530"/>
      <c r="Q69" s="530"/>
      <c r="R69" s="530"/>
      <c r="S69" s="530"/>
      <c r="T69" s="530"/>
      <c r="U69" s="530"/>
    </row>
    <row r="70" spans="1:21" ht="24" customHeight="1">
      <c r="A70" s="505">
        <v>2731</v>
      </c>
      <c r="B70" s="517" t="s">
        <v>1142</v>
      </c>
      <c r="C70" s="1078">
        <f t="shared" si="7"/>
        <v>26907.148000000001</v>
      </c>
      <c r="D70" s="1078">
        <v>0</v>
      </c>
      <c r="E70" s="1078">
        <v>0</v>
      </c>
      <c r="F70" s="1078">
        <v>848.63800000000003</v>
      </c>
      <c r="G70" s="1078">
        <v>225.57</v>
      </c>
      <c r="H70" s="1078">
        <v>97.63</v>
      </c>
      <c r="I70" s="1079">
        <v>19615.61</v>
      </c>
      <c r="J70" s="1078">
        <v>6119.7</v>
      </c>
      <c r="K70" s="1078">
        <v>0</v>
      </c>
      <c r="L70" s="1092">
        <v>85</v>
      </c>
      <c r="M70" s="519"/>
      <c r="N70" s="518"/>
      <c r="O70" s="489"/>
      <c r="P70" s="489"/>
      <c r="Q70" s="489"/>
      <c r="R70" s="507"/>
      <c r="S70" s="507"/>
      <c r="T70" s="507"/>
      <c r="U70" s="507"/>
    </row>
    <row r="71" spans="1:21">
      <c r="A71" s="505">
        <v>2732</v>
      </c>
      <c r="B71" s="517" t="s">
        <v>1141</v>
      </c>
      <c r="C71" s="1078">
        <f t="shared" si="7"/>
        <v>12490.15</v>
      </c>
      <c r="D71" s="1078">
        <v>0</v>
      </c>
      <c r="E71" s="1078">
        <v>0</v>
      </c>
      <c r="F71" s="1080">
        <v>3259.09</v>
      </c>
      <c r="G71" s="1078">
        <v>158.78</v>
      </c>
      <c r="H71" s="1078">
        <v>2598.38</v>
      </c>
      <c r="I71" s="1079">
        <v>6473.9</v>
      </c>
      <c r="J71" s="1078">
        <v>0</v>
      </c>
      <c r="K71" s="1078">
        <v>0</v>
      </c>
      <c r="L71" s="1092">
        <v>85</v>
      </c>
      <c r="M71" s="519"/>
      <c r="N71" s="518"/>
      <c r="O71" s="489"/>
      <c r="P71" s="489"/>
      <c r="Q71" s="489"/>
      <c r="R71" s="507"/>
      <c r="S71" s="507"/>
      <c r="T71" s="507"/>
      <c r="U71" s="507"/>
    </row>
    <row r="72" spans="1:21" ht="24" customHeight="1">
      <c r="A72" s="505">
        <v>2738</v>
      </c>
      <c r="B72" s="517" t="s">
        <v>1140</v>
      </c>
      <c r="C72" s="1078">
        <f t="shared" si="7"/>
        <v>10941.17</v>
      </c>
      <c r="D72" s="1078">
        <v>0</v>
      </c>
      <c r="E72" s="1078">
        <v>0</v>
      </c>
      <c r="F72" s="1078">
        <v>0</v>
      </c>
      <c r="G72" s="1078">
        <v>0</v>
      </c>
      <c r="H72" s="1078">
        <v>138.88</v>
      </c>
      <c r="I72" s="1079">
        <v>5821.66</v>
      </c>
      <c r="J72" s="1078">
        <v>4980.63</v>
      </c>
      <c r="K72" s="1078">
        <v>0</v>
      </c>
      <c r="L72" s="1092">
        <v>85</v>
      </c>
      <c r="M72" s="507"/>
      <c r="N72" s="507"/>
      <c r="O72" s="507"/>
      <c r="P72" s="507"/>
      <c r="Q72" s="507"/>
      <c r="R72" s="507"/>
      <c r="S72" s="507"/>
      <c r="T72" s="507"/>
      <c r="U72" s="507"/>
    </row>
    <row r="73" spans="1:21" ht="14.25" customHeight="1">
      <c r="A73" s="505"/>
      <c r="B73" s="517" t="s">
        <v>1139</v>
      </c>
      <c r="C73" s="1078">
        <f t="shared" si="7"/>
        <v>9969.82</v>
      </c>
      <c r="D73" s="1078">
        <v>0</v>
      </c>
      <c r="E73" s="1078">
        <v>0</v>
      </c>
      <c r="F73" s="1078">
        <v>0</v>
      </c>
      <c r="G73" s="1078">
        <v>0</v>
      </c>
      <c r="H73" s="1078">
        <v>0</v>
      </c>
      <c r="I73" s="1079">
        <v>385</v>
      </c>
      <c r="J73" s="1078">
        <v>5623.82</v>
      </c>
      <c r="K73" s="1078">
        <v>3961</v>
      </c>
      <c r="L73" s="1092">
        <v>85</v>
      </c>
      <c r="M73" s="507"/>
      <c r="N73" s="507"/>
      <c r="O73" s="507"/>
      <c r="P73" s="507"/>
      <c r="Q73" s="507"/>
      <c r="R73" s="507"/>
      <c r="S73" s="507"/>
      <c r="T73" s="507"/>
      <c r="U73" s="507"/>
    </row>
    <row r="74" spans="1:21">
      <c r="A74" s="505">
        <v>2733</v>
      </c>
      <c r="B74" s="517" t="s">
        <v>1138</v>
      </c>
      <c r="C74" s="1078">
        <f t="shared" si="7"/>
        <v>8683.619999999999</v>
      </c>
      <c r="D74" s="1078">
        <v>0</v>
      </c>
      <c r="E74" s="1078">
        <v>0</v>
      </c>
      <c r="F74" s="1078">
        <v>35.44</v>
      </c>
      <c r="G74" s="1078">
        <v>150.05000000000001</v>
      </c>
      <c r="H74" s="1078">
        <v>2168.64</v>
      </c>
      <c r="I74" s="1079">
        <v>6329.49</v>
      </c>
      <c r="J74" s="1078">
        <v>0</v>
      </c>
      <c r="K74" s="1078">
        <v>0</v>
      </c>
      <c r="L74" s="1092">
        <v>85</v>
      </c>
      <c r="M74" s="507"/>
      <c r="N74" s="507"/>
      <c r="O74" s="507"/>
      <c r="P74" s="507"/>
      <c r="Q74" s="507"/>
      <c r="R74" s="507"/>
      <c r="S74" s="507"/>
      <c r="T74" s="507"/>
      <c r="U74" s="507"/>
    </row>
    <row r="75" spans="1:21">
      <c r="A75" s="529">
        <v>2727</v>
      </c>
      <c r="B75" s="528" t="s">
        <v>1137</v>
      </c>
      <c r="C75" s="1078">
        <f t="shared" si="7"/>
        <v>10490.7</v>
      </c>
      <c r="D75" s="1085">
        <v>0</v>
      </c>
      <c r="E75" s="1085">
        <v>0</v>
      </c>
      <c r="F75" s="1085">
        <v>526.62</v>
      </c>
      <c r="G75" s="1085">
        <v>221</v>
      </c>
      <c r="H75" s="1085">
        <v>3124.25</v>
      </c>
      <c r="I75" s="1086">
        <v>6618.83</v>
      </c>
      <c r="J75" s="1085">
        <v>0</v>
      </c>
      <c r="K75" s="1085">
        <v>0</v>
      </c>
      <c r="L75" s="1095">
        <v>85</v>
      </c>
      <c r="M75" s="519"/>
      <c r="N75" s="518"/>
      <c r="O75" s="489"/>
      <c r="P75" s="489"/>
      <c r="Q75" s="489"/>
      <c r="R75" s="507"/>
      <c r="S75" s="507"/>
      <c r="T75" s="507"/>
      <c r="U75" s="507"/>
    </row>
    <row r="76" spans="1:21">
      <c r="A76" s="529"/>
      <c r="B76" s="528" t="s">
        <v>1136</v>
      </c>
      <c r="C76" s="1078">
        <f t="shared" si="7"/>
        <v>1161</v>
      </c>
      <c r="D76" s="1085">
        <v>0</v>
      </c>
      <c r="E76" s="1085">
        <v>0</v>
      </c>
      <c r="F76" s="1085">
        <v>0</v>
      </c>
      <c r="G76" s="1085">
        <v>0</v>
      </c>
      <c r="H76" s="1085">
        <v>952.9</v>
      </c>
      <c r="I76" s="1086">
        <v>10.9</v>
      </c>
      <c r="J76" s="1085">
        <v>197.2</v>
      </c>
      <c r="K76" s="1085">
        <v>0</v>
      </c>
      <c r="L76" s="1095">
        <v>100</v>
      </c>
      <c r="M76" s="519"/>
      <c r="N76" s="518"/>
      <c r="O76" s="489"/>
      <c r="P76" s="489"/>
      <c r="Q76" s="489"/>
      <c r="R76" s="507"/>
      <c r="S76" s="507"/>
      <c r="T76" s="507"/>
      <c r="U76" s="507"/>
    </row>
    <row r="77" spans="1:21">
      <c r="A77" s="529"/>
      <c r="B77" s="528" t="s">
        <v>1135</v>
      </c>
      <c r="C77" s="1078">
        <f t="shared" si="7"/>
        <v>27653</v>
      </c>
      <c r="D77" s="1085">
        <v>0</v>
      </c>
      <c r="E77" s="1085">
        <v>0</v>
      </c>
      <c r="F77" s="1085">
        <v>0</v>
      </c>
      <c r="G77" s="1085">
        <v>0</v>
      </c>
      <c r="H77" s="1085">
        <v>0</v>
      </c>
      <c r="I77" s="1086">
        <v>142.03</v>
      </c>
      <c r="J77" s="1085">
        <v>12957.97</v>
      </c>
      <c r="K77" s="1085">
        <v>14553</v>
      </c>
      <c r="L77" s="1095">
        <v>85</v>
      </c>
      <c r="M77" s="519"/>
      <c r="N77" s="518"/>
      <c r="O77" s="489"/>
      <c r="P77" s="489"/>
      <c r="Q77" s="489"/>
      <c r="R77" s="507"/>
      <c r="S77" s="507"/>
      <c r="T77" s="507"/>
      <c r="U77" s="507"/>
    </row>
    <row r="78" spans="1:21">
      <c r="A78" s="529"/>
      <c r="B78" s="528" t="s">
        <v>1134</v>
      </c>
      <c r="C78" s="1078">
        <f t="shared" si="7"/>
        <v>32271.96</v>
      </c>
      <c r="D78" s="1085">
        <v>0</v>
      </c>
      <c r="E78" s="1085">
        <v>0</v>
      </c>
      <c r="F78" s="1085">
        <v>0</v>
      </c>
      <c r="G78" s="1085">
        <v>0</v>
      </c>
      <c r="H78" s="1085">
        <v>0</v>
      </c>
      <c r="I78" s="1086">
        <v>2257.27</v>
      </c>
      <c r="J78" s="1085">
        <v>6153.69</v>
      </c>
      <c r="K78" s="1085">
        <v>23861</v>
      </c>
      <c r="L78" s="1095">
        <v>85</v>
      </c>
      <c r="M78" s="519"/>
      <c r="N78" s="518"/>
      <c r="O78" s="489"/>
      <c r="P78" s="489"/>
      <c r="Q78" s="489"/>
      <c r="R78" s="507"/>
      <c r="S78" s="507"/>
      <c r="T78" s="507"/>
      <c r="U78" s="507"/>
    </row>
    <row r="79" spans="1:21" ht="24" customHeight="1">
      <c r="A79" s="505">
        <v>2739</v>
      </c>
      <c r="B79" s="517" t="s">
        <v>1133</v>
      </c>
      <c r="C79" s="1078">
        <f t="shared" si="7"/>
        <v>6894.61</v>
      </c>
      <c r="D79" s="1078">
        <v>0</v>
      </c>
      <c r="E79" s="1078">
        <v>0</v>
      </c>
      <c r="F79" s="1078">
        <v>0</v>
      </c>
      <c r="G79" s="1078">
        <v>0</v>
      </c>
      <c r="H79" s="1078">
        <v>131.32</v>
      </c>
      <c r="I79" s="1079">
        <v>1808.29</v>
      </c>
      <c r="J79" s="1078">
        <v>4955</v>
      </c>
      <c r="K79" s="1078">
        <v>0</v>
      </c>
      <c r="L79" s="1092">
        <v>85</v>
      </c>
      <c r="M79" s="507"/>
      <c r="N79" s="507"/>
      <c r="O79" s="507"/>
      <c r="P79" s="507"/>
      <c r="Q79" s="507"/>
      <c r="R79" s="507"/>
      <c r="S79" s="507"/>
      <c r="T79" s="507"/>
      <c r="U79" s="507"/>
    </row>
    <row r="80" spans="1:21" s="508" customFormat="1" ht="15" customHeight="1">
      <c r="A80" s="512"/>
      <c r="B80" s="511" t="s">
        <v>1132</v>
      </c>
      <c r="C80" s="1081">
        <f t="shared" ref="C80:K80" si="8">SUM(C81:C130)</f>
        <v>3431270.6788899996</v>
      </c>
      <c r="D80" s="1081">
        <f t="shared" si="8"/>
        <v>39009.779889999998</v>
      </c>
      <c r="E80" s="1081">
        <f t="shared" si="8"/>
        <v>178079.53899999999</v>
      </c>
      <c r="F80" s="1081">
        <f t="shared" si="8"/>
        <v>260565.57000000007</v>
      </c>
      <c r="G80" s="1081">
        <f t="shared" si="8"/>
        <v>387017.44999999995</v>
      </c>
      <c r="H80" s="1081">
        <f t="shared" si="8"/>
        <v>522418.11000000004</v>
      </c>
      <c r="I80" s="1081">
        <f t="shared" si="8"/>
        <v>561936.8400000002</v>
      </c>
      <c r="J80" s="1081">
        <f t="shared" si="8"/>
        <v>778957.0199999999</v>
      </c>
      <c r="K80" s="1081">
        <f t="shared" si="8"/>
        <v>703286.37</v>
      </c>
      <c r="L80" s="510" t="s">
        <v>881</v>
      </c>
      <c r="M80" s="519"/>
      <c r="N80" s="521"/>
      <c r="O80" s="493"/>
      <c r="P80" s="493"/>
      <c r="Q80" s="493"/>
      <c r="R80" s="509"/>
      <c r="S80" s="509"/>
      <c r="T80" s="509"/>
      <c r="U80" s="509"/>
    </row>
    <row r="81" spans="1:17" ht="24" customHeight="1">
      <c r="A81" s="516">
        <v>2842</v>
      </c>
      <c r="B81" s="517" t="s">
        <v>1131</v>
      </c>
      <c r="C81" s="1078">
        <f t="shared" ref="C81:C112" si="9">SUM(D81:K81)</f>
        <v>11975.444</v>
      </c>
      <c r="D81" s="1078">
        <v>0</v>
      </c>
      <c r="E81" s="1078">
        <v>1.734</v>
      </c>
      <c r="F81" s="1078">
        <v>3197.71</v>
      </c>
      <c r="G81" s="1078">
        <v>4549.25</v>
      </c>
      <c r="H81" s="1078">
        <v>3430.77</v>
      </c>
      <c r="I81" s="1079">
        <v>795.98</v>
      </c>
      <c r="J81" s="1078">
        <v>0</v>
      </c>
      <c r="K81" s="1078">
        <v>0</v>
      </c>
      <c r="L81" s="1092">
        <v>100</v>
      </c>
      <c r="M81" s="519"/>
      <c r="N81" s="518"/>
      <c r="O81" s="489"/>
      <c r="P81" s="489"/>
      <c r="Q81" s="489"/>
    </row>
    <row r="82" spans="1:17" ht="24" customHeight="1">
      <c r="A82" s="516">
        <v>2749</v>
      </c>
      <c r="B82" s="517" t="s">
        <v>1130</v>
      </c>
      <c r="C82" s="1078">
        <f t="shared" si="9"/>
        <v>8923.4399999999987</v>
      </c>
      <c r="D82" s="1078">
        <v>0</v>
      </c>
      <c r="E82" s="1078">
        <v>0</v>
      </c>
      <c r="F82" s="1078">
        <v>0</v>
      </c>
      <c r="G82" s="1078">
        <v>91.17</v>
      </c>
      <c r="H82" s="1078">
        <v>95.28</v>
      </c>
      <c r="I82" s="1079">
        <v>886.88</v>
      </c>
      <c r="J82" s="1078">
        <v>7850.11</v>
      </c>
      <c r="K82" s="1078">
        <v>0</v>
      </c>
      <c r="L82" s="1092">
        <v>85</v>
      </c>
      <c r="M82" s="507"/>
      <c r="N82" s="507"/>
      <c r="O82" s="507"/>
      <c r="P82" s="507"/>
      <c r="Q82" s="507"/>
    </row>
    <row r="83" spans="1:17" ht="24" customHeight="1">
      <c r="A83" s="516">
        <v>2509</v>
      </c>
      <c r="B83" s="517" t="s">
        <v>1129</v>
      </c>
      <c r="C83" s="1078">
        <f t="shared" si="9"/>
        <v>8825.84</v>
      </c>
      <c r="D83" s="1078">
        <v>0</v>
      </c>
      <c r="E83" s="1078">
        <v>0</v>
      </c>
      <c r="F83" s="1078">
        <v>0</v>
      </c>
      <c r="G83" s="1078">
        <v>114.23</v>
      </c>
      <c r="H83" s="1078">
        <v>78.61</v>
      </c>
      <c r="I83" s="1079">
        <v>77.78</v>
      </c>
      <c r="J83" s="1078">
        <v>8555.2199999999993</v>
      </c>
      <c r="K83" s="1078">
        <v>0</v>
      </c>
      <c r="L83" s="1092">
        <v>85</v>
      </c>
      <c r="M83" s="519"/>
      <c r="N83" s="518"/>
      <c r="O83" s="489"/>
      <c r="P83" s="489"/>
      <c r="Q83" s="489"/>
    </row>
    <row r="84" spans="1:17">
      <c r="A84" s="516">
        <v>2510</v>
      </c>
      <c r="B84" s="517" t="s">
        <v>1128</v>
      </c>
      <c r="C84" s="1078">
        <f t="shared" si="9"/>
        <v>40941.834999999999</v>
      </c>
      <c r="D84" s="1078">
        <v>0</v>
      </c>
      <c r="E84" s="1078">
        <v>244.47499999999999</v>
      </c>
      <c r="F84" s="1078">
        <v>299.37</v>
      </c>
      <c r="G84" s="1078">
        <v>3512.08</v>
      </c>
      <c r="H84" s="1078">
        <v>28400.7</v>
      </c>
      <c r="I84" s="1079">
        <v>8485.2099999999991</v>
      </c>
      <c r="J84" s="1078">
        <v>0</v>
      </c>
      <c r="K84" s="1078">
        <v>0</v>
      </c>
      <c r="L84" s="1092">
        <v>92.5</v>
      </c>
      <c r="M84" s="519"/>
      <c r="N84" s="518"/>
      <c r="O84" s="489"/>
      <c r="P84" s="489"/>
      <c r="Q84" s="489"/>
    </row>
    <row r="85" spans="1:17" ht="24" customHeight="1">
      <c r="A85" s="516">
        <v>2922</v>
      </c>
      <c r="B85" s="517" t="s">
        <v>1127</v>
      </c>
      <c r="C85" s="1078">
        <f t="shared" si="9"/>
        <v>124634.577</v>
      </c>
      <c r="D85" s="1078">
        <v>0</v>
      </c>
      <c r="E85" s="1078">
        <v>9002.0969999999998</v>
      </c>
      <c r="F85" s="1078">
        <v>1.18</v>
      </c>
      <c r="G85" s="1078">
        <v>532.07000000000005</v>
      </c>
      <c r="H85" s="1080">
        <v>49747.83</v>
      </c>
      <c r="I85" s="1079">
        <v>37016.129999999997</v>
      </c>
      <c r="J85" s="1078">
        <v>28335.27</v>
      </c>
      <c r="K85" s="1078">
        <v>0</v>
      </c>
      <c r="L85" s="514" t="s">
        <v>4620</v>
      </c>
      <c r="M85" s="519"/>
      <c r="N85" s="518"/>
      <c r="O85" s="489"/>
      <c r="P85" s="489"/>
      <c r="Q85" s="489"/>
    </row>
    <row r="86" spans="1:17" ht="24" customHeight="1">
      <c r="A86" s="516"/>
      <c r="B86" s="517" t="s">
        <v>1126</v>
      </c>
      <c r="C86" s="1078">
        <f t="shared" si="9"/>
        <v>609274.74</v>
      </c>
      <c r="D86" s="1078">
        <v>0</v>
      </c>
      <c r="E86" s="1078">
        <v>0</v>
      </c>
      <c r="F86" s="1078">
        <v>0</v>
      </c>
      <c r="G86" s="1078">
        <v>0</v>
      </c>
      <c r="H86" s="1078">
        <v>0</v>
      </c>
      <c r="I86" s="1079">
        <v>2046.74</v>
      </c>
      <c r="J86" s="1078">
        <v>120000</v>
      </c>
      <c r="K86" s="1078">
        <v>487228</v>
      </c>
      <c r="L86" s="514" t="s">
        <v>4620</v>
      </c>
      <c r="M86" s="519"/>
      <c r="N86" s="518"/>
      <c r="O86" s="489"/>
      <c r="P86" s="489"/>
      <c r="Q86" s="489"/>
    </row>
    <row r="87" spans="1:17" ht="15" customHeight="1">
      <c r="A87" s="516"/>
      <c r="B87" s="517" t="s">
        <v>1125</v>
      </c>
      <c r="C87" s="1078">
        <f t="shared" si="9"/>
        <v>547.29999999999995</v>
      </c>
      <c r="D87" s="1078">
        <v>0</v>
      </c>
      <c r="E87" s="1078">
        <v>0</v>
      </c>
      <c r="F87" s="1078">
        <v>0</v>
      </c>
      <c r="G87" s="1078">
        <v>0</v>
      </c>
      <c r="H87" s="1078">
        <v>0</v>
      </c>
      <c r="I87" s="1079">
        <v>0.33</v>
      </c>
      <c r="J87" s="1078">
        <v>473.97</v>
      </c>
      <c r="K87" s="1078">
        <v>73</v>
      </c>
      <c r="L87" s="1094">
        <v>100</v>
      </c>
      <c r="M87" s="519"/>
      <c r="N87" s="518"/>
      <c r="O87" s="489"/>
      <c r="P87" s="489"/>
      <c r="Q87" s="489"/>
    </row>
    <row r="88" spans="1:17" ht="15" customHeight="1">
      <c r="A88" s="516"/>
      <c r="B88" s="517" t="s">
        <v>1124</v>
      </c>
      <c r="C88" s="1078">
        <f t="shared" si="9"/>
        <v>790.22</v>
      </c>
      <c r="D88" s="1078">
        <v>0</v>
      </c>
      <c r="E88" s="1078">
        <v>0</v>
      </c>
      <c r="F88" s="1078">
        <v>0</v>
      </c>
      <c r="G88" s="1078">
        <v>0</v>
      </c>
      <c r="H88" s="1078">
        <v>0</v>
      </c>
      <c r="I88" s="1079">
        <v>53.12</v>
      </c>
      <c r="J88" s="1078">
        <v>641.1</v>
      </c>
      <c r="K88" s="1078">
        <v>96</v>
      </c>
      <c r="L88" s="1094">
        <v>100</v>
      </c>
      <c r="M88" s="519"/>
      <c r="N88" s="518"/>
      <c r="O88" s="489"/>
      <c r="P88" s="489"/>
      <c r="Q88" s="489"/>
    </row>
    <row r="89" spans="1:17" s="522" customFormat="1" ht="24" customHeight="1">
      <c r="A89" s="516">
        <v>2838</v>
      </c>
      <c r="B89" s="524" t="s">
        <v>1123</v>
      </c>
      <c r="C89" s="1078">
        <f t="shared" si="9"/>
        <v>235415.71401</v>
      </c>
      <c r="D89" s="1078">
        <v>7677.9040099999993</v>
      </c>
      <c r="E89" s="1078">
        <v>36840.410000000003</v>
      </c>
      <c r="F89" s="1078">
        <v>42449.59</v>
      </c>
      <c r="G89" s="1078">
        <v>68817.440000000002</v>
      </c>
      <c r="H89" s="1078">
        <v>38116.9</v>
      </c>
      <c r="I89" s="1079">
        <v>10549.06</v>
      </c>
      <c r="J89" s="1080">
        <v>30964.41</v>
      </c>
      <c r="K89" s="1080">
        <v>0</v>
      </c>
      <c r="L89" s="1092">
        <v>100</v>
      </c>
      <c r="M89" s="527"/>
      <c r="N89" s="526"/>
      <c r="O89" s="525"/>
      <c r="P89" s="525"/>
      <c r="Q89" s="525"/>
    </row>
    <row r="90" spans="1:17" s="522" customFormat="1" ht="24" customHeight="1">
      <c r="A90" s="516">
        <v>2857</v>
      </c>
      <c r="B90" s="524" t="s">
        <v>1122</v>
      </c>
      <c r="C90" s="1078">
        <f t="shared" si="9"/>
        <v>119207.16</v>
      </c>
      <c r="D90" s="1078">
        <v>0</v>
      </c>
      <c r="E90" s="1078">
        <v>0</v>
      </c>
      <c r="F90" s="1078">
        <v>0</v>
      </c>
      <c r="G90" s="1078">
        <v>0</v>
      </c>
      <c r="H90" s="1078">
        <v>22184.18</v>
      </c>
      <c r="I90" s="1079">
        <v>39326.89</v>
      </c>
      <c r="J90" s="1080">
        <v>50000</v>
      </c>
      <c r="K90" s="1080">
        <v>7696.09</v>
      </c>
      <c r="L90" s="1092">
        <v>100</v>
      </c>
      <c r="M90" s="523"/>
      <c r="N90" s="523"/>
      <c r="O90" s="523"/>
      <c r="P90" s="523"/>
      <c r="Q90" s="523"/>
    </row>
    <row r="91" spans="1:17" s="522" customFormat="1" ht="24" customHeight="1">
      <c r="A91" s="516">
        <v>2851</v>
      </c>
      <c r="B91" s="524" t="s">
        <v>1121</v>
      </c>
      <c r="C91" s="1078">
        <f t="shared" si="9"/>
        <v>449596.9</v>
      </c>
      <c r="D91" s="1078">
        <v>0</v>
      </c>
      <c r="E91" s="1078">
        <v>0</v>
      </c>
      <c r="F91" s="1078">
        <v>32861.279999999999</v>
      </c>
      <c r="G91" s="1078">
        <v>75076.47</v>
      </c>
      <c r="H91" s="1078">
        <v>100053.21</v>
      </c>
      <c r="I91" s="1079">
        <v>111890.14</v>
      </c>
      <c r="J91" s="1080">
        <v>100000</v>
      </c>
      <c r="K91" s="1080">
        <v>29715.8</v>
      </c>
      <c r="L91" s="1092">
        <v>100</v>
      </c>
      <c r="M91" s="523"/>
      <c r="N91" s="523"/>
      <c r="O91" s="523"/>
      <c r="P91" s="523"/>
      <c r="Q91" s="523"/>
    </row>
    <row r="92" spans="1:17" s="522" customFormat="1" ht="24" customHeight="1">
      <c r="A92" s="516">
        <v>2856</v>
      </c>
      <c r="B92" s="524" t="s">
        <v>1120</v>
      </c>
      <c r="C92" s="1078">
        <f t="shared" si="9"/>
        <v>96442.02</v>
      </c>
      <c r="D92" s="1078">
        <v>0</v>
      </c>
      <c r="E92" s="1078">
        <v>0</v>
      </c>
      <c r="F92" s="1078">
        <v>0</v>
      </c>
      <c r="G92" s="1078">
        <v>0</v>
      </c>
      <c r="H92" s="1078">
        <v>23811.95</v>
      </c>
      <c r="I92" s="1079">
        <v>29394.21</v>
      </c>
      <c r="J92" s="1080">
        <v>40000</v>
      </c>
      <c r="K92" s="1080">
        <v>3235.86</v>
      </c>
      <c r="L92" s="1092">
        <v>100</v>
      </c>
      <c r="M92" s="523"/>
      <c r="N92" s="523"/>
      <c r="O92" s="523"/>
      <c r="P92" s="523"/>
      <c r="Q92" s="523"/>
    </row>
    <row r="93" spans="1:17" s="522" customFormat="1" ht="24" customHeight="1">
      <c r="A93" s="516">
        <v>2837</v>
      </c>
      <c r="B93" s="524" t="s">
        <v>1119</v>
      </c>
      <c r="C93" s="1078">
        <f t="shared" si="9"/>
        <v>188332.57287999999</v>
      </c>
      <c r="D93" s="1078">
        <v>4419.3928800000003</v>
      </c>
      <c r="E93" s="1078">
        <v>32295.87</v>
      </c>
      <c r="F93" s="1078">
        <v>38410.699999999997</v>
      </c>
      <c r="G93" s="1078">
        <v>48382.92</v>
      </c>
      <c r="H93" s="1078">
        <v>35064.980000000003</v>
      </c>
      <c r="I93" s="1079">
        <v>5116.79</v>
      </c>
      <c r="J93" s="1080">
        <v>24641.919999999998</v>
      </c>
      <c r="K93" s="1080">
        <v>0</v>
      </c>
      <c r="L93" s="1092">
        <v>100</v>
      </c>
      <c r="M93" s="527"/>
      <c r="N93" s="526"/>
      <c r="O93" s="525"/>
      <c r="P93" s="525"/>
      <c r="Q93" s="525"/>
    </row>
    <row r="94" spans="1:17" s="522" customFormat="1" ht="24" customHeight="1">
      <c r="A94" s="516">
        <v>2836</v>
      </c>
      <c r="B94" s="524" t="s">
        <v>1118</v>
      </c>
      <c r="C94" s="1078">
        <f t="shared" si="9"/>
        <v>517914.62</v>
      </c>
      <c r="D94" s="1078">
        <v>26695.279999999999</v>
      </c>
      <c r="E94" s="1078">
        <v>95020.26</v>
      </c>
      <c r="F94" s="1078">
        <v>130457.38</v>
      </c>
      <c r="G94" s="1078">
        <v>150782.89000000001</v>
      </c>
      <c r="H94" s="1078">
        <v>67535.75</v>
      </c>
      <c r="I94" s="1079">
        <v>16751.990000000002</v>
      </c>
      <c r="J94" s="1080">
        <f>30666.07+5</f>
        <v>30671.07</v>
      </c>
      <c r="K94" s="1080">
        <v>0</v>
      </c>
      <c r="L94" s="1092">
        <v>100</v>
      </c>
      <c r="M94" s="527"/>
      <c r="N94" s="526"/>
      <c r="O94" s="525"/>
      <c r="P94" s="525"/>
      <c r="Q94" s="525"/>
    </row>
    <row r="95" spans="1:17" s="522" customFormat="1" ht="24" customHeight="1">
      <c r="A95" s="516">
        <v>2855</v>
      </c>
      <c r="B95" s="524" t="s">
        <v>1117</v>
      </c>
      <c r="C95" s="1078">
        <f t="shared" si="9"/>
        <v>309319.86</v>
      </c>
      <c r="D95" s="1078">
        <v>0</v>
      </c>
      <c r="E95" s="1078">
        <v>0</v>
      </c>
      <c r="F95" s="1078">
        <v>0</v>
      </c>
      <c r="G95" s="1078">
        <v>0</v>
      </c>
      <c r="H95" s="1078">
        <v>83731.649999999994</v>
      </c>
      <c r="I95" s="1079">
        <v>107588.21</v>
      </c>
      <c r="J95" s="1080">
        <v>73000</v>
      </c>
      <c r="K95" s="1080">
        <v>45000</v>
      </c>
      <c r="L95" s="1092">
        <v>100</v>
      </c>
      <c r="M95" s="523"/>
      <c r="N95" s="523"/>
      <c r="O95" s="523"/>
      <c r="P95" s="523"/>
      <c r="Q95" s="523"/>
    </row>
    <row r="96" spans="1:17">
      <c r="A96" s="516">
        <v>3055</v>
      </c>
      <c r="B96" s="517" t="s">
        <v>1116</v>
      </c>
      <c r="C96" s="1078">
        <f t="shared" si="9"/>
        <v>795.36</v>
      </c>
      <c r="D96" s="1078">
        <v>0</v>
      </c>
      <c r="E96" s="1078">
        <v>0</v>
      </c>
      <c r="F96" s="1078">
        <v>0</v>
      </c>
      <c r="G96" s="1078">
        <v>0</v>
      </c>
      <c r="H96" s="1078">
        <v>146.96</v>
      </c>
      <c r="I96" s="1079">
        <v>147.76</v>
      </c>
      <c r="J96" s="1078">
        <v>500.64</v>
      </c>
      <c r="K96" s="1078">
        <v>0</v>
      </c>
      <c r="L96" s="1092">
        <v>100</v>
      </c>
      <c r="M96" s="507"/>
      <c r="N96" s="507"/>
      <c r="O96" s="507"/>
      <c r="P96" s="507"/>
      <c r="Q96" s="507"/>
    </row>
    <row r="97" spans="1:17" ht="24" customHeight="1">
      <c r="A97" s="516">
        <v>2858</v>
      </c>
      <c r="B97" s="517" t="s">
        <v>1115</v>
      </c>
      <c r="C97" s="1078">
        <f t="shared" si="9"/>
        <v>1140.33</v>
      </c>
      <c r="D97" s="1078">
        <v>0</v>
      </c>
      <c r="E97" s="1078">
        <v>0</v>
      </c>
      <c r="F97" s="1078">
        <v>0</v>
      </c>
      <c r="G97" s="1078">
        <v>0</v>
      </c>
      <c r="H97" s="1078">
        <v>111.11</v>
      </c>
      <c r="I97" s="1079">
        <v>229.86</v>
      </c>
      <c r="J97" s="1078">
        <v>799.36</v>
      </c>
      <c r="K97" s="1078">
        <v>0</v>
      </c>
      <c r="L97" s="1092">
        <v>100</v>
      </c>
      <c r="M97" s="507"/>
      <c r="N97" s="507"/>
      <c r="O97" s="507"/>
      <c r="P97" s="507"/>
      <c r="Q97" s="507"/>
    </row>
    <row r="98" spans="1:17">
      <c r="A98" s="516">
        <v>2515</v>
      </c>
      <c r="B98" s="517" t="s">
        <v>1114</v>
      </c>
      <c r="C98" s="1078">
        <f t="shared" si="9"/>
        <v>43742.51</v>
      </c>
      <c r="D98" s="1078">
        <v>0</v>
      </c>
      <c r="E98" s="1078">
        <v>0</v>
      </c>
      <c r="F98" s="1078">
        <v>0</v>
      </c>
      <c r="G98" s="1078">
        <v>171.18</v>
      </c>
      <c r="H98" s="1078">
        <v>317.8</v>
      </c>
      <c r="I98" s="1079">
        <v>43253.53</v>
      </c>
      <c r="J98" s="1078">
        <v>0</v>
      </c>
      <c r="K98" s="1078">
        <v>0</v>
      </c>
      <c r="L98" s="1092">
        <v>85</v>
      </c>
      <c r="M98" s="507"/>
      <c r="N98" s="507"/>
      <c r="O98" s="507"/>
      <c r="P98" s="507"/>
      <c r="Q98" s="507"/>
    </row>
    <row r="99" spans="1:17">
      <c r="A99" s="516">
        <v>2714</v>
      </c>
      <c r="B99" s="517" t="s">
        <v>1113</v>
      </c>
      <c r="C99" s="1078">
        <f t="shared" si="9"/>
        <v>8465.65</v>
      </c>
      <c r="D99" s="1078">
        <v>0</v>
      </c>
      <c r="E99" s="1078">
        <v>0</v>
      </c>
      <c r="F99" s="1078">
        <v>0</v>
      </c>
      <c r="G99" s="1078">
        <v>0</v>
      </c>
      <c r="H99" s="1078">
        <v>233.63</v>
      </c>
      <c r="I99" s="1079">
        <v>315.86</v>
      </c>
      <c r="J99" s="1078">
        <v>7916.16</v>
      </c>
      <c r="K99" s="1078">
        <v>0</v>
      </c>
      <c r="L99" s="1092">
        <v>85</v>
      </c>
      <c r="M99" s="507"/>
      <c r="N99" s="507"/>
      <c r="O99" s="507"/>
      <c r="P99" s="507"/>
      <c r="Q99" s="507"/>
    </row>
    <row r="100" spans="1:17">
      <c r="A100" s="516"/>
      <c r="B100" s="517" t="s">
        <v>1112</v>
      </c>
      <c r="C100" s="1078">
        <f t="shared" si="9"/>
        <v>9684.44</v>
      </c>
      <c r="D100" s="1078">
        <v>0</v>
      </c>
      <c r="E100" s="1078">
        <v>0</v>
      </c>
      <c r="F100" s="1078">
        <v>0</v>
      </c>
      <c r="G100" s="1078">
        <v>0</v>
      </c>
      <c r="H100" s="1078">
        <v>0</v>
      </c>
      <c r="I100" s="1079">
        <v>111</v>
      </c>
      <c r="J100" s="1078">
        <v>9573.44</v>
      </c>
      <c r="K100" s="1078">
        <v>0</v>
      </c>
      <c r="L100" s="1092">
        <v>85</v>
      </c>
      <c r="M100" s="507"/>
      <c r="N100" s="507"/>
      <c r="O100" s="507"/>
      <c r="P100" s="507"/>
      <c r="Q100" s="507"/>
    </row>
    <row r="101" spans="1:17">
      <c r="A101" s="516">
        <v>2506</v>
      </c>
      <c r="B101" s="517" t="s">
        <v>1111</v>
      </c>
      <c r="C101" s="1078">
        <f t="shared" si="9"/>
        <v>47517.919000000002</v>
      </c>
      <c r="D101" s="1078">
        <v>67.203000000000003</v>
      </c>
      <c r="E101" s="1078">
        <v>453.00599999999997</v>
      </c>
      <c r="F101" s="1078">
        <v>1048.21</v>
      </c>
      <c r="G101" s="1078">
        <v>22246.81</v>
      </c>
      <c r="H101" s="1078">
        <v>7397.45</v>
      </c>
      <c r="I101" s="1079">
        <v>16305.24</v>
      </c>
      <c r="J101" s="1078">
        <v>0</v>
      </c>
      <c r="K101" s="1078">
        <v>0</v>
      </c>
      <c r="L101" s="1092">
        <v>92.5</v>
      </c>
      <c r="M101" s="519"/>
      <c r="N101" s="518"/>
      <c r="O101" s="489"/>
      <c r="P101" s="489"/>
      <c r="Q101" s="489"/>
    </row>
    <row r="102" spans="1:17">
      <c r="A102" s="516">
        <v>2711</v>
      </c>
      <c r="B102" s="517" t="s">
        <v>1110</v>
      </c>
      <c r="C102" s="1078">
        <f t="shared" si="9"/>
        <v>19365.36</v>
      </c>
      <c r="D102" s="1078">
        <v>0</v>
      </c>
      <c r="E102" s="1078">
        <v>0</v>
      </c>
      <c r="F102" s="1078">
        <v>0</v>
      </c>
      <c r="G102" s="1078">
        <v>0</v>
      </c>
      <c r="H102" s="1078">
        <v>286.37</v>
      </c>
      <c r="I102" s="1079">
        <v>225.8</v>
      </c>
      <c r="J102" s="1078">
        <v>18853.189999999999</v>
      </c>
      <c r="K102" s="1078">
        <v>0</v>
      </c>
      <c r="L102" s="1092">
        <v>85</v>
      </c>
      <c r="M102" s="507"/>
      <c r="N102" s="507"/>
      <c r="O102" s="507"/>
      <c r="P102" s="507"/>
      <c r="Q102" s="507"/>
    </row>
    <row r="103" spans="1:17">
      <c r="A103" s="516"/>
      <c r="B103" s="517" t="s">
        <v>1109</v>
      </c>
      <c r="C103" s="1078">
        <f t="shared" si="9"/>
        <v>9921.9699999999993</v>
      </c>
      <c r="D103" s="1078">
        <v>0</v>
      </c>
      <c r="E103" s="1078">
        <v>0</v>
      </c>
      <c r="F103" s="1078">
        <v>0</v>
      </c>
      <c r="G103" s="1078">
        <v>0</v>
      </c>
      <c r="H103" s="1078">
        <v>0</v>
      </c>
      <c r="I103" s="1079">
        <v>22.42</v>
      </c>
      <c r="J103" s="1078">
        <v>9899.5499999999993</v>
      </c>
      <c r="K103" s="1078">
        <v>0</v>
      </c>
      <c r="L103" s="1092">
        <v>85</v>
      </c>
      <c r="M103" s="507"/>
      <c r="N103" s="507"/>
      <c r="O103" s="507"/>
      <c r="P103" s="507"/>
      <c r="Q103" s="507"/>
    </row>
    <row r="104" spans="1:17">
      <c r="A104" s="516">
        <v>2712</v>
      </c>
      <c r="B104" s="517" t="s">
        <v>1108</v>
      </c>
      <c r="C104" s="1078">
        <f t="shared" si="9"/>
        <v>19007.77</v>
      </c>
      <c r="D104" s="1078">
        <v>0</v>
      </c>
      <c r="E104" s="1078">
        <v>0</v>
      </c>
      <c r="F104" s="1078">
        <v>0</v>
      </c>
      <c r="G104" s="1078">
        <v>0</v>
      </c>
      <c r="H104" s="1078">
        <v>156.78</v>
      </c>
      <c r="I104" s="1079">
        <v>368.18</v>
      </c>
      <c r="J104" s="1078">
        <v>18482.810000000001</v>
      </c>
      <c r="K104" s="1078">
        <v>0</v>
      </c>
      <c r="L104" s="1092">
        <v>85</v>
      </c>
      <c r="M104" s="507"/>
      <c r="N104" s="507"/>
      <c r="O104" s="507"/>
      <c r="P104" s="507"/>
      <c r="Q104" s="507"/>
    </row>
    <row r="105" spans="1:17" ht="24" customHeight="1">
      <c r="A105" s="516">
        <v>2512</v>
      </c>
      <c r="B105" s="517" t="s">
        <v>1107</v>
      </c>
      <c r="C105" s="1078">
        <f t="shared" si="9"/>
        <v>34878.79</v>
      </c>
      <c r="D105" s="1078">
        <v>0</v>
      </c>
      <c r="E105" s="1078">
        <v>469.44</v>
      </c>
      <c r="F105" s="1078">
        <v>53.71</v>
      </c>
      <c r="G105" s="1078">
        <v>353.89</v>
      </c>
      <c r="H105" s="1078">
        <v>1190.1400000000001</v>
      </c>
      <c r="I105" s="1079">
        <v>32811.61</v>
      </c>
      <c r="J105" s="1078">
        <v>0</v>
      </c>
      <c r="K105" s="1078">
        <v>0</v>
      </c>
      <c r="L105" s="1092">
        <v>85</v>
      </c>
      <c r="M105" s="519"/>
      <c r="N105" s="518"/>
      <c r="O105" s="489"/>
      <c r="P105" s="489"/>
      <c r="Q105" s="489"/>
    </row>
    <row r="106" spans="1:17" ht="24" customHeight="1">
      <c r="A106" s="516">
        <v>2513</v>
      </c>
      <c r="B106" s="517" t="s">
        <v>1106</v>
      </c>
      <c r="C106" s="1078">
        <f t="shared" si="9"/>
        <v>46693.04</v>
      </c>
      <c r="D106" s="1078">
        <v>0</v>
      </c>
      <c r="E106" s="1078">
        <v>121.91</v>
      </c>
      <c r="F106" s="1078">
        <v>31.55</v>
      </c>
      <c r="G106" s="1078">
        <v>294.45</v>
      </c>
      <c r="H106" s="1078">
        <v>10.07</v>
      </c>
      <c r="I106" s="1079">
        <v>4912.43</v>
      </c>
      <c r="J106" s="1078">
        <v>5000.63</v>
      </c>
      <c r="K106" s="1078">
        <v>36322</v>
      </c>
      <c r="L106" s="1092">
        <v>85</v>
      </c>
      <c r="M106" s="519"/>
      <c r="N106" s="518"/>
      <c r="O106" s="489"/>
      <c r="P106" s="489"/>
      <c r="Q106" s="489"/>
    </row>
    <row r="107" spans="1:17" ht="24" customHeight="1">
      <c r="A107" s="516">
        <v>2514</v>
      </c>
      <c r="B107" s="517" t="s">
        <v>1105</v>
      </c>
      <c r="C107" s="1078">
        <f t="shared" si="9"/>
        <v>22210.160000000003</v>
      </c>
      <c r="D107" s="1078">
        <v>0</v>
      </c>
      <c r="E107" s="1078">
        <v>249.33</v>
      </c>
      <c r="F107" s="1078">
        <v>593.79</v>
      </c>
      <c r="G107" s="1078">
        <v>344.76</v>
      </c>
      <c r="H107" s="1078">
        <v>54.95</v>
      </c>
      <c r="I107" s="1079">
        <v>20967.330000000002</v>
      </c>
      <c r="J107" s="1078">
        <v>0</v>
      </c>
      <c r="K107" s="1078">
        <v>0</v>
      </c>
      <c r="L107" s="1092">
        <v>85</v>
      </c>
      <c r="M107" s="519"/>
      <c r="N107" s="518"/>
      <c r="O107" s="489"/>
      <c r="P107" s="489"/>
      <c r="Q107" s="489"/>
    </row>
    <row r="108" spans="1:17" ht="24" customHeight="1">
      <c r="A108" s="516">
        <v>2517</v>
      </c>
      <c r="B108" s="517" t="s">
        <v>1104</v>
      </c>
      <c r="C108" s="1078">
        <f t="shared" si="9"/>
        <v>36616.369999999995</v>
      </c>
      <c r="D108" s="1078">
        <v>0</v>
      </c>
      <c r="E108" s="1078">
        <v>0</v>
      </c>
      <c r="F108" s="1078">
        <v>85.64</v>
      </c>
      <c r="G108" s="1078">
        <v>843.86</v>
      </c>
      <c r="H108" s="1078">
        <v>24.91</v>
      </c>
      <c r="I108" s="1079">
        <v>10684.81</v>
      </c>
      <c r="J108" s="1078">
        <v>6000.15</v>
      </c>
      <c r="K108" s="1078">
        <v>18977</v>
      </c>
      <c r="L108" s="1092">
        <v>85</v>
      </c>
      <c r="M108" s="519"/>
      <c r="N108" s="518"/>
      <c r="O108" s="489"/>
      <c r="P108" s="489"/>
      <c r="Q108" s="489"/>
    </row>
    <row r="109" spans="1:17" ht="24" customHeight="1">
      <c r="A109" s="516">
        <v>2518</v>
      </c>
      <c r="B109" s="517" t="s">
        <v>1103</v>
      </c>
      <c r="C109" s="1078">
        <f t="shared" si="9"/>
        <v>57611.93</v>
      </c>
      <c r="D109" s="1078"/>
      <c r="E109" s="1078">
        <v>0</v>
      </c>
      <c r="F109" s="1078">
        <v>0</v>
      </c>
      <c r="G109" s="1078">
        <v>0</v>
      </c>
      <c r="H109" s="1078">
        <v>326.77999999999997</v>
      </c>
      <c r="I109" s="1079">
        <v>850.76</v>
      </c>
      <c r="J109" s="1078">
        <v>32434.39</v>
      </c>
      <c r="K109" s="1078">
        <v>24000</v>
      </c>
      <c r="L109" s="1092">
        <v>85</v>
      </c>
      <c r="M109" s="507"/>
      <c r="N109" s="507"/>
      <c r="O109" s="507"/>
      <c r="P109" s="507"/>
      <c r="Q109" s="507"/>
    </row>
    <row r="110" spans="1:17" ht="24" customHeight="1">
      <c r="A110" s="516">
        <v>2519</v>
      </c>
      <c r="B110" s="517" t="s">
        <v>1102</v>
      </c>
      <c r="C110" s="1078">
        <f t="shared" si="9"/>
        <v>6484.51</v>
      </c>
      <c r="D110" s="1078">
        <v>0</v>
      </c>
      <c r="E110" s="1078">
        <v>47.6</v>
      </c>
      <c r="F110" s="1078">
        <v>53.64</v>
      </c>
      <c r="G110" s="1078">
        <v>155</v>
      </c>
      <c r="H110" s="1078">
        <v>51.28</v>
      </c>
      <c r="I110" s="1079">
        <v>1165.3800000000001</v>
      </c>
      <c r="J110" s="1078">
        <v>5011.6099999999997</v>
      </c>
      <c r="K110" s="1078">
        <v>0</v>
      </c>
      <c r="L110" s="1092">
        <v>85</v>
      </c>
      <c r="M110" s="507"/>
      <c r="N110" s="507"/>
      <c r="O110" s="507"/>
      <c r="P110" s="507"/>
      <c r="Q110" s="507"/>
    </row>
    <row r="111" spans="1:17" ht="24" customHeight="1">
      <c r="A111" s="516">
        <v>2520</v>
      </c>
      <c r="B111" s="517" t="s">
        <v>1101</v>
      </c>
      <c r="C111" s="1078">
        <f t="shared" si="9"/>
        <v>5229.34</v>
      </c>
      <c r="D111" s="1078">
        <v>0</v>
      </c>
      <c r="E111" s="1078">
        <v>0</v>
      </c>
      <c r="F111" s="1078">
        <v>184.04</v>
      </c>
      <c r="G111" s="1078">
        <v>117.91</v>
      </c>
      <c r="H111" s="1078">
        <v>42.55</v>
      </c>
      <c r="I111" s="1079">
        <v>3017.72</v>
      </c>
      <c r="J111" s="1078">
        <v>1867.12</v>
      </c>
      <c r="K111" s="1078">
        <v>0</v>
      </c>
      <c r="L111" s="1092">
        <v>85</v>
      </c>
      <c r="M111" s="507"/>
      <c r="N111" s="507"/>
      <c r="O111" s="507"/>
      <c r="P111" s="507"/>
      <c r="Q111" s="507"/>
    </row>
    <row r="112" spans="1:17">
      <c r="A112" s="516">
        <v>2747</v>
      </c>
      <c r="B112" s="517" t="s">
        <v>1100</v>
      </c>
      <c r="C112" s="1078">
        <f t="shared" si="9"/>
        <v>9476.66</v>
      </c>
      <c r="D112" s="1078">
        <v>0</v>
      </c>
      <c r="E112" s="1078">
        <v>0</v>
      </c>
      <c r="F112" s="1078">
        <v>0</v>
      </c>
      <c r="G112" s="1078">
        <v>190.17</v>
      </c>
      <c r="H112" s="1078">
        <v>56.9</v>
      </c>
      <c r="I112" s="1079">
        <v>1503.58</v>
      </c>
      <c r="J112" s="1078">
        <v>7726.01</v>
      </c>
      <c r="K112" s="1078">
        <v>0</v>
      </c>
      <c r="L112" s="1092">
        <v>85</v>
      </c>
      <c r="M112" s="507"/>
      <c r="N112" s="507"/>
      <c r="O112" s="507"/>
      <c r="P112" s="507"/>
      <c r="Q112" s="507"/>
    </row>
    <row r="113" spans="1:17">
      <c r="A113" s="516">
        <v>2750</v>
      </c>
      <c r="B113" s="517" t="s">
        <v>1099</v>
      </c>
      <c r="C113" s="1078">
        <f t="shared" ref="C113:C130" si="10">SUM(D113:K113)</f>
        <v>20877.530000000002</v>
      </c>
      <c r="D113" s="1078">
        <v>0</v>
      </c>
      <c r="E113" s="1078">
        <v>0</v>
      </c>
      <c r="F113" s="1078">
        <v>0</v>
      </c>
      <c r="G113" s="1078">
        <v>0</v>
      </c>
      <c r="H113" s="1078">
        <v>139.54</v>
      </c>
      <c r="I113" s="1079">
        <v>122.45</v>
      </c>
      <c r="J113" s="1078">
        <v>20615.54</v>
      </c>
      <c r="K113" s="1078">
        <v>0</v>
      </c>
      <c r="L113" s="1092">
        <v>85</v>
      </c>
      <c r="M113" s="507"/>
      <c r="N113" s="507"/>
      <c r="O113" s="507"/>
      <c r="P113" s="507"/>
      <c r="Q113" s="507"/>
    </row>
    <row r="114" spans="1:17" ht="21">
      <c r="A114" s="516"/>
      <c r="B114" s="517" t="s">
        <v>1098</v>
      </c>
      <c r="C114" s="1078">
        <f t="shared" si="10"/>
        <v>95018.64</v>
      </c>
      <c r="D114" s="1078">
        <v>0</v>
      </c>
      <c r="E114" s="1078">
        <v>0</v>
      </c>
      <c r="F114" s="1078">
        <v>0</v>
      </c>
      <c r="G114" s="1078">
        <v>0</v>
      </c>
      <c r="H114" s="1078">
        <v>0</v>
      </c>
      <c r="I114" s="1079">
        <v>27126.91</v>
      </c>
      <c r="J114" s="1078">
        <v>62891.73</v>
      </c>
      <c r="K114" s="1078">
        <v>5000</v>
      </c>
      <c r="L114" s="1092">
        <v>100</v>
      </c>
      <c r="M114" s="507"/>
      <c r="N114" s="507"/>
      <c r="O114" s="507"/>
      <c r="P114" s="507"/>
      <c r="Q114" s="507"/>
    </row>
    <row r="115" spans="1:17">
      <c r="A115" s="516">
        <v>2748</v>
      </c>
      <c r="B115" s="517" t="s">
        <v>1097</v>
      </c>
      <c r="C115" s="1078">
        <f t="shared" si="10"/>
        <v>9878.9599999999991</v>
      </c>
      <c r="D115" s="1078">
        <v>0</v>
      </c>
      <c r="E115" s="1078">
        <v>0</v>
      </c>
      <c r="F115" s="1078">
        <v>0</v>
      </c>
      <c r="G115" s="1078">
        <v>103.17</v>
      </c>
      <c r="H115" s="1078">
        <v>106.82</v>
      </c>
      <c r="I115" s="1079">
        <v>2366.15</v>
      </c>
      <c r="J115" s="1078">
        <v>7302.82</v>
      </c>
      <c r="K115" s="1078">
        <v>0</v>
      </c>
      <c r="L115" s="1092">
        <v>85</v>
      </c>
      <c r="M115" s="507"/>
      <c r="N115" s="507"/>
      <c r="O115" s="507"/>
      <c r="P115" s="507"/>
      <c r="Q115" s="507"/>
    </row>
    <row r="116" spans="1:17">
      <c r="A116" s="516"/>
      <c r="B116" s="515" t="s">
        <v>1096</v>
      </c>
      <c r="C116" s="1078">
        <f t="shared" si="10"/>
        <v>39999.120000000003</v>
      </c>
      <c r="D116" s="1087">
        <v>0</v>
      </c>
      <c r="E116" s="1087">
        <v>0</v>
      </c>
      <c r="F116" s="1087">
        <v>0</v>
      </c>
      <c r="G116" s="1087">
        <v>0</v>
      </c>
      <c r="H116" s="1087">
        <v>0</v>
      </c>
      <c r="I116" s="1088">
        <v>19.12</v>
      </c>
      <c r="J116" s="1087">
        <v>600</v>
      </c>
      <c r="K116" s="1087">
        <v>39380</v>
      </c>
      <c r="L116" s="1094">
        <v>85</v>
      </c>
      <c r="M116" s="507"/>
      <c r="N116" s="507"/>
      <c r="O116" s="507"/>
      <c r="P116" s="507"/>
      <c r="Q116" s="507"/>
    </row>
    <row r="117" spans="1:17" ht="21">
      <c r="A117" s="516"/>
      <c r="B117" s="515" t="s">
        <v>1095</v>
      </c>
      <c r="C117" s="1078">
        <f t="shared" si="10"/>
        <v>1883</v>
      </c>
      <c r="D117" s="1087">
        <v>0</v>
      </c>
      <c r="E117" s="1087">
        <v>0</v>
      </c>
      <c r="F117" s="1087">
        <v>0</v>
      </c>
      <c r="G117" s="1087">
        <v>0</v>
      </c>
      <c r="H117" s="1087">
        <v>0</v>
      </c>
      <c r="I117" s="1088">
        <v>38.67</v>
      </c>
      <c r="J117" s="1087">
        <v>1844.33</v>
      </c>
      <c r="K117" s="1087">
        <v>0</v>
      </c>
      <c r="L117" s="1094">
        <v>90</v>
      </c>
      <c r="M117" s="507"/>
      <c r="N117" s="507"/>
      <c r="O117" s="507"/>
      <c r="P117" s="507"/>
      <c r="Q117" s="507"/>
    </row>
    <row r="118" spans="1:17">
      <c r="A118" s="516"/>
      <c r="B118" s="515" t="s">
        <v>1094</v>
      </c>
      <c r="C118" s="1078">
        <f t="shared" si="10"/>
        <v>431.31999999999994</v>
      </c>
      <c r="D118" s="1087">
        <v>0</v>
      </c>
      <c r="E118" s="1087">
        <v>0</v>
      </c>
      <c r="F118" s="1087">
        <v>0</v>
      </c>
      <c r="G118" s="1087">
        <v>0</v>
      </c>
      <c r="H118" s="1087">
        <v>0</v>
      </c>
      <c r="I118" s="1088">
        <v>128.41999999999999</v>
      </c>
      <c r="J118" s="1087">
        <v>263.89999999999998</v>
      </c>
      <c r="K118" s="1087">
        <v>39</v>
      </c>
      <c r="L118" s="1094">
        <v>100</v>
      </c>
      <c r="M118" s="507"/>
      <c r="N118" s="507"/>
      <c r="O118" s="507"/>
      <c r="P118" s="507"/>
      <c r="Q118" s="507"/>
    </row>
    <row r="119" spans="1:17">
      <c r="A119" s="516"/>
      <c r="B119" s="515" t="s">
        <v>1093</v>
      </c>
      <c r="C119" s="1078">
        <f t="shared" si="10"/>
        <v>9999.33</v>
      </c>
      <c r="D119" s="1087">
        <v>0</v>
      </c>
      <c r="E119" s="1087">
        <v>0</v>
      </c>
      <c r="F119" s="1087">
        <v>0</v>
      </c>
      <c r="G119" s="1087">
        <v>0</v>
      </c>
      <c r="H119" s="1087">
        <v>0</v>
      </c>
      <c r="I119" s="1088">
        <v>25.66</v>
      </c>
      <c r="J119" s="1087">
        <v>9973.67</v>
      </c>
      <c r="K119" s="1087">
        <v>0</v>
      </c>
      <c r="L119" s="1094">
        <v>85</v>
      </c>
      <c r="M119" s="507"/>
      <c r="N119" s="507"/>
      <c r="O119" s="507"/>
      <c r="P119" s="507"/>
      <c r="Q119" s="507"/>
    </row>
    <row r="120" spans="1:17" ht="24" customHeight="1">
      <c r="A120" s="516">
        <v>2844</v>
      </c>
      <c r="B120" s="517" t="s">
        <v>1092</v>
      </c>
      <c r="C120" s="1078">
        <f t="shared" si="10"/>
        <v>399.09</v>
      </c>
      <c r="D120" s="1078">
        <v>0</v>
      </c>
      <c r="E120" s="1078">
        <v>0</v>
      </c>
      <c r="F120" s="1078">
        <v>70.73</v>
      </c>
      <c r="G120" s="1078">
        <v>66.39</v>
      </c>
      <c r="H120" s="1078">
        <v>256.45</v>
      </c>
      <c r="I120" s="1079">
        <v>5.52</v>
      </c>
      <c r="J120" s="1078">
        <v>0</v>
      </c>
      <c r="K120" s="1078">
        <v>0</v>
      </c>
      <c r="L120" s="1092">
        <v>100</v>
      </c>
      <c r="M120" s="507"/>
      <c r="N120" s="507"/>
      <c r="O120" s="507"/>
      <c r="P120" s="507"/>
      <c r="Q120" s="507"/>
    </row>
    <row r="121" spans="1:17" s="522" customFormat="1" ht="34.5" customHeight="1">
      <c r="A121" s="516">
        <v>2859</v>
      </c>
      <c r="B121" s="524" t="s">
        <v>1091</v>
      </c>
      <c r="C121" s="1078">
        <f t="shared" si="10"/>
        <v>33594.31</v>
      </c>
      <c r="D121" s="1078">
        <v>0</v>
      </c>
      <c r="E121" s="1078">
        <v>0</v>
      </c>
      <c r="F121" s="1078">
        <v>0</v>
      </c>
      <c r="G121" s="1078">
        <v>0</v>
      </c>
      <c r="H121" s="1078">
        <v>6805.68</v>
      </c>
      <c r="I121" s="1079">
        <v>10526.09</v>
      </c>
      <c r="J121" s="1080">
        <v>10151.82</v>
      </c>
      <c r="K121" s="1080">
        <v>6110.72</v>
      </c>
      <c r="L121" s="1092">
        <v>100</v>
      </c>
      <c r="M121" s="527"/>
      <c r="N121" s="526"/>
      <c r="O121" s="525"/>
      <c r="P121" s="525"/>
      <c r="Q121" s="525"/>
    </row>
    <row r="122" spans="1:17" s="522" customFormat="1" ht="34.5" customHeight="1">
      <c r="A122" s="516">
        <v>2862</v>
      </c>
      <c r="B122" s="524" t="s">
        <v>1090</v>
      </c>
      <c r="C122" s="1078">
        <f t="shared" si="10"/>
        <v>811.98</v>
      </c>
      <c r="D122" s="1078">
        <v>0</v>
      </c>
      <c r="E122" s="1078">
        <v>0</v>
      </c>
      <c r="F122" s="1078">
        <v>0</v>
      </c>
      <c r="G122" s="1078">
        <v>0</v>
      </c>
      <c r="H122" s="1078">
        <v>42.08</v>
      </c>
      <c r="I122" s="1079">
        <v>17</v>
      </c>
      <c r="J122" s="1080">
        <v>340</v>
      </c>
      <c r="K122" s="1080">
        <v>412.9</v>
      </c>
      <c r="L122" s="1092">
        <v>100</v>
      </c>
      <c r="M122" s="523"/>
      <c r="N122" s="523"/>
      <c r="O122" s="523"/>
      <c r="P122" s="523"/>
      <c r="Q122" s="523"/>
    </row>
    <row r="123" spans="1:17" s="522" customFormat="1" ht="25.5" customHeight="1">
      <c r="A123" s="516"/>
      <c r="B123" s="517" t="s">
        <v>1089</v>
      </c>
      <c r="C123" s="1078">
        <f t="shared" si="10"/>
        <v>450.04999999999995</v>
      </c>
      <c r="D123" s="1078">
        <v>0</v>
      </c>
      <c r="E123" s="1078">
        <v>0</v>
      </c>
      <c r="F123" s="1078">
        <v>0</v>
      </c>
      <c r="G123" s="1078">
        <v>0</v>
      </c>
      <c r="H123" s="1078">
        <v>0</v>
      </c>
      <c r="I123" s="1079">
        <v>36.97</v>
      </c>
      <c r="J123" s="1078">
        <v>413.08</v>
      </c>
      <c r="K123" s="1078">
        <v>0</v>
      </c>
      <c r="L123" s="1092">
        <v>100</v>
      </c>
      <c r="M123" s="523"/>
      <c r="N123" s="523"/>
      <c r="O123" s="523"/>
      <c r="P123" s="523"/>
      <c r="Q123" s="523"/>
    </row>
    <row r="124" spans="1:17" ht="24" customHeight="1">
      <c r="A124" s="516">
        <v>2845</v>
      </c>
      <c r="B124" s="517" t="s">
        <v>1088</v>
      </c>
      <c r="C124" s="1078">
        <f t="shared" si="10"/>
        <v>14710.1</v>
      </c>
      <c r="D124" s="1078">
        <v>0</v>
      </c>
      <c r="E124" s="1078">
        <v>0</v>
      </c>
      <c r="F124" s="1078">
        <v>4886.45</v>
      </c>
      <c r="G124" s="1078">
        <v>3537.05</v>
      </c>
      <c r="H124" s="1078">
        <v>4816.68</v>
      </c>
      <c r="I124" s="1079">
        <v>1469.92</v>
      </c>
      <c r="J124" s="1078">
        <v>0</v>
      </c>
      <c r="K124" s="1078">
        <v>0</v>
      </c>
      <c r="L124" s="1092">
        <v>100</v>
      </c>
      <c r="M124" s="507"/>
      <c r="N124" s="507"/>
      <c r="O124" s="507"/>
      <c r="P124" s="507"/>
      <c r="Q124" s="507"/>
    </row>
    <row r="125" spans="1:17" ht="12.75" customHeight="1">
      <c r="A125" s="516">
        <v>2834</v>
      </c>
      <c r="B125" s="517" t="s">
        <v>1087</v>
      </c>
      <c r="C125" s="1078">
        <f t="shared" si="10"/>
        <v>9362.6099999999988</v>
      </c>
      <c r="D125" s="1078">
        <v>75</v>
      </c>
      <c r="E125" s="1078">
        <v>0</v>
      </c>
      <c r="F125" s="1078">
        <v>1980.13</v>
      </c>
      <c r="G125" s="1078">
        <v>2757.36</v>
      </c>
      <c r="H125" s="1078">
        <v>3592.07</v>
      </c>
      <c r="I125" s="1079">
        <v>958.05</v>
      </c>
      <c r="J125" s="1078">
        <v>0</v>
      </c>
      <c r="K125" s="1078">
        <v>0</v>
      </c>
      <c r="L125" s="1092">
        <v>100</v>
      </c>
      <c r="M125" s="507"/>
      <c r="N125" s="507"/>
      <c r="O125" s="507"/>
      <c r="P125" s="507"/>
      <c r="Q125" s="507"/>
    </row>
    <row r="126" spans="1:17">
      <c r="A126" s="516">
        <v>2774</v>
      </c>
      <c r="B126" s="517" t="s">
        <v>1086</v>
      </c>
      <c r="C126" s="1078">
        <f t="shared" si="10"/>
        <v>9440.99</v>
      </c>
      <c r="D126" s="1078">
        <v>0</v>
      </c>
      <c r="E126" s="1078">
        <v>0</v>
      </c>
      <c r="F126" s="1078">
        <v>0</v>
      </c>
      <c r="G126" s="1078">
        <v>177.02</v>
      </c>
      <c r="H126" s="1078">
        <v>2753.67</v>
      </c>
      <c r="I126" s="1079">
        <v>2311.96</v>
      </c>
      <c r="J126" s="1078">
        <v>4198.34</v>
      </c>
      <c r="K126" s="1078">
        <v>0</v>
      </c>
      <c r="L126" s="1092">
        <v>85</v>
      </c>
      <c r="M126" s="507"/>
      <c r="N126" s="507"/>
      <c r="O126" s="507"/>
      <c r="P126" s="507"/>
      <c r="Q126" s="507"/>
    </row>
    <row r="127" spans="1:17">
      <c r="A127" s="516">
        <v>2988</v>
      </c>
      <c r="B127" s="517" t="s">
        <v>1085</v>
      </c>
      <c r="C127" s="1078">
        <f t="shared" si="10"/>
        <v>43065.259999999995</v>
      </c>
      <c r="D127" s="1087">
        <v>0</v>
      </c>
      <c r="E127" s="1089">
        <v>595</v>
      </c>
      <c r="F127" s="1089">
        <v>0</v>
      </c>
      <c r="G127" s="1089">
        <v>198</v>
      </c>
      <c r="H127" s="1089">
        <v>37273.589999999997</v>
      </c>
      <c r="I127" s="1088">
        <v>4935.67</v>
      </c>
      <c r="J127" s="1087">
        <v>63</v>
      </c>
      <c r="K127" s="1087">
        <v>0</v>
      </c>
      <c r="L127" s="1092">
        <v>90</v>
      </c>
      <c r="M127" s="507"/>
      <c r="N127" s="507"/>
      <c r="O127" s="507"/>
      <c r="P127" s="507"/>
      <c r="Q127" s="507"/>
    </row>
    <row r="128" spans="1:17" ht="24" customHeight="1">
      <c r="A128" s="516">
        <v>2833</v>
      </c>
      <c r="B128" s="517" t="s">
        <v>1084</v>
      </c>
      <c r="C128" s="1078">
        <f t="shared" si="10"/>
        <v>14861.117</v>
      </c>
      <c r="D128" s="1078">
        <v>75</v>
      </c>
      <c r="E128" s="1078">
        <v>2738.4070000000002</v>
      </c>
      <c r="F128" s="1078">
        <v>3900.47</v>
      </c>
      <c r="G128" s="1078">
        <v>3601.91</v>
      </c>
      <c r="H128" s="1078">
        <v>3547.17</v>
      </c>
      <c r="I128" s="1079">
        <v>998.16</v>
      </c>
      <c r="J128" s="1078">
        <v>0</v>
      </c>
      <c r="K128" s="1078">
        <v>0</v>
      </c>
      <c r="L128" s="1092">
        <v>100</v>
      </c>
      <c r="M128" s="519"/>
      <c r="N128" s="518"/>
      <c r="O128" s="489"/>
      <c r="P128" s="489"/>
      <c r="Q128" s="489"/>
    </row>
    <row r="129" spans="1:17" ht="24" customHeight="1">
      <c r="A129" s="516">
        <v>2713</v>
      </c>
      <c r="B129" s="517" t="s">
        <v>1083</v>
      </c>
      <c r="C129" s="1078">
        <f t="shared" si="10"/>
        <v>24769.829999999998</v>
      </c>
      <c r="D129" s="1078">
        <v>0</v>
      </c>
      <c r="E129" s="1078">
        <v>0</v>
      </c>
      <c r="F129" s="1078">
        <v>0</v>
      </c>
      <c r="G129" s="1078">
        <v>0</v>
      </c>
      <c r="H129" s="1080">
        <v>424.87</v>
      </c>
      <c r="I129" s="1079">
        <v>3759.91</v>
      </c>
      <c r="J129" s="1078">
        <v>20585.05</v>
      </c>
      <c r="K129" s="1078">
        <v>0</v>
      </c>
      <c r="L129" s="1092">
        <v>85</v>
      </c>
      <c r="M129" s="519"/>
      <c r="N129" s="518"/>
      <c r="O129" s="489"/>
      <c r="P129" s="489"/>
      <c r="Q129" s="489"/>
    </row>
    <row r="130" spans="1:17" ht="31.5" customHeight="1">
      <c r="A130" s="516"/>
      <c r="B130" s="515" t="s">
        <v>1082</v>
      </c>
      <c r="C130" s="1078">
        <f t="shared" si="10"/>
        <v>733.09</v>
      </c>
      <c r="D130" s="1078">
        <v>0</v>
      </c>
      <c r="E130" s="1078">
        <v>0</v>
      </c>
      <c r="F130" s="1078">
        <v>0</v>
      </c>
      <c r="G130" s="1078">
        <v>0</v>
      </c>
      <c r="H130" s="1078">
        <v>0</v>
      </c>
      <c r="I130" s="1079">
        <v>217.48</v>
      </c>
      <c r="J130" s="1078">
        <v>515.61</v>
      </c>
      <c r="K130" s="1078">
        <v>0</v>
      </c>
      <c r="L130" s="1094">
        <v>100</v>
      </c>
      <c r="M130" s="519"/>
      <c r="N130" s="518"/>
      <c r="O130" s="489"/>
      <c r="P130" s="489"/>
      <c r="Q130" s="489"/>
    </row>
    <row r="131" spans="1:17" s="508" customFormat="1" ht="15" customHeight="1">
      <c r="A131" s="512"/>
      <c r="B131" s="511" t="s">
        <v>1081</v>
      </c>
      <c r="C131" s="1081">
        <f t="shared" ref="C131:K131" si="11">SUM(C132:C142)</f>
        <v>1172183.0103</v>
      </c>
      <c r="D131" s="1081">
        <f t="shared" si="11"/>
        <v>0</v>
      </c>
      <c r="E131" s="1081">
        <f t="shared" si="11"/>
        <v>13751.941000000001</v>
      </c>
      <c r="F131" s="1081">
        <f t="shared" si="11"/>
        <v>1292.24</v>
      </c>
      <c r="G131" s="1081">
        <f t="shared" si="11"/>
        <v>53327.559300000008</v>
      </c>
      <c r="H131" s="1081">
        <f t="shared" si="11"/>
        <v>199248.87</v>
      </c>
      <c r="I131" s="1081">
        <f t="shared" si="11"/>
        <v>247594.57</v>
      </c>
      <c r="J131" s="1081">
        <f t="shared" si="11"/>
        <v>305445.83</v>
      </c>
      <c r="K131" s="1081">
        <f t="shared" si="11"/>
        <v>351522</v>
      </c>
      <c r="L131" s="510" t="s">
        <v>881</v>
      </c>
      <c r="M131" s="519"/>
      <c r="N131" s="521"/>
      <c r="O131" s="493"/>
      <c r="P131" s="493"/>
      <c r="Q131" s="493"/>
    </row>
    <row r="132" spans="1:17" ht="24" customHeight="1">
      <c r="A132" s="516">
        <v>2916</v>
      </c>
      <c r="B132" s="517" t="s">
        <v>1080</v>
      </c>
      <c r="C132" s="1078">
        <f t="shared" ref="C132:C142" si="12">SUM(D132:K132)</f>
        <v>154232.70000000001</v>
      </c>
      <c r="D132" s="1078">
        <v>0</v>
      </c>
      <c r="E132" s="1078">
        <v>13723.76</v>
      </c>
      <c r="F132" s="1078">
        <v>0.35</v>
      </c>
      <c r="G132" s="1078">
        <v>696.48</v>
      </c>
      <c r="H132" s="1080">
        <v>61950.53</v>
      </c>
      <c r="I132" s="1079">
        <v>40982.639999999999</v>
      </c>
      <c r="J132" s="1080">
        <v>36878.94</v>
      </c>
      <c r="K132" s="1080">
        <v>0</v>
      </c>
      <c r="L132" s="514" t="s">
        <v>4620</v>
      </c>
      <c r="M132" s="491"/>
      <c r="N132" s="490"/>
      <c r="O132" s="489"/>
      <c r="P132" s="489"/>
      <c r="Q132" s="489"/>
    </row>
    <row r="133" spans="1:17" ht="24" customHeight="1">
      <c r="A133" s="505">
        <v>2792</v>
      </c>
      <c r="B133" s="517" t="s">
        <v>1079</v>
      </c>
      <c r="C133" s="1078">
        <f t="shared" si="12"/>
        <v>35720.1</v>
      </c>
      <c r="D133" s="1078">
        <v>0</v>
      </c>
      <c r="E133" s="1078">
        <v>0</v>
      </c>
      <c r="F133" s="1078">
        <v>0</v>
      </c>
      <c r="G133" s="1078">
        <v>82.32</v>
      </c>
      <c r="H133" s="1078">
        <v>35.28</v>
      </c>
      <c r="I133" s="1079">
        <v>907.5</v>
      </c>
      <c r="J133" s="1084">
        <v>15000</v>
      </c>
      <c r="K133" s="1084">
        <v>19695</v>
      </c>
      <c r="L133" s="1092">
        <v>85</v>
      </c>
      <c r="M133" s="507"/>
      <c r="N133" s="507"/>
      <c r="O133" s="507"/>
      <c r="P133" s="507"/>
      <c r="Q133" s="507"/>
    </row>
    <row r="134" spans="1:17" ht="14.25" customHeight="1">
      <c r="A134" s="505"/>
      <c r="B134" s="517" t="s">
        <v>1078</v>
      </c>
      <c r="C134" s="1078">
        <f t="shared" si="12"/>
        <v>2052.4</v>
      </c>
      <c r="D134" s="1078">
        <v>0</v>
      </c>
      <c r="E134" s="1078">
        <v>0</v>
      </c>
      <c r="F134" s="1078">
        <v>0</v>
      </c>
      <c r="G134" s="1078">
        <v>0</v>
      </c>
      <c r="H134" s="1078">
        <v>0</v>
      </c>
      <c r="I134" s="1079">
        <v>2052.4</v>
      </c>
      <c r="J134" s="1084">
        <v>0</v>
      </c>
      <c r="K134" s="1084">
        <v>0</v>
      </c>
      <c r="L134" s="514" t="s">
        <v>4620</v>
      </c>
      <c r="M134" s="507"/>
      <c r="N134" s="507"/>
      <c r="O134" s="507"/>
      <c r="P134" s="507"/>
      <c r="Q134" s="507"/>
    </row>
    <row r="135" spans="1:17">
      <c r="A135" s="505">
        <v>2523</v>
      </c>
      <c r="B135" s="517" t="s">
        <v>1077</v>
      </c>
      <c r="C135" s="1078">
        <f t="shared" si="12"/>
        <v>176000.73930000002</v>
      </c>
      <c r="D135" s="1078">
        <v>0</v>
      </c>
      <c r="E135" s="1078">
        <v>28.181000000000001</v>
      </c>
      <c r="F135" s="1078">
        <v>382.25</v>
      </c>
      <c r="G135" s="1078">
        <v>51846.868300000002</v>
      </c>
      <c r="H135" s="1078">
        <v>62003.74</v>
      </c>
      <c r="I135" s="1079">
        <v>34664.629999999997</v>
      </c>
      <c r="J135" s="1084">
        <v>27075.07</v>
      </c>
      <c r="K135" s="1084">
        <v>0</v>
      </c>
      <c r="L135" s="1092">
        <v>92.5</v>
      </c>
      <c r="M135" s="491"/>
      <c r="N135" s="490"/>
      <c r="O135" s="489"/>
      <c r="P135" s="489"/>
      <c r="Q135" s="489"/>
    </row>
    <row r="136" spans="1:17">
      <c r="A136" s="505">
        <v>2527</v>
      </c>
      <c r="B136" s="517" t="s">
        <v>1076</v>
      </c>
      <c r="C136" s="1078">
        <f t="shared" si="12"/>
        <v>477000.44999999995</v>
      </c>
      <c r="D136" s="1078">
        <v>0</v>
      </c>
      <c r="E136" s="1078">
        <v>0</v>
      </c>
      <c r="F136" s="1078">
        <v>909.64</v>
      </c>
      <c r="G136" s="1078">
        <v>348.16</v>
      </c>
      <c r="H136" s="1078">
        <v>8762.19</v>
      </c>
      <c r="I136" s="1079">
        <v>37753.22</v>
      </c>
      <c r="J136" s="1084">
        <v>135000.24</v>
      </c>
      <c r="K136" s="1084">
        <v>294227</v>
      </c>
      <c r="L136" s="1092">
        <v>85</v>
      </c>
      <c r="M136" s="507"/>
      <c r="N136" s="507"/>
      <c r="O136" s="507"/>
      <c r="P136" s="507"/>
      <c r="Q136" s="507"/>
    </row>
    <row r="137" spans="1:17" ht="21">
      <c r="A137" s="505"/>
      <c r="B137" s="517" t="s">
        <v>1075</v>
      </c>
      <c r="C137" s="1078">
        <f t="shared" si="12"/>
        <v>52920.56</v>
      </c>
      <c r="D137" s="1078">
        <v>0</v>
      </c>
      <c r="E137" s="1078">
        <v>0</v>
      </c>
      <c r="F137" s="1078">
        <v>0</v>
      </c>
      <c r="G137" s="1078">
        <v>0</v>
      </c>
      <c r="H137" s="1078">
        <v>0</v>
      </c>
      <c r="I137" s="1079">
        <v>319.87</v>
      </c>
      <c r="J137" s="1084">
        <v>15000.69</v>
      </c>
      <c r="K137" s="1084">
        <v>37600</v>
      </c>
      <c r="L137" s="1092">
        <v>85</v>
      </c>
      <c r="M137" s="507"/>
      <c r="N137" s="507"/>
      <c r="O137" s="507"/>
      <c r="P137" s="507"/>
      <c r="Q137" s="507"/>
    </row>
    <row r="138" spans="1:17" ht="24" customHeight="1">
      <c r="A138" s="505">
        <v>2526</v>
      </c>
      <c r="B138" s="517" t="s">
        <v>1074</v>
      </c>
      <c r="C138" s="1078">
        <f t="shared" si="12"/>
        <v>71999.981</v>
      </c>
      <c r="D138" s="1078">
        <v>0</v>
      </c>
      <c r="E138" s="1078">
        <v>0</v>
      </c>
      <c r="F138" s="1078">
        <v>0</v>
      </c>
      <c r="G138" s="1078">
        <v>103.831</v>
      </c>
      <c r="H138" s="1078">
        <v>541.87</v>
      </c>
      <c r="I138" s="1079">
        <v>53697.35</v>
      </c>
      <c r="J138" s="1084">
        <v>17656.93</v>
      </c>
      <c r="K138" s="1084">
        <v>0</v>
      </c>
      <c r="L138" s="1092">
        <v>85</v>
      </c>
      <c r="M138" s="519"/>
      <c r="N138" s="518"/>
      <c r="O138" s="489"/>
      <c r="P138" s="489"/>
      <c r="Q138" s="489"/>
    </row>
    <row r="139" spans="1:17">
      <c r="A139" s="516">
        <v>2919</v>
      </c>
      <c r="B139" s="517" t="s">
        <v>1073</v>
      </c>
      <c r="C139" s="1078">
        <f t="shared" si="12"/>
        <v>69111.48</v>
      </c>
      <c r="D139" s="1078">
        <v>0</v>
      </c>
      <c r="E139" s="1078">
        <v>0</v>
      </c>
      <c r="F139" s="1078">
        <v>0</v>
      </c>
      <c r="G139" s="1078">
        <v>249.9</v>
      </c>
      <c r="H139" s="1078">
        <v>45429.15</v>
      </c>
      <c r="I139" s="1079">
        <v>13037.7</v>
      </c>
      <c r="J139" s="1084">
        <v>10394.73</v>
      </c>
      <c r="K139" s="1084">
        <v>0</v>
      </c>
      <c r="L139" s="1092">
        <v>60</v>
      </c>
      <c r="M139" s="519"/>
      <c r="N139" s="518"/>
      <c r="O139" s="489"/>
      <c r="P139" s="489"/>
      <c r="Q139" s="489"/>
    </row>
    <row r="140" spans="1:17" ht="12" customHeight="1">
      <c r="A140" s="516"/>
      <c r="B140" s="515" t="s">
        <v>1072</v>
      </c>
      <c r="C140" s="1078">
        <f t="shared" si="12"/>
        <v>51743</v>
      </c>
      <c r="D140" s="1078">
        <v>0</v>
      </c>
      <c r="E140" s="1078">
        <v>0</v>
      </c>
      <c r="F140" s="1078">
        <v>0</v>
      </c>
      <c r="G140" s="1078">
        <v>0</v>
      </c>
      <c r="H140" s="1078">
        <v>0</v>
      </c>
      <c r="I140" s="1079">
        <v>26424.97</v>
      </c>
      <c r="J140" s="1084">
        <v>25318.03</v>
      </c>
      <c r="K140" s="1084">
        <v>0</v>
      </c>
      <c r="L140" s="1094">
        <v>60</v>
      </c>
      <c r="M140" s="519"/>
      <c r="N140" s="518"/>
      <c r="O140" s="489"/>
      <c r="P140" s="489"/>
      <c r="Q140" s="489"/>
    </row>
    <row r="141" spans="1:17">
      <c r="A141" s="516">
        <v>2918</v>
      </c>
      <c r="B141" s="515" t="s">
        <v>1071</v>
      </c>
      <c r="C141" s="1078">
        <f t="shared" si="12"/>
        <v>60914.709999999992</v>
      </c>
      <c r="D141" s="1078">
        <v>0</v>
      </c>
      <c r="E141" s="1078">
        <v>0</v>
      </c>
      <c r="F141" s="1078">
        <v>0</v>
      </c>
      <c r="G141" s="1078">
        <v>0</v>
      </c>
      <c r="H141" s="1078">
        <v>10338.629999999999</v>
      </c>
      <c r="I141" s="1079">
        <v>28171.03</v>
      </c>
      <c r="J141" s="1084">
        <v>22405.05</v>
      </c>
      <c r="K141" s="1084">
        <v>0</v>
      </c>
      <c r="L141" s="1094">
        <v>60</v>
      </c>
      <c r="M141" s="519"/>
      <c r="N141" s="518"/>
      <c r="O141" s="489"/>
      <c r="P141" s="489"/>
      <c r="Q141" s="489"/>
    </row>
    <row r="142" spans="1:17">
      <c r="A142" s="516">
        <v>2920</v>
      </c>
      <c r="B142" s="515" t="s">
        <v>1070</v>
      </c>
      <c r="C142" s="1078">
        <f t="shared" si="12"/>
        <v>20486.89</v>
      </c>
      <c r="D142" s="1078">
        <v>0</v>
      </c>
      <c r="E142" s="1078">
        <v>0</v>
      </c>
      <c r="F142" s="1078">
        <v>0</v>
      </c>
      <c r="G142" s="1078">
        <v>0</v>
      </c>
      <c r="H142" s="1078">
        <v>10187.48</v>
      </c>
      <c r="I142" s="1079">
        <v>9583.26</v>
      </c>
      <c r="J142" s="1084">
        <v>716.15</v>
      </c>
      <c r="K142" s="1084">
        <v>0</v>
      </c>
      <c r="L142" s="514" t="s">
        <v>4620</v>
      </c>
      <c r="M142" s="519"/>
      <c r="N142" s="518"/>
      <c r="O142" s="489"/>
      <c r="P142" s="489"/>
      <c r="Q142" s="489"/>
    </row>
    <row r="143" spans="1:17" s="508" customFormat="1" ht="15" customHeight="1">
      <c r="A143" s="512"/>
      <c r="B143" s="511" t="s">
        <v>1069</v>
      </c>
      <c r="C143" s="1081">
        <f t="shared" ref="C143:K143" si="13">SUM(C144:C147)</f>
        <v>36773.188999999998</v>
      </c>
      <c r="D143" s="1081">
        <f t="shared" si="13"/>
        <v>479.98</v>
      </c>
      <c r="E143" s="1081">
        <f t="shared" si="13"/>
        <v>225.40899999999999</v>
      </c>
      <c r="F143" s="1081">
        <f t="shared" si="13"/>
        <v>2280.83</v>
      </c>
      <c r="G143" s="1081">
        <f t="shared" si="13"/>
        <v>9823.2999999999993</v>
      </c>
      <c r="H143" s="1081">
        <f t="shared" si="13"/>
        <v>4542.34</v>
      </c>
      <c r="I143" s="1081">
        <f t="shared" si="13"/>
        <v>6203.44</v>
      </c>
      <c r="J143" s="1081">
        <f t="shared" si="13"/>
        <v>13217.89</v>
      </c>
      <c r="K143" s="1081">
        <f t="shared" si="13"/>
        <v>0</v>
      </c>
      <c r="L143" s="510" t="s">
        <v>881</v>
      </c>
      <c r="M143" s="491"/>
      <c r="N143" s="494"/>
      <c r="O143" s="493"/>
      <c r="P143" s="493"/>
      <c r="Q143" s="493"/>
    </row>
    <row r="144" spans="1:17" ht="24" customHeight="1">
      <c r="A144" s="516">
        <v>2908</v>
      </c>
      <c r="B144" s="517" t="s">
        <v>1068</v>
      </c>
      <c r="C144" s="1078">
        <f>SUM(D144:K144)</f>
        <v>1828.77</v>
      </c>
      <c r="D144" s="1078">
        <v>0</v>
      </c>
      <c r="E144" s="1078">
        <v>0</v>
      </c>
      <c r="F144" s="1078">
        <v>0</v>
      </c>
      <c r="G144" s="1078">
        <v>0</v>
      </c>
      <c r="H144" s="1078">
        <v>100.61</v>
      </c>
      <c r="I144" s="1079">
        <v>1415.16</v>
      </c>
      <c r="J144" s="1078">
        <v>313</v>
      </c>
      <c r="K144" s="1078">
        <v>0</v>
      </c>
      <c r="L144" s="1092">
        <v>100</v>
      </c>
      <c r="M144" s="507"/>
      <c r="N144" s="507"/>
      <c r="O144" s="507"/>
      <c r="P144" s="507"/>
      <c r="Q144" s="507"/>
    </row>
    <row r="145" spans="1:17" s="513" customFormat="1" ht="24" customHeight="1">
      <c r="A145" s="516">
        <v>2903</v>
      </c>
      <c r="B145" s="517" t="s">
        <v>1067</v>
      </c>
      <c r="C145" s="1078">
        <f>SUM(D145:K145)</f>
        <v>19791.076000000001</v>
      </c>
      <c r="D145" s="1078">
        <v>110</v>
      </c>
      <c r="E145" s="1078">
        <v>0.156</v>
      </c>
      <c r="F145" s="1078">
        <v>2207.9</v>
      </c>
      <c r="G145" s="1078">
        <v>4453.67</v>
      </c>
      <c r="H145" s="1078">
        <v>3850.26</v>
      </c>
      <c r="I145" s="1079">
        <v>4764.1899999999996</v>
      </c>
      <c r="J145" s="1078">
        <v>4404.8999999999996</v>
      </c>
      <c r="K145" s="1078">
        <v>0</v>
      </c>
      <c r="L145" s="1092">
        <v>50</v>
      </c>
      <c r="M145" s="491"/>
      <c r="N145" s="490"/>
      <c r="O145" s="489"/>
      <c r="P145" s="489"/>
      <c r="Q145" s="489"/>
    </row>
    <row r="146" spans="1:17">
      <c r="A146" s="516">
        <v>2906</v>
      </c>
      <c r="B146" s="517" t="s">
        <v>1066</v>
      </c>
      <c r="C146" s="1078">
        <f>SUM(D146:K146)</f>
        <v>6644.9229999999998</v>
      </c>
      <c r="D146" s="1078">
        <v>369.98</v>
      </c>
      <c r="E146" s="1078">
        <v>225.25299999999999</v>
      </c>
      <c r="F146" s="1078">
        <v>72.930000000000007</v>
      </c>
      <c r="G146" s="1078">
        <v>5369.63</v>
      </c>
      <c r="H146" s="1078">
        <v>583.07000000000005</v>
      </c>
      <c r="I146" s="1079">
        <v>24.06</v>
      </c>
      <c r="J146" s="1078">
        <v>0</v>
      </c>
      <c r="K146" s="1078">
        <v>0</v>
      </c>
      <c r="L146" s="1092">
        <v>90</v>
      </c>
      <c r="M146" s="491"/>
      <c r="N146" s="490"/>
      <c r="O146" s="489"/>
      <c r="P146" s="489"/>
      <c r="Q146" s="489"/>
    </row>
    <row r="147" spans="1:17" s="513" customFormat="1" ht="24" customHeight="1">
      <c r="A147" s="516">
        <v>2909</v>
      </c>
      <c r="B147" s="515" t="s">
        <v>1065</v>
      </c>
      <c r="C147" s="1078">
        <f>SUM(D147:K147)</f>
        <v>8508.42</v>
      </c>
      <c r="D147" s="1078">
        <v>0</v>
      </c>
      <c r="E147" s="1078">
        <v>0</v>
      </c>
      <c r="F147" s="1078">
        <v>0</v>
      </c>
      <c r="G147" s="1078">
        <v>0</v>
      </c>
      <c r="H147" s="1078">
        <v>8.4</v>
      </c>
      <c r="I147" s="1079">
        <v>0.03</v>
      </c>
      <c r="J147" s="1078">
        <v>8499.99</v>
      </c>
      <c r="K147" s="1078">
        <v>0</v>
      </c>
      <c r="L147" s="1094">
        <v>90</v>
      </c>
      <c r="M147" s="491"/>
      <c r="N147" s="490"/>
      <c r="O147" s="489"/>
      <c r="P147" s="489"/>
      <c r="Q147" s="489"/>
    </row>
    <row r="148" spans="1:17" s="508" customFormat="1" ht="15" customHeight="1">
      <c r="A148" s="512"/>
      <c r="B148" s="511" t="s">
        <v>1064</v>
      </c>
      <c r="C148" s="1081">
        <f t="shared" ref="C148:K148" si="14">SUM(C149:C156)</f>
        <v>197216.63571000003</v>
      </c>
      <c r="D148" s="1081">
        <f t="shared" si="14"/>
        <v>0</v>
      </c>
      <c r="E148" s="1081">
        <f t="shared" si="14"/>
        <v>0</v>
      </c>
      <c r="F148" s="1081">
        <f t="shared" si="14"/>
        <v>1814.3999999999999</v>
      </c>
      <c r="G148" s="1081">
        <f t="shared" si="14"/>
        <v>9765.6757100000013</v>
      </c>
      <c r="H148" s="1081">
        <f t="shared" si="14"/>
        <v>9140.4</v>
      </c>
      <c r="I148" s="1081">
        <f t="shared" si="14"/>
        <v>51135.729999999996</v>
      </c>
      <c r="J148" s="1081">
        <f t="shared" si="14"/>
        <v>80583.430000000008</v>
      </c>
      <c r="K148" s="1081">
        <f t="shared" si="14"/>
        <v>44777</v>
      </c>
      <c r="L148" s="510" t="s">
        <v>881</v>
      </c>
      <c r="M148" s="509"/>
      <c r="N148" s="509"/>
      <c r="O148" s="509"/>
      <c r="P148" s="509"/>
      <c r="Q148" s="509"/>
    </row>
    <row r="149" spans="1:17">
      <c r="A149" s="505">
        <v>2808</v>
      </c>
      <c r="B149" s="506" t="s">
        <v>1063</v>
      </c>
      <c r="C149" s="1078">
        <f t="shared" ref="C149:C156" si="15">SUM(D149:K149)</f>
        <v>135026.481</v>
      </c>
      <c r="D149" s="1078">
        <v>0</v>
      </c>
      <c r="E149" s="1078">
        <v>0</v>
      </c>
      <c r="F149" s="1078">
        <v>627.98</v>
      </c>
      <c r="G149" s="1078">
        <v>2615.5509999999999</v>
      </c>
      <c r="H149" s="1078">
        <v>2025.75</v>
      </c>
      <c r="I149" s="1079">
        <v>48757.2</v>
      </c>
      <c r="J149" s="1078">
        <v>65500</v>
      </c>
      <c r="K149" s="1082">
        <v>15500</v>
      </c>
      <c r="L149" s="1092">
        <v>85</v>
      </c>
      <c r="M149" s="491"/>
      <c r="N149" s="490"/>
      <c r="O149" s="489"/>
      <c r="P149" s="489"/>
      <c r="Q149" s="489"/>
    </row>
    <row r="150" spans="1:17" ht="21">
      <c r="A150" s="505">
        <v>2810</v>
      </c>
      <c r="B150" s="506" t="s">
        <v>1062</v>
      </c>
      <c r="C150" s="1078">
        <f t="shared" si="15"/>
        <v>4003.5970000000002</v>
      </c>
      <c r="D150" s="1078">
        <v>0</v>
      </c>
      <c r="E150" s="1078">
        <v>0</v>
      </c>
      <c r="F150" s="1078">
        <v>438.81</v>
      </c>
      <c r="G150" s="1078">
        <v>2557.7370000000001</v>
      </c>
      <c r="H150" s="1078">
        <v>987.73</v>
      </c>
      <c r="I150" s="1079">
        <v>19.32</v>
      </c>
      <c r="J150" s="1078">
        <v>0</v>
      </c>
      <c r="K150" s="1082">
        <v>0</v>
      </c>
      <c r="L150" s="1092">
        <v>85</v>
      </c>
      <c r="M150" s="507"/>
      <c r="N150" s="507"/>
      <c r="O150" s="507"/>
      <c r="P150" s="507"/>
      <c r="Q150" s="507"/>
    </row>
    <row r="151" spans="1:17">
      <c r="A151" s="505"/>
      <c r="B151" s="506" t="s">
        <v>1061</v>
      </c>
      <c r="C151" s="1078">
        <f t="shared" si="15"/>
        <v>31999.89</v>
      </c>
      <c r="D151" s="1078">
        <v>0</v>
      </c>
      <c r="E151" s="1078">
        <v>0</v>
      </c>
      <c r="F151" s="1078">
        <v>0</v>
      </c>
      <c r="G151" s="1078">
        <v>0</v>
      </c>
      <c r="H151" s="1078">
        <v>0</v>
      </c>
      <c r="I151" s="1079">
        <v>59.89</v>
      </c>
      <c r="J151" s="1078">
        <v>6200</v>
      </c>
      <c r="K151" s="1082">
        <v>25740</v>
      </c>
      <c r="L151" s="1092">
        <v>85</v>
      </c>
      <c r="M151" s="507"/>
      <c r="N151" s="507"/>
      <c r="O151" s="507"/>
      <c r="P151" s="507"/>
      <c r="Q151" s="507"/>
    </row>
    <row r="152" spans="1:17" s="502" customFormat="1" ht="24" customHeight="1">
      <c r="A152" s="505">
        <v>2772</v>
      </c>
      <c r="B152" s="506" t="s">
        <v>1060</v>
      </c>
      <c r="C152" s="1078">
        <f t="shared" si="15"/>
        <v>9517.3535200000006</v>
      </c>
      <c r="D152" s="1082">
        <v>0</v>
      </c>
      <c r="E152" s="1082">
        <v>0</v>
      </c>
      <c r="F152" s="1082">
        <v>252.34</v>
      </c>
      <c r="G152" s="1082">
        <v>3465.5035200000002</v>
      </c>
      <c r="H152" s="1082">
        <v>5314.53</v>
      </c>
      <c r="I152" s="1083">
        <v>484.98</v>
      </c>
      <c r="J152" s="1078">
        <v>0</v>
      </c>
      <c r="K152" s="1082">
        <v>0</v>
      </c>
      <c r="L152" s="1092">
        <v>85</v>
      </c>
      <c r="M152" s="491"/>
      <c r="N152" s="490"/>
      <c r="O152" s="489"/>
      <c r="P152" s="489"/>
      <c r="Q152" s="489"/>
    </row>
    <row r="153" spans="1:17" s="502" customFormat="1" ht="14.25" customHeight="1">
      <c r="A153" s="505"/>
      <c r="B153" s="506" t="s">
        <v>1059</v>
      </c>
      <c r="C153" s="1078">
        <f t="shared" si="15"/>
        <v>6331.1299999999992</v>
      </c>
      <c r="D153" s="1082">
        <v>0</v>
      </c>
      <c r="E153" s="1082">
        <v>0</v>
      </c>
      <c r="F153" s="1082">
        <v>0</v>
      </c>
      <c r="G153" s="1082">
        <v>0</v>
      </c>
      <c r="H153" s="1082">
        <v>0</v>
      </c>
      <c r="I153" s="1083">
        <v>610.69000000000005</v>
      </c>
      <c r="J153" s="1078">
        <v>5473.44</v>
      </c>
      <c r="K153" s="1082">
        <v>247</v>
      </c>
      <c r="L153" s="1092">
        <v>85</v>
      </c>
      <c r="M153" s="491"/>
      <c r="N153" s="490"/>
      <c r="O153" s="489"/>
      <c r="P153" s="489"/>
      <c r="Q153" s="489"/>
    </row>
    <row r="154" spans="1:17" s="502" customFormat="1" ht="24" customHeight="1">
      <c r="A154" s="505"/>
      <c r="B154" s="506" t="s">
        <v>1058</v>
      </c>
      <c r="C154" s="1078">
        <f t="shared" si="15"/>
        <v>342.7</v>
      </c>
      <c r="D154" s="1082">
        <v>0</v>
      </c>
      <c r="E154" s="1082">
        <v>0</v>
      </c>
      <c r="F154" s="1082">
        <v>0</v>
      </c>
      <c r="G154" s="1082">
        <v>0</v>
      </c>
      <c r="H154" s="1082">
        <v>0</v>
      </c>
      <c r="I154" s="1083">
        <v>292.70999999999998</v>
      </c>
      <c r="J154" s="1078">
        <v>49.99</v>
      </c>
      <c r="K154" s="1082">
        <v>0</v>
      </c>
      <c r="L154" s="1092">
        <v>100</v>
      </c>
      <c r="M154" s="491"/>
      <c r="N154" s="490"/>
      <c r="O154" s="489"/>
      <c r="P154" s="489"/>
      <c r="Q154" s="489"/>
    </row>
    <row r="155" spans="1:17" ht="24" customHeight="1">
      <c r="A155" s="505">
        <v>2885</v>
      </c>
      <c r="B155" s="504" t="s">
        <v>1057</v>
      </c>
      <c r="C155" s="1078">
        <f t="shared" si="15"/>
        <v>3260.7841900000003</v>
      </c>
      <c r="D155" s="1078">
        <v>0</v>
      </c>
      <c r="E155" s="1078">
        <v>0</v>
      </c>
      <c r="F155" s="1078">
        <v>495.27</v>
      </c>
      <c r="G155" s="1078">
        <v>1126.88419</v>
      </c>
      <c r="H155" s="1078">
        <v>812.39</v>
      </c>
      <c r="I155" s="1079">
        <v>826.24</v>
      </c>
      <c r="J155" s="1078">
        <v>0</v>
      </c>
      <c r="K155" s="1082">
        <v>0</v>
      </c>
      <c r="L155" s="1092">
        <v>90</v>
      </c>
      <c r="M155" s="491"/>
      <c r="N155" s="490"/>
      <c r="O155" s="489"/>
      <c r="P155" s="489"/>
      <c r="Q155" s="489"/>
    </row>
    <row r="156" spans="1:17" s="502" customFormat="1" ht="14.25" customHeight="1" thickBot="1">
      <c r="A156" s="505"/>
      <c r="B156" s="504" t="s">
        <v>1056</v>
      </c>
      <c r="C156" s="1078">
        <f t="shared" si="15"/>
        <v>6734.7</v>
      </c>
      <c r="D156" s="1082">
        <v>0</v>
      </c>
      <c r="E156" s="1082">
        <v>0</v>
      </c>
      <c r="F156" s="1082">
        <v>0</v>
      </c>
      <c r="G156" s="1082">
        <v>0</v>
      </c>
      <c r="H156" s="1082">
        <v>0</v>
      </c>
      <c r="I156" s="1083">
        <v>84.7</v>
      </c>
      <c r="J156" s="1078">
        <v>3360</v>
      </c>
      <c r="K156" s="1082">
        <v>3290</v>
      </c>
      <c r="L156" s="1092">
        <v>90</v>
      </c>
      <c r="M156" s="503"/>
      <c r="N156" s="503"/>
      <c r="O156" s="503"/>
      <c r="P156" s="503"/>
      <c r="Q156" s="503"/>
    </row>
    <row r="157" spans="1:17" s="488" customFormat="1" ht="13.5" thickBot="1">
      <c r="A157" s="501"/>
      <c r="B157" s="500" t="s">
        <v>26</v>
      </c>
      <c r="C157" s="1090">
        <f t="shared" ref="C157:K157" si="16">C148+C143+C131+C80+C49+C43+C37+C34+C31+C5</f>
        <v>11014696.616390001</v>
      </c>
      <c r="D157" s="1090">
        <f t="shared" si="16"/>
        <v>39813.899890000001</v>
      </c>
      <c r="E157" s="1090">
        <f t="shared" si="16"/>
        <v>203234.56099999999</v>
      </c>
      <c r="F157" s="1090">
        <f t="shared" si="16"/>
        <v>288908.13800000009</v>
      </c>
      <c r="G157" s="1090">
        <f t="shared" si="16"/>
        <v>829442.2174999998</v>
      </c>
      <c r="H157" s="1090">
        <f t="shared" si="16"/>
        <v>1545702.3499999999</v>
      </c>
      <c r="I157" s="1091">
        <f t="shared" si="16"/>
        <v>1707676.8500000003</v>
      </c>
      <c r="J157" s="1090">
        <f t="shared" si="16"/>
        <v>3447828.2300000004</v>
      </c>
      <c r="K157" s="1090">
        <f t="shared" si="16"/>
        <v>2952090.37</v>
      </c>
      <c r="L157" s="499" t="s">
        <v>881</v>
      </c>
      <c r="M157" s="491"/>
      <c r="N157" s="494"/>
      <c r="O157" s="493"/>
      <c r="P157" s="493"/>
      <c r="Q157" s="493"/>
    </row>
    <row r="158" spans="1:17" s="488" customFormat="1">
      <c r="A158" s="498"/>
      <c r="B158" s="497"/>
      <c r="C158" s="496"/>
      <c r="D158" s="496"/>
      <c r="E158" s="496"/>
      <c r="I158" s="496"/>
      <c r="J158" s="496"/>
      <c r="K158" s="496"/>
      <c r="L158" s="495"/>
      <c r="M158" s="491"/>
      <c r="N158" s="494"/>
      <c r="O158" s="493"/>
      <c r="P158" s="493"/>
      <c r="Q158" s="493"/>
    </row>
    <row r="159" spans="1:17">
      <c r="B159" s="492" t="s">
        <v>1055</v>
      </c>
      <c r="M159" s="491"/>
      <c r="N159" s="490"/>
      <c r="O159" s="489"/>
      <c r="P159" s="489"/>
      <c r="Q159" s="489"/>
    </row>
  </sheetData>
  <customSheetViews>
    <customSheetView guid="{040A417A-1A2A-4546-91E5-4FDAF814DD6C}" showPageBreaks="1" fitToPage="1" printArea="1" hiddenColumns="1" view="pageBreakPreview" topLeftCell="B1">
      <selection activeCell="M1" sqref="M1"/>
      <rowBreaks count="2" manualBreakCount="2">
        <brk id="40" min="1" max="11" man="1"/>
        <brk id="73" min="1" max="11" man="1"/>
      </rowBreaks>
      <pageMargins left="0.39370078740157483" right="0.39370078740157483" top="0.59055118110236227" bottom="0.39370078740157483" header="0.31496062992125984" footer="0.11811023622047245"/>
      <printOptions horizontalCentered="1"/>
      <pageSetup paperSize="9" scale="85" firstPageNumber="201" fitToHeight="0" orientation="landscape" useFirstPageNumber="1" r:id="rId1"/>
      <headerFooter alignWithMargins="0">
        <oddHeader>&amp;L&amp;"Tahoma,Kurzíva"Závěrečný účet za rok 2013&amp;R&amp;"Tahoma,Kurzíva"Tabulka č. 6</oddHeader>
        <oddFooter>&amp;C&amp;"Tahoma,Obyčejné"&amp;P</oddFooter>
      </headerFooter>
    </customSheetView>
  </customSheetViews>
  <mergeCells count="7">
    <mergeCell ref="B1:L1"/>
    <mergeCell ref="A3:A4"/>
    <mergeCell ref="B3:B4"/>
    <mergeCell ref="C3:C4"/>
    <mergeCell ref="J3:K3"/>
    <mergeCell ref="L3:L4"/>
    <mergeCell ref="D3:I3"/>
  </mergeCells>
  <printOptions horizontalCentered="1"/>
  <pageMargins left="0.39370078740157483" right="0.39370078740157483" top="0.59055118110236227" bottom="0.39370078740157483" header="0.31496062992125984" footer="0.11811023622047245"/>
  <pageSetup paperSize="9" scale="85" firstPageNumber="201" fitToHeight="0" orientation="landscape" useFirstPageNumber="1" r:id="rId2"/>
  <headerFooter alignWithMargins="0">
    <oddHeader>&amp;L&amp;"Tahoma,Kurzíva"Závěrečný účet za rok 2013&amp;R&amp;"Tahoma,Kurzíva"Tabulka č. 6</oddHeader>
    <oddFooter>&amp;C&amp;"Tahoma,Obyčejné"&amp;P</oddFooter>
  </headerFooter>
  <rowBreaks count="2" manualBreakCount="2">
    <brk id="40" min="1" max="11" man="1"/>
    <brk id="73" min="1" max="11" man="1"/>
  </rowBreaks>
  <ignoredErrors>
    <ignoredError sqref="C6:C30 C118:C142 C99:C117 C63:C79 C149:C156" formulaRange="1"/>
    <ignoredError sqref="C31 C49 C80" formula="1"/>
    <ignoredError sqref="C32:C48 C50:C62 C81:C98 C143:C148" formula="1"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N84"/>
  <sheetViews>
    <sheetView view="pageBreakPreview" zoomScaleNormal="80" zoomScaleSheetLayoutView="100" workbookViewId="0"/>
  </sheetViews>
  <sheetFormatPr defaultRowHeight="12.75"/>
  <cols>
    <col min="1" max="1" width="21.5703125" style="552" customWidth="1"/>
    <col min="2" max="2" width="7.42578125" style="552" customWidth="1"/>
    <col min="3" max="3" width="42.85546875" style="551" customWidth="1"/>
    <col min="4" max="4" width="15.85546875" style="551" customWidth="1"/>
    <col min="5" max="5" width="15.85546875" style="566" customWidth="1"/>
    <col min="6" max="6" width="15.85546875" style="551" customWidth="1"/>
    <col min="7" max="7" width="15.5703125" style="551" bestFit="1" customWidth="1"/>
    <col min="8" max="8" width="12.28515625" style="551" customWidth="1"/>
    <col min="9" max="9" width="12.28515625" style="569" customWidth="1"/>
    <col min="10" max="11" width="11.7109375" style="569" customWidth="1"/>
    <col min="12" max="12" width="11.7109375" style="551" customWidth="1"/>
    <col min="13" max="13" width="18.28515625" style="551" hidden="1" customWidth="1"/>
    <col min="14" max="14" width="20" style="551" hidden="1" customWidth="1"/>
    <col min="15" max="255" width="9.140625" style="551"/>
    <col min="256" max="256" width="21.5703125" style="551" customWidth="1"/>
    <col min="257" max="257" width="7.42578125" style="551" customWidth="1"/>
    <col min="258" max="258" width="42.85546875" style="551" customWidth="1"/>
    <col min="259" max="261" width="15.85546875" style="551" customWidth="1"/>
    <col min="262" max="262" width="15.5703125" style="551" bestFit="1" customWidth="1"/>
    <col min="263" max="264" width="12.28515625" style="551" customWidth="1"/>
    <col min="265" max="266" width="11.7109375" style="551" customWidth="1"/>
    <col min="267" max="267" width="13.85546875" style="551" customWidth="1"/>
    <col min="268" max="268" width="11.7109375" style="551" customWidth="1"/>
    <col min="269" max="511" width="9.140625" style="551"/>
    <col min="512" max="512" width="21.5703125" style="551" customWidth="1"/>
    <col min="513" max="513" width="7.42578125" style="551" customWidth="1"/>
    <col min="514" max="514" width="42.85546875" style="551" customWidth="1"/>
    <col min="515" max="517" width="15.85546875" style="551" customWidth="1"/>
    <col min="518" max="518" width="15.5703125" style="551" bestFit="1" customWidth="1"/>
    <col min="519" max="520" width="12.28515625" style="551" customWidth="1"/>
    <col min="521" max="522" width="11.7109375" style="551" customWidth="1"/>
    <col min="523" max="523" width="13.85546875" style="551" customWidth="1"/>
    <col min="524" max="524" width="11.7109375" style="551" customWidth="1"/>
    <col min="525" max="767" width="9.140625" style="551"/>
    <col min="768" max="768" width="21.5703125" style="551" customWidth="1"/>
    <col min="769" max="769" width="7.42578125" style="551" customWidth="1"/>
    <col min="770" max="770" width="42.85546875" style="551" customWidth="1"/>
    <col min="771" max="773" width="15.85546875" style="551" customWidth="1"/>
    <col min="774" max="774" width="15.5703125" style="551" bestFit="1" customWidth="1"/>
    <col min="775" max="776" width="12.28515625" style="551" customWidth="1"/>
    <col min="777" max="778" width="11.7109375" style="551" customWidth="1"/>
    <col min="779" max="779" width="13.85546875" style="551" customWidth="1"/>
    <col min="780" max="780" width="11.7109375" style="551" customWidth="1"/>
    <col min="781" max="1023" width="9.140625" style="551"/>
    <col min="1024" max="1024" width="21.5703125" style="551" customWidth="1"/>
    <col min="1025" max="1025" width="7.42578125" style="551" customWidth="1"/>
    <col min="1026" max="1026" width="42.85546875" style="551" customWidth="1"/>
    <col min="1027" max="1029" width="15.85546875" style="551" customWidth="1"/>
    <col min="1030" max="1030" width="15.5703125" style="551" bestFit="1" customWidth="1"/>
    <col min="1031" max="1032" width="12.28515625" style="551" customWidth="1"/>
    <col min="1033" max="1034" width="11.7109375" style="551" customWidth="1"/>
    <col min="1035" max="1035" width="13.85546875" style="551" customWidth="1"/>
    <col min="1036" max="1036" width="11.7109375" style="551" customWidth="1"/>
    <col min="1037" max="1279" width="9.140625" style="551"/>
    <col min="1280" max="1280" width="21.5703125" style="551" customWidth="1"/>
    <col min="1281" max="1281" width="7.42578125" style="551" customWidth="1"/>
    <col min="1282" max="1282" width="42.85546875" style="551" customWidth="1"/>
    <col min="1283" max="1285" width="15.85546875" style="551" customWidth="1"/>
    <col min="1286" max="1286" width="15.5703125" style="551" bestFit="1" customWidth="1"/>
    <col min="1287" max="1288" width="12.28515625" style="551" customWidth="1"/>
    <col min="1289" max="1290" width="11.7109375" style="551" customWidth="1"/>
    <col min="1291" max="1291" width="13.85546875" style="551" customWidth="1"/>
    <col min="1292" max="1292" width="11.7109375" style="551" customWidth="1"/>
    <col min="1293" max="1535" width="9.140625" style="551"/>
    <col min="1536" max="1536" width="21.5703125" style="551" customWidth="1"/>
    <col min="1537" max="1537" width="7.42578125" style="551" customWidth="1"/>
    <col min="1538" max="1538" width="42.85546875" style="551" customWidth="1"/>
    <col min="1539" max="1541" width="15.85546875" style="551" customWidth="1"/>
    <col min="1542" max="1542" width="15.5703125" style="551" bestFit="1" customWidth="1"/>
    <col min="1543" max="1544" width="12.28515625" style="551" customWidth="1"/>
    <col min="1545" max="1546" width="11.7109375" style="551" customWidth="1"/>
    <col min="1547" max="1547" width="13.85546875" style="551" customWidth="1"/>
    <col min="1548" max="1548" width="11.7109375" style="551" customWidth="1"/>
    <col min="1549" max="1791" width="9.140625" style="551"/>
    <col min="1792" max="1792" width="21.5703125" style="551" customWidth="1"/>
    <col min="1793" max="1793" width="7.42578125" style="551" customWidth="1"/>
    <col min="1794" max="1794" width="42.85546875" style="551" customWidth="1"/>
    <col min="1795" max="1797" width="15.85546875" style="551" customWidth="1"/>
    <col min="1798" max="1798" width="15.5703125" style="551" bestFit="1" customWidth="1"/>
    <col min="1799" max="1800" width="12.28515625" style="551" customWidth="1"/>
    <col min="1801" max="1802" width="11.7109375" style="551" customWidth="1"/>
    <col min="1803" max="1803" width="13.85546875" style="551" customWidth="1"/>
    <col min="1804" max="1804" width="11.7109375" style="551" customWidth="1"/>
    <col min="1805" max="2047" width="9.140625" style="551"/>
    <col min="2048" max="2048" width="21.5703125" style="551" customWidth="1"/>
    <col min="2049" max="2049" width="7.42578125" style="551" customWidth="1"/>
    <col min="2050" max="2050" width="42.85546875" style="551" customWidth="1"/>
    <col min="2051" max="2053" width="15.85546875" style="551" customWidth="1"/>
    <col min="2054" max="2054" width="15.5703125" style="551" bestFit="1" customWidth="1"/>
    <col min="2055" max="2056" width="12.28515625" style="551" customWidth="1"/>
    <col min="2057" max="2058" width="11.7109375" style="551" customWidth="1"/>
    <col min="2059" max="2059" width="13.85546875" style="551" customWidth="1"/>
    <col min="2060" max="2060" width="11.7109375" style="551" customWidth="1"/>
    <col min="2061" max="2303" width="9.140625" style="551"/>
    <col min="2304" max="2304" width="21.5703125" style="551" customWidth="1"/>
    <col min="2305" max="2305" width="7.42578125" style="551" customWidth="1"/>
    <col min="2306" max="2306" width="42.85546875" style="551" customWidth="1"/>
    <col min="2307" max="2309" width="15.85546875" style="551" customWidth="1"/>
    <col min="2310" max="2310" width="15.5703125" style="551" bestFit="1" customWidth="1"/>
    <col min="2311" max="2312" width="12.28515625" style="551" customWidth="1"/>
    <col min="2313" max="2314" width="11.7109375" style="551" customWidth="1"/>
    <col min="2315" max="2315" width="13.85546875" style="551" customWidth="1"/>
    <col min="2316" max="2316" width="11.7109375" style="551" customWidth="1"/>
    <col min="2317" max="2559" width="9.140625" style="551"/>
    <col min="2560" max="2560" width="21.5703125" style="551" customWidth="1"/>
    <col min="2561" max="2561" width="7.42578125" style="551" customWidth="1"/>
    <col min="2562" max="2562" width="42.85546875" style="551" customWidth="1"/>
    <col min="2563" max="2565" width="15.85546875" style="551" customWidth="1"/>
    <col min="2566" max="2566" width="15.5703125" style="551" bestFit="1" customWidth="1"/>
    <col min="2567" max="2568" width="12.28515625" style="551" customWidth="1"/>
    <col min="2569" max="2570" width="11.7109375" style="551" customWidth="1"/>
    <col min="2571" max="2571" width="13.85546875" style="551" customWidth="1"/>
    <col min="2572" max="2572" width="11.7109375" style="551" customWidth="1"/>
    <col min="2573" max="2815" width="9.140625" style="551"/>
    <col min="2816" max="2816" width="21.5703125" style="551" customWidth="1"/>
    <col min="2817" max="2817" width="7.42578125" style="551" customWidth="1"/>
    <col min="2818" max="2818" width="42.85546875" style="551" customWidth="1"/>
    <col min="2819" max="2821" width="15.85546875" style="551" customWidth="1"/>
    <col min="2822" max="2822" width="15.5703125" style="551" bestFit="1" customWidth="1"/>
    <col min="2823" max="2824" width="12.28515625" style="551" customWidth="1"/>
    <col min="2825" max="2826" width="11.7109375" style="551" customWidth="1"/>
    <col min="2827" max="2827" width="13.85546875" style="551" customWidth="1"/>
    <col min="2828" max="2828" width="11.7109375" style="551" customWidth="1"/>
    <col min="2829" max="3071" width="9.140625" style="551"/>
    <col min="3072" max="3072" width="21.5703125" style="551" customWidth="1"/>
    <col min="3073" max="3073" width="7.42578125" style="551" customWidth="1"/>
    <col min="3074" max="3074" width="42.85546875" style="551" customWidth="1"/>
    <col min="3075" max="3077" width="15.85546875" style="551" customWidth="1"/>
    <col min="3078" max="3078" width="15.5703125" style="551" bestFit="1" customWidth="1"/>
    <col min="3079" max="3080" width="12.28515625" style="551" customWidth="1"/>
    <col min="3081" max="3082" width="11.7109375" style="551" customWidth="1"/>
    <col min="3083" max="3083" width="13.85546875" style="551" customWidth="1"/>
    <col min="3084" max="3084" width="11.7109375" style="551" customWidth="1"/>
    <col min="3085" max="3327" width="9.140625" style="551"/>
    <col min="3328" max="3328" width="21.5703125" style="551" customWidth="1"/>
    <col min="3329" max="3329" width="7.42578125" style="551" customWidth="1"/>
    <col min="3330" max="3330" width="42.85546875" style="551" customWidth="1"/>
    <col min="3331" max="3333" width="15.85546875" style="551" customWidth="1"/>
    <col min="3334" max="3334" width="15.5703125" style="551" bestFit="1" customWidth="1"/>
    <col min="3335" max="3336" width="12.28515625" style="551" customWidth="1"/>
    <col min="3337" max="3338" width="11.7109375" style="551" customWidth="1"/>
    <col min="3339" max="3339" width="13.85546875" style="551" customWidth="1"/>
    <col min="3340" max="3340" width="11.7109375" style="551" customWidth="1"/>
    <col min="3341" max="3583" width="9.140625" style="551"/>
    <col min="3584" max="3584" width="21.5703125" style="551" customWidth="1"/>
    <col min="3585" max="3585" width="7.42578125" style="551" customWidth="1"/>
    <col min="3586" max="3586" width="42.85546875" style="551" customWidth="1"/>
    <col min="3587" max="3589" width="15.85546875" style="551" customWidth="1"/>
    <col min="3590" max="3590" width="15.5703125" style="551" bestFit="1" customWidth="1"/>
    <col min="3591" max="3592" width="12.28515625" style="551" customWidth="1"/>
    <col min="3593" max="3594" width="11.7109375" style="551" customWidth="1"/>
    <col min="3595" max="3595" width="13.85546875" style="551" customWidth="1"/>
    <col min="3596" max="3596" width="11.7109375" style="551" customWidth="1"/>
    <col min="3597" max="3839" width="9.140625" style="551"/>
    <col min="3840" max="3840" width="21.5703125" style="551" customWidth="1"/>
    <col min="3841" max="3841" width="7.42578125" style="551" customWidth="1"/>
    <col min="3842" max="3842" width="42.85546875" style="551" customWidth="1"/>
    <col min="3843" max="3845" width="15.85546875" style="551" customWidth="1"/>
    <col min="3846" max="3846" width="15.5703125" style="551" bestFit="1" customWidth="1"/>
    <col min="3847" max="3848" width="12.28515625" style="551" customWidth="1"/>
    <col min="3849" max="3850" width="11.7109375" style="551" customWidth="1"/>
    <col min="3851" max="3851" width="13.85546875" style="551" customWidth="1"/>
    <col min="3852" max="3852" width="11.7109375" style="551" customWidth="1"/>
    <col min="3853" max="4095" width="9.140625" style="551"/>
    <col min="4096" max="4096" width="21.5703125" style="551" customWidth="1"/>
    <col min="4097" max="4097" width="7.42578125" style="551" customWidth="1"/>
    <col min="4098" max="4098" width="42.85546875" style="551" customWidth="1"/>
    <col min="4099" max="4101" width="15.85546875" style="551" customWidth="1"/>
    <col min="4102" max="4102" width="15.5703125" style="551" bestFit="1" customWidth="1"/>
    <col min="4103" max="4104" width="12.28515625" style="551" customWidth="1"/>
    <col min="4105" max="4106" width="11.7109375" style="551" customWidth="1"/>
    <col min="4107" max="4107" width="13.85546875" style="551" customWidth="1"/>
    <col min="4108" max="4108" width="11.7109375" style="551" customWidth="1"/>
    <col min="4109" max="4351" width="9.140625" style="551"/>
    <col min="4352" max="4352" width="21.5703125" style="551" customWidth="1"/>
    <col min="4353" max="4353" width="7.42578125" style="551" customWidth="1"/>
    <col min="4354" max="4354" width="42.85546875" style="551" customWidth="1"/>
    <col min="4355" max="4357" width="15.85546875" style="551" customWidth="1"/>
    <col min="4358" max="4358" width="15.5703125" style="551" bestFit="1" customWidth="1"/>
    <col min="4359" max="4360" width="12.28515625" style="551" customWidth="1"/>
    <col min="4361" max="4362" width="11.7109375" style="551" customWidth="1"/>
    <col min="4363" max="4363" width="13.85546875" style="551" customWidth="1"/>
    <col min="4364" max="4364" width="11.7109375" style="551" customWidth="1"/>
    <col min="4365" max="4607" width="9.140625" style="551"/>
    <col min="4608" max="4608" width="21.5703125" style="551" customWidth="1"/>
    <col min="4609" max="4609" width="7.42578125" style="551" customWidth="1"/>
    <col min="4610" max="4610" width="42.85546875" style="551" customWidth="1"/>
    <col min="4611" max="4613" width="15.85546875" style="551" customWidth="1"/>
    <col min="4614" max="4614" width="15.5703125" style="551" bestFit="1" customWidth="1"/>
    <col min="4615" max="4616" width="12.28515625" style="551" customWidth="1"/>
    <col min="4617" max="4618" width="11.7109375" style="551" customWidth="1"/>
    <col min="4619" max="4619" width="13.85546875" style="551" customWidth="1"/>
    <col min="4620" max="4620" width="11.7109375" style="551" customWidth="1"/>
    <col min="4621" max="4863" width="9.140625" style="551"/>
    <col min="4864" max="4864" width="21.5703125" style="551" customWidth="1"/>
    <col min="4865" max="4865" width="7.42578125" style="551" customWidth="1"/>
    <col min="4866" max="4866" width="42.85546875" style="551" customWidth="1"/>
    <col min="4867" max="4869" width="15.85546875" style="551" customWidth="1"/>
    <col min="4870" max="4870" width="15.5703125" style="551" bestFit="1" customWidth="1"/>
    <col min="4871" max="4872" width="12.28515625" style="551" customWidth="1"/>
    <col min="4873" max="4874" width="11.7109375" style="551" customWidth="1"/>
    <col min="4875" max="4875" width="13.85546875" style="551" customWidth="1"/>
    <col min="4876" max="4876" width="11.7109375" style="551" customWidth="1"/>
    <col min="4877" max="5119" width="9.140625" style="551"/>
    <col min="5120" max="5120" width="21.5703125" style="551" customWidth="1"/>
    <col min="5121" max="5121" width="7.42578125" style="551" customWidth="1"/>
    <col min="5122" max="5122" width="42.85546875" style="551" customWidth="1"/>
    <col min="5123" max="5125" width="15.85546875" style="551" customWidth="1"/>
    <col min="5126" max="5126" width="15.5703125" style="551" bestFit="1" customWidth="1"/>
    <col min="5127" max="5128" width="12.28515625" style="551" customWidth="1"/>
    <col min="5129" max="5130" width="11.7109375" style="551" customWidth="1"/>
    <col min="5131" max="5131" width="13.85546875" style="551" customWidth="1"/>
    <col min="5132" max="5132" width="11.7109375" style="551" customWidth="1"/>
    <col min="5133" max="5375" width="9.140625" style="551"/>
    <col min="5376" max="5376" width="21.5703125" style="551" customWidth="1"/>
    <col min="5377" max="5377" width="7.42578125" style="551" customWidth="1"/>
    <col min="5378" max="5378" width="42.85546875" style="551" customWidth="1"/>
    <col min="5379" max="5381" width="15.85546875" style="551" customWidth="1"/>
    <col min="5382" max="5382" width="15.5703125" style="551" bestFit="1" customWidth="1"/>
    <col min="5383" max="5384" width="12.28515625" style="551" customWidth="1"/>
    <col min="5385" max="5386" width="11.7109375" style="551" customWidth="1"/>
    <col min="5387" max="5387" width="13.85546875" style="551" customWidth="1"/>
    <col min="5388" max="5388" width="11.7109375" style="551" customWidth="1"/>
    <col min="5389" max="5631" width="9.140625" style="551"/>
    <col min="5632" max="5632" width="21.5703125" style="551" customWidth="1"/>
    <col min="5633" max="5633" width="7.42578125" style="551" customWidth="1"/>
    <col min="5634" max="5634" width="42.85546875" style="551" customWidth="1"/>
    <col min="5635" max="5637" width="15.85546875" style="551" customWidth="1"/>
    <col min="5638" max="5638" width="15.5703125" style="551" bestFit="1" customWidth="1"/>
    <col min="5639" max="5640" width="12.28515625" style="551" customWidth="1"/>
    <col min="5641" max="5642" width="11.7109375" style="551" customWidth="1"/>
    <col min="5643" max="5643" width="13.85546875" style="551" customWidth="1"/>
    <col min="5644" max="5644" width="11.7109375" style="551" customWidth="1"/>
    <col min="5645" max="5887" width="9.140625" style="551"/>
    <col min="5888" max="5888" width="21.5703125" style="551" customWidth="1"/>
    <col min="5889" max="5889" width="7.42578125" style="551" customWidth="1"/>
    <col min="5890" max="5890" width="42.85546875" style="551" customWidth="1"/>
    <col min="5891" max="5893" width="15.85546875" style="551" customWidth="1"/>
    <col min="5894" max="5894" width="15.5703125" style="551" bestFit="1" customWidth="1"/>
    <col min="5895" max="5896" width="12.28515625" style="551" customWidth="1"/>
    <col min="5897" max="5898" width="11.7109375" style="551" customWidth="1"/>
    <col min="5899" max="5899" width="13.85546875" style="551" customWidth="1"/>
    <col min="5900" max="5900" width="11.7109375" style="551" customWidth="1"/>
    <col min="5901" max="6143" width="9.140625" style="551"/>
    <col min="6144" max="6144" width="21.5703125" style="551" customWidth="1"/>
    <col min="6145" max="6145" width="7.42578125" style="551" customWidth="1"/>
    <col min="6146" max="6146" width="42.85546875" style="551" customWidth="1"/>
    <col min="6147" max="6149" width="15.85546875" style="551" customWidth="1"/>
    <col min="6150" max="6150" width="15.5703125" style="551" bestFit="1" customWidth="1"/>
    <col min="6151" max="6152" width="12.28515625" style="551" customWidth="1"/>
    <col min="6153" max="6154" width="11.7109375" style="551" customWidth="1"/>
    <col min="6155" max="6155" width="13.85546875" style="551" customWidth="1"/>
    <col min="6156" max="6156" width="11.7109375" style="551" customWidth="1"/>
    <col min="6157" max="6399" width="9.140625" style="551"/>
    <col min="6400" max="6400" width="21.5703125" style="551" customWidth="1"/>
    <col min="6401" max="6401" width="7.42578125" style="551" customWidth="1"/>
    <col min="6402" max="6402" width="42.85546875" style="551" customWidth="1"/>
    <col min="6403" max="6405" width="15.85546875" style="551" customWidth="1"/>
    <col min="6406" max="6406" width="15.5703125" style="551" bestFit="1" customWidth="1"/>
    <col min="6407" max="6408" width="12.28515625" style="551" customWidth="1"/>
    <col min="6409" max="6410" width="11.7109375" style="551" customWidth="1"/>
    <col min="6411" max="6411" width="13.85546875" style="551" customWidth="1"/>
    <col min="6412" max="6412" width="11.7109375" style="551" customWidth="1"/>
    <col min="6413" max="6655" width="9.140625" style="551"/>
    <col min="6656" max="6656" width="21.5703125" style="551" customWidth="1"/>
    <col min="6657" max="6657" width="7.42578125" style="551" customWidth="1"/>
    <col min="6658" max="6658" width="42.85546875" style="551" customWidth="1"/>
    <col min="6659" max="6661" width="15.85546875" style="551" customWidth="1"/>
    <col min="6662" max="6662" width="15.5703125" style="551" bestFit="1" customWidth="1"/>
    <col min="6663" max="6664" width="12.28515625" style="551" customWidth="1"/>
    <col min="6665" max="6666" width="11.7109375" style="551" customWidth="1"/>
    <col min="6667" max="6667" width="13.85546875" style="551" customWidth="1"/>
    <col min="6668" max="6668" width="11.7109375" style="551" customWidth="1"/>
    <col min="6669" max="6911" width="9.140625" style="551"/>
    <col min="6912" max="6912" width="21.5703125" style="551" customWidth="1"/>
    <col min="6913" max="6913" width="7.42578125" style="551" customWidth="1"/>
    <col min="6914" max="6914" width="42.85546875" style="551" customWidth="1"/>
    <col min="6915" max="6917" width="15.85546875" style="551" customWidth="1"/>
    <col min="6918" max="6918" width="15.5703125" style="551" bestFit="1" customWidth="1"/>
    <col min="6919" max="6920" width="12.28515625" style="551" customWidth="1"/>
    <col min="6921" max="6922" width="11.7109375" style="551" customWidth="1"/>
    <col min="6923" max="6923" width="13.85546875" style="551" customWidth="1"/>
    <col min="6924" max="6924" width="11.7109375" style="551" customWidth="1"/>
    <col min="6925" max="7167" width="9.140625" style="551"/>
    <col min="7168" max="7168" width="21.5703125" style="551" customWidth="1"/>
    <col min="7169" max="7169" width="7.42578125" style="551" customWidth="1"/>
    <col min="7170" max="7170" width="42.85546875" style="551" customWidth="1"/>
    <col min="7171" max="7173" width="15.85546875" style="551" customWidth="1"/>
    <col min="7174" max="7174" width="15.5703125" style="551" bestFit="1" customWidth="1"/>
    <col min="7175" max="7176" width="12.28515625" style="551" customWidth="1"/>
    <col min="7177" max="7178" width="11.7109375" style="551" customWidth="1"/>
    <col min="7179" max="7179" width="13.85546875" style="551" customWidth="1"/>
    <col min="7180" max="7180" width="11.7109375" style="551" customWidth="1"/>
    <col min="7181" max="7423" width="9.140625" style="551"/>
    <col min="7424" max="7424" width="21.5703125" style="551" customWidth="1"/>
    <col min="7425" max="7425" width="7.42578125" style="551" customWidth="1"/>
    <col min="7426" max="7426" width="42.85546875" style="551" customWidth="1"/>
    <col min="7427" max="7429" width="15.85546875" style="551" customWidth="1"/>
    <col min="7430" max="7430" width="15.5703125" style="551" bestFit="1" customWidth="1"/>
    <col min="7431" max="7432" width="12.28515625" style="551" customWidth="1"/>
    <col min="7433" max="7434" width="11.7109375" style="551" customWidth="1"/>
    <col min="7435" max="7435" width="13.85546875" style="551" customWidth="1"/>
    <col min="7436" max="7436" width="11.7109375" style="551" customWidth="1"/>
    <col min="7437" max="7679" width="9.140625" style="551"/>
    <col min="7680" max="7680" width="21.5703125" style="551" customWidth="1"/>
    <col min="7681" max="7681" width="7.42578125" style="551" customWidth="1"/>
    <col min="7682" max="7682" width="42.85546875" style="551" customWidth="1"/>
    <col min="7683" max="7685" width="15.85546875" style="551" customWidth="1"/>
    <col min="7686" max="7686" width="15.5703125" style="551" bestFit="1" customWidth="1"/>
    <col min="7687" max="7688" width="12.28515625" style="551" customWidth="1"/>
    <col min="7689" max="7690" width="11.7109375" style="551" customWidth="1"/>
    <col min="7691" max="7691" width="13.85546875" style="551" customWidth="1"/>
    <col min="7692" max="7692" width="11.7109375" style="551" customWidth="1"/>
    <col min="7693" max="7935" width="9.140625" style="551"/>
    <col min="7936" max="7936" width="21.5703125" style="551" customWidth="1"/>
    <col min="7937" max="7937" width="7.42578125" style="551" customWidth="1"/>
    <col min="7938" max="7938" width="42.85546875" style="551" customWidth="1"/>
    <col min="7939" max="7941" width="15.85546875" style="551" customWidth="1"/>
    <col min="7942" max="7942" width="15.5703125" style="551" bestFit="1" customWidth="1"/>
    <col min="7943" max="7944" width="12.28515625" style="551" customWidth="1"/>
    <col min="7945" max="7946" width="11.7109375" style="551" customWidth="1"/>
    <col min="7947" max="7947" width="13.85546875" style="551" customWidth="1"/>
    <col min="7948" max="7948" width="11.7109375" style="551" customWidth="1"/>
    <col min="7949" max="8191" width="9.140625" style="551"/>
    <col min="8192" max="8192" width="21.5703125" style="551" customWidth="1"/>
    <col min="8193" max="8193" width="7.42578125" style="551" customWidth="1"/>
    <col min="8194" max="8194" width="42.85546875" style="551" customWidth="1"/>
    <col min="8195" max="8197" width="15.85546875" style="551" customWidth="1"/>
    <col min="8198" max="8198" width="15.5703125" style="551" bestFit="1" customWidth="1"/>
    <col min="8199" max="8200" width="12.28515625" style="551" customWidth="1"/>
    <col min="8201" max="8202" width="11.7109375" style="551" customWidth="1"/>
    <col min="8203" max="8203" width="13.85546875" style="551" customWidth="1"/>
    <col min="8204" max="8204" width="11.7109375" style="551" customWidth="1"/>
    <col min="8205" max="8447" width="9.140625" style="551"/>
    <col min="8448" max="8448" width="21.5703125" style="551" customWidth="1"/>
    <col min="8449" max="8449" width="7.42578125" style="551" customWidth="1"/>
    <col min="8450" max="8450" width="42.85546875" style="551" customWidth="1"/>
    <col min="8451" max="8453" width="15.85546875" style="551" customWidth="1"/>
    <col min="8454" max="8454" width="15.5703125" style="551" bestFit="1" customWidth="1"/>
    <col min="8455" max="8456" width="12.28515625" style="551" customWidth="1"/>
    <col min="8457" max="8458" width="11.7109375" style="551" customWidth="1"/>
    <col min="8459" max="8459" width="13.85546875" style="551" customWidth="1"/>
    <col min="8460" max="8460" width="11.7109375" style="551" customWidth="1"/>
    <col min="8461" max="8703" width="9.140625" style="551"/>
    <col min="8704" max="8704" width="21.5703125" style="551" customWidth="1"/>
    <col min="8705" max="8705" width="7.42578125" style="551" customWidth="1"/>
    <col min="8706" max="8706" width="42.85546875" style="551" customWidth="1"/>
    <col min="8707" max="8709" width="15.85546875" style="551" customWidth="1"/>
    <col min="8710" max="8710" width="15.5703125" style="551" bestFit="1" customWidth="1"/>
    <col min="8711" max="8712" width="12.28515625" style="551" customWidth="1"/>
    <col min="8713" max="8714" width="11.7109375" style="551" customWidth="1"/>
    <col min="8715" max="8715" width="13.85546875" style="551" customWidth="1"/>
    <col min="8716" max="8716" width="11.7109375" style="551" customWidth="1"/>
    <col min="8717" max="8959" width="9.140625" style="551"/>
    <col min="8960" max="8960" width="21.5703125" style="551" customWidth="1"/>
    <col min="8961" max="8961" width="7.42578125" style="551" customWidth="1"/>
    <col min="8962" max="8962" width="42.85546875" style="551" customWidth="1"/>
    <col min="8963" max="8965" width="15.85546875" style="551" customWidth="1"/>
    <col min="8966" max="8966" width="15.5703125" style="551" bestFit="1" customWidth="1"/>
    <col min="8967" max="8968" width="12.28515625" style="551" customWidth="1"/>
    <col min="8969" max="8970" width="11.7109375" style="551" customWidth="1"/>
    <col min="8971" max="8971" width="13.85546875" style="551" customWidth="1"/>
    <col min="8972" max="8972" width="11.7109375" style="551" customWidth="1"/>
    <col min="8973" max="9215" width="9.140625" style="551"/>
    <col min="9216" max="9216" width="21.5703125" style="551" customWidth="1"/>
    <col min="9217" max="9217" width="7.42578125" style="551" customWidth="1"/>
    <col min="9218" max="9218" width="42.85546875" style="551" customWidth="1"/>
    <col min="9219" max="9221" width="15.85546875" style="551" customWidth="1"/>
    <col min="9222" max="9222" width="15.5703125" style="551" bestFit="1" customWidth="1"/>
    <col min="9223" max="9224" width="12.28515625" style="551" customWidth="1"/>
    <col min="9225" max="9226" width="11.7109375" style="551" customWidth="1"/>
    <col min="9227" max="9227" width="13.85546875" style="551" customWidth="1"/>
    <col min="9228" max="9228" width="11.7109375" style="551" customWidth="1"/>
    <col min="9229" max="9471" width="9.140625" style="551"/>
    <col min="9472" max="9472" width="21.5703125" style="551" customWidth="1"/>
    <col min="9473" max="9473" width="7.42578125" style="551" customWidth="1"/>
    <col min="9474" max="9474" width="42.85546875" style="551" customWidth="1"/>
    <col min="9475" max="9477" width="15.85546875" style="551" customWidth="1"/>
    <col min="9478" max="9478" width="15.5703125" style="551" bestFit="1" customWidth="1"/>
    <col min="9479" max="9480" width="12.28515625" style="551" customWidth="1"/>
    <col min="9481" max="9482" width="11.7109375" style="551" customWidth="1"/>
    <col min="9483" max="9483" width="13.85546875" style="551" customWidth="1"/>
    <col min="9484" max="9484" width="11.7109375" style="551" customWidth="1"/>
    <col min="9485" max="9727" width="9.140625" style="551"/>
    <col min="9728" max="9728" width="21.5703125" style="551" customWidth="1"/>
    <col min="9729" max="9729" width="7.42578125" style="551" customWidth="1"/>
    <col min="9730" max="9730" width="42.85546875" style="551" customWidth="1"/>
    <col min="9731" max="9733" width="15.85546875" style="551" customWidth="1"/>
    <col min="9734" max="9734" width="15.5703125" style="551" bestFit="1" customWidth="1"/>
    <col min="9735" max="9736" width="12.28515625" style="551" customWidth="1"/>
    <col min="9737" max="9738" width="11.7109375" style="551" customWidth="1"/>
    <col min="9739" max="9739" width="13.85546875" style="551" customWidth="1"/>
    <col min="9740" max="9740" width="11.7109375" style="551" customWidth="1"/>
    <col min="9741" max="9983" width="9.140625" style="551"/>
    <col min="9984" max="9984" width="21.5703125" style="551" customWidth="1"/>
    <col min="9985" max="9985" width="7.42578125" style="551" customWidth="1"/>
    <col min="9986" max="9986" width="42.85546875" style="551" customWidth="1"/>
    <col min="9987" max="9989" width="15.85546875" style="551" customWidth="1"/>
    <col min="9990" max="9990" width="15.5703125" style="551" bestFit="1" customWidth="1"/>
    <col min="9991" max="9992" width="12.28515625" style="551" customWidth="1"/>
    <col min="9993" max="9994" width="11.7109375" style="551" customWidth="1"/>
    <col min="9995" max="9995" width="13.85546875" style="551" customWidth="1"/>
    <col min="9996" max="9996" width="11.7109375" style="551" customWidth="1"/>
    <col min="9997" max="10239" width="9.140625" style="551"/>
    <col min="10240" max="10240" width="21.5703125" style="551" customWidth="1"/>
    <col min="10241" max="10241" width="7.42578125" style="551" customWidth="1"/>
    <col min="10242" max="10242" width="42.85546875" style="551" customWidth="1"/>
    <col min="10243" max="10245" width="15.85546875" style="551" customWidth="1"/>
    <col min="10246" max="10246" width="15.5703125" style="551" bestFit="1" customWidth="1"/>
    <col min="10247" max="10248" width="12.28515625" style="551" customWidth="1"/>
    <col min="10249" max="10250" width="11.7109375" style="551" customWidth="1"/>
    <col min="10251" max="10251" width="13.85546875" style="551" customWidth="1"/>
    <col min="10252" max="10252" width="11.7109375" style="551" customWidth="1"/>
    <col min="10253" max="10495" width="9.140625" style="551"/>
    <col min="10496" max="10496" width="21.5703125" style="551" customWidth="1"/>
    <col min="10497" max="10497" width="7.42578125" style="551" customWidth="1"/>
    <col min="10498" max="10498" width="42.85546875" style="551" customWidth="1"/>
    <col min="10499" max="10501" width="15.85546875" style="551" customWidth="1"/>
    <col min="10502" max="10502" width="15.5703125" style="551" bestFit="1" customWidth="1"/>
    <col min="10503" max="10504" width="12.28515625" style="551" customWidth="1"/>
    <col min="10505" max="10506" width="11.7109375" style="551" customWidth="1"/>
    <col min="10507" max="10507" width="13.85546875" style="551" customWidth="1"/>
    <col min="10508" max="10508" width="11.7109375" style="551" customWidth="1"/>
    <col min="10509" max="10751" width="9.140625" style="551"/>
    <col min="10752" max="10752" width="21.5703125" style="551" customWidth="1"/>
    <col min="10753" max="10753" width="7.42578125" style="551" customWidth="1"/>
    <col min="10754" max="10754" width="42.85546875" style="551" customWidth="1"/>
    <col min="10755" max="10757" width="15.85546875" style="551" customWidth="1"/>
    <col min="10758" max="10758" width="15.5703125" style="551" bestFit="1" customWidth="1"/>
    <col min="10759" max="10760" width="12.28515625" style="551" customWidth="1"/>
    <col min="10761" max="10762" width="11.7109375" style="551" customWidth="1"/>
    <col min="10763" max="10763" width="13.85546875" style="551" customWidth="1"/>
    <col min="10764" max="10764" width="11.7109375" style="551" customWidth="1"/>
    <col min="10765" max="11007" width="9.140625" style="551"/>
    <col min="11008" max="11008" width="21.5703125" style="551" customWidth="1"/>
    <col min="11009" max="11009" width="7.42578125" style="551" customWidth="1"/>
    <col min="11010" max="11010" width="42.85546875" style="551" customWidth="1"/>
    <col min="11011" max="11013" width="15.85546875" style="551" customWidth="1"/>
    <col min="11014" max="11014" width="15.5703125" style="551" bestFit="1" customWidth="1"/>
    <col min="11015" max="11016" width="12.28515625" style="551" customWidth="1"/>
    <col min="11017" max="11018" width="11.7109375" style="551" customWidth="1"/>
    <col min="11019" max="11019" width="13.85546875" style="551" customWidth="1"/>
    <col min="11020" max="11020" width="11.7109375" style="551" customWidth="1"/>
    <col min="11021" max="11263" width="9.140625" style="551"/>
    <col min="11264" max="11264" width="21.5703125" style="551" customWidth="1"/>
    <col min="11265" max="11265" width="7.42578125" style="551" customWidth="1"/>
    <col min="11266" max="11266" width="42.85546875" style="551" customWidth="1"/>
    <col min="11267" max="11269" width="15.85546875" style="551" customWidth="1"/>
    <col min="11270" max="11270" width="15.5703125" style="551" bestFit="1" customWidth="1"/>
    <col min="11271" max="11272" width="12.28515625" style="551" customWidth="1"/>
    <col min="11273" max="11274" width="11.7109375" style="551" customWidth="1"/>
    <col min="11275" max="11275" width="13.85546875" style="551" customWidth="1"/>
    <col min="11276" max="11276" width="11.7109375" style="551" customWidth="1"/>
    <col min="11277" max="11519" width="9.140625" style="551"/>
    <col min="11520" max="11520" width="21.5703125" style="551" customWidth="1"/>
    <col min="11521" max="11521" width="7.42578125" style="551" customWidth="1"/>
    <col min="11522" max="11522" width="42.85546875" style="551" customWidth="1"/>
    <col min="11523" max="11525" width="15.85546875" style="551" customWidth="1"/>
    <col min="11526" max="11526" width="15.5703125" style="551" bestFit="1" customWidth="1"/>
    <col min="11527" max="11528" width="12.28515625" style="551" customWidth="1"/>
    <col min="11529" max="11530" width="11.7109375" style="551" customWidth="1"/>
    <col min="11531" max="11531" width="13.85546875" style="551" customWidth="1"/>
    <col min="11532" max="11532" width="11.7109375" style="551" customWidth="1"/>
    <col min="11533" max="11775" width="9.140625" style="551"/>
    <col min="11776" max="11776" width="21.5703125" style="551" customWidth="1"/>
    <col min="11777" max="11777" width="7.42578125" style="551" customWidth="1"/>
    <col min="11778" max="11778" width="42.85546875" style="551" customWidth="1"/>
    <col min="11779" max="11781" width="15.85546875" style="551" customWidth="1"/>
    <col min="11782" max="11782" width="15.5703125" style="551" bestFit="1" customWidth="1"/>
    <col min="11783" max="11784" width="12.28515625" style="551" customWidth="1"/>
    <col min="11785" max="11786" width="11.7109375" style="551" customWidth="1"/>
    <col min="11787" max="11787" width="13.85546875" style="551" customWidth="1"/>
    <col min="11788" max="11788" width="11.7109375" style="551" customWidth="1"/>
    <col min="11789" max="12031" width="9.140625" style="551"/>
    <col min="12032" max="12032" width="21.5703125" style="551" customWidth="1"/>
    <col min="12033" max="12033" width="7.42578125" style="551" customWidth="1"/>
    <col min="12034" max="12034" width="42.85546875" style="551" customWidth="1"/>
    <col min="12035" max="12037" width="15.85546875" style="551" customWidth="1"/>
    <col min="12038" max="12038" width="15.5703125" style="551" bestFit="1" customWidth="1"/>
    <col min="12039" max="12040" width="12.28515625" style="551" customWidth="1"/>
    <col min="12041" max="12042" width="11.7109375" style="551" customWidth="1"/>
    <col min="12043" max="12043" width="13.85546875" style="551" customWidth="1"/>
    <col min="12044" max="12044" width="11.7109375" style="551" customWidth="1"/>
    <col min="12045" max="12287" width="9.140625" style="551"/>
    <col min="12288" max="12288" width="21.5703125" style="551" customWidth="1"/>
    <col min="12289" max="12289" width="7.42578125" style="551" customWidth="1"/>
    <col min="12290" max="12290" width="42.85546875" style="551" customWidth="1"/>
    <col min="12291" max="12293" width="15.85546875" style="551" customWidth="1"/>
    <col min="12294" max="12294" width="15.5703125" style="551" bestFit="1" customWidth="1"/>
    <col min="12295" max="12296" width="12.28515625" style="551" customWidth="1"/>
    <col min="12297" max="12298" width="11.7109375" style="551" customWidth="1"/>
    <col min="12299" max="12299" width="13.85546875" style="551" customWidth="1"/>
    <col min="12300" max="12300" width="11.7109375" style="551" customWidth="1"/>
    <col min="12301" max="12543" width="9.140625" style="551"/>
    <col min="12544" max="12544" width="21.5703125" style="551" customWidth="1"/>
    <col min="12545" max="12545" width="7.42578125" style="551" customWidth="1"/>
    <col min="12546" max="12546" width="42.85546875" style="551" customWidth="1"/>
    <col min="12547" max="12549" width="15.85546875" style="551" customWidth="1"/>
    <col min="12550" max="12550" width="15.5703125" style="551" bestFit="1" customWidth="1"/>
    <col min="12551" max="12552" width="12.28515625" style="551" customWidth="1"/>
    <col min="12553" max="12554" width="11.7109375" style="551" customWidth="1"/>
    <col min="12555" max="12555" width="13.85546875" style="551" customWidth="1"/>
    <col min="12556" max="12556" width="11.7109375" style="551" customWidth="1"/>
    <col min="12557" max="12799" width="9.140625" style="551"/>
    <col min="12800" max="12800" width="21.5703125" style="551" customWidth="1"/>
    <col min="12801" max="12801" width="7.42578125" style="551" customWidth="1"/>
    <col min="12802" max="12802" width="42.85546875" style="551" customWidth="1"/>
    <col min="12803" max="12805" width="15.85546875" style="551" customWidth="1"/>
    <col min="12806" max="12806" width="15.5703125" style="551" bestFit="1" customWidth="1"/>
    <col min="12807" max="12808" width="12.28515625" style="551" customWidth="1"/>
    <col min="12809" max="12810" width="11.7109375" style="551" customWidth="1"/>
    <col min="12811" max="12811" width="13.85546875" style="551" customWidth="1"/>
    <col min="12812" max="12812" width="11.7109375" style="551" customWidth="1"/>
    <col min="12813" max="13055" width="9.140625" style="551"/>
    <col min="13056" max="13056" width="21.5703125" style="551" customWidth="1"/>
    <col min="13057" max="13057" width="7.42578125" style="551" customWidth="1"/>
    <col min="13058" max="13058" width="42.85546875" style="551" customWidth="1"/>
    <col min="13059" max="13061" width="15.85546875" style="551" customWidth="1"/>
    <col min="13062" max="13062" width="15.5703125" style="551" bestFit="1" customWidth="1"/>
    <col min="13063" max="13064" width="12.28515625" style="551" customWidth="1"/>
    <col min="13065" max="13066" width="11.7109375" style="551" customWidth="1"/>
    <col min="13067" max="13067" width="13.85546875" style="551" customWidth="1"/>
    <col min="13068" max="13068" width="11.7109375" style="551" customWidth="1"/>
    <col min="13069" max="13311" width="9.140625" style="551"/>
    <col min="13312" max="13312" width="21.5703125" style="551" customWidth="1"/>
    <col min="13313" max="13313" width="7.42578125" style="551" customWidth="1"/>
    <col min="13314" max="13314" width="42.85546875" style="551" customWidth="1"/>
    <col min="13315" max="13317" width="15.85546875" style="551" customWidth="1"/>
    <col min="13318" max="13318" width="15.5703125" style="551" bestFit="1" customWidth="1"/>
    <col min="13319" max="13320" width="12.28515625" style="551" customWidth="1"/>
    <col min="13321" max="13322" width="11.7109375" style="551" customWidth="1"/>
    <col min="13323" max="13323" width="13.85546875" style="551" customWidth="1"/>
    <col min="13324" max="13324" width="11.7109375" style="551" customWidth="1"/>
    <col min="13325" max="13567" width="9.140625" style="551"/>
    <col min="13568" max="13568" width="21.5703125" style="551" customWidth="1"/>
    <col min="13569" max="13569" width="7.42578125" style="551" customWidth="1"/>
    <col min="13570" max="13570" width="42.85546875" style="551" customWidth="1"/>
    <col min="13571" max="13573" width="15.85546875" style="551" customWidth="1"/>
    <col min="13574" max="13574" width="15.5703125" style="551" bestFit="1" customWidth="1"/>
    <col min="13575" max="13576" width="12.28515625" style="551" customWidth="1"/>
    <col min="13577" max="13578" width="11.7109375" style="551" customWidth="1"/>
    <col min="13579" max="13579" width="13.85546875" style="551" customWidth="1"/>
    <col min="13580" max="13580" width="11.7109375" style="551" customWidth="1"/>
    <col min="13581" max="13823" width="9.140625" style="551"/>
    <col min="13824" max="13824" width="21.5703125" style="551" customWidth="1"/>
    <col min="13825" max="13825" width="7.42578125" style="551" customWidth="1"/>
    <col min="13826" max="13826" width="42.85546875" style="551" customWidth="1"/>
    <col min="13827" max="13829" width="15.85546875" style="551" customWidth="1"/>
    <col min="13830" max="13830" width="15.5703125" style="551" bestFit="1" customWidth="1"/>
    <col min="13831" max="13832" width="12.28515625" style="551" customWidth="1"/>
    <col min="13833" max="13834" width="11.7109375" style="551" customWidth="1"/>
    <col min="13835" max="13835" width="13.85546875" style="551" customWidth="1"/>
    <col min="13836" max="13836" width="11.7109375" style="551" customWidth="1"/>
    <col min="13837" max="14079" width="9.140625" style="551"/>
    <col min="14080" max="14080" width="21.5703125" style="551" customWidth="1"/>
    <col min="14081" max="14081" width="7.42578125" style="551" customWidth="1"/>
    <col min="14082" max="14082" width="42.85546875" style="551" customWidth="1"/>
    <col min="14083" max="14085" width="15.85546875" style="551" customWidth="1"/>
    <col min="14086" max="14086" width="15.5703125" style="551" bestFit="1" customWidth="1"/>
    <col min="14087" max="14088" width="12.28515625" style="551" customWidth="1"/>
    <col min="14089" max="14090" width="11.7109375" style="551" customWidth="1"/>
    <col min="14091" max="14091" width="13.85546875" style="551" customWidth="1"/>
    <col min="14092" max="14092" width="11.7109375" style="551" customWidth="1"/>
    <col min="14093" max="14335" width="9.140625" style="551"/>
    <col min="14336" max="14336" width="21.5703125" style="551" customWidth="1"/>
    <col min="14337" max="14337" width="7.42578125" style="551" customWidth="1"/>
    <col min="14338" max="14338" width="42.85546875" style="551" customWidth="1"/>
    <col min="14339" max="14341" width="15.85546875" style="551" customWidth="1"/>
    <col min="14342" max="14342" width="15.5703125" style="551" bestFit="1" customWidth="1"/>
    <col min="14343" max="14344" width="12.28515625" style="551" customWidth="1"/>
    <col min="14345" max="14346" width="11.7109375" style="551" customWidth="1"/>
    <col min="14347" max="14347" width="13.85546875" style="551" customWidth="1"/>
    <col min="14348" max="14348" width="11.7109375" style="551" customWidth="1"/>
    <col min="14349" max="14591" width="9.140625" style="551"/>
    <col min="14592" max="14592" width="21.5703125" style="551" customWidth="1"/>
    <col min="14593" max="14593" width="7.42578125" style="551" customWidth="1"/>
    <col min="14594" max="14594" width="42.85546875" style="551" customWidth="1"/>
    <col min="14595" max="14597" width="15.85546875" style="551" customWidth="1"/>
    <col min="14598" max="14598" width="15.5703125" style="551" bestFit="1" customWidth="1"/>
    <col min="14599" max="14600" width="12.28515625" style="551" customWidth="1"/>
    <col min="14601" max="14602" width="11.7109375" style="551" customWidth="1"/>
    <col min="14603" max="14603" width="13.85546875" style="551" customWidth="1"/>
    <col min="14604" max="14604" width="11.7109375" style="551" customWidth="1"/>
    <col min="14605" max="14847" width="9.140625" style="551"/>
    <col min="14848" max="14848" width="21.5703125" style="551" customWidth="1"/>
    <col min="14849" max="14849" width="7.42578125" style="551" customWidth="1"/>
    <col min="14850" max="14850" width="42.85546875" style="551" customWidth="1"/>
    <col min="14851" max="14853" width="15.85546875" style="551" customWidth="1"/>
    <col min="14854" max="14854" width="15.5703125" style="551" bestFit="1" customWidth="1"/>
    <col min="14855" max="14856" width="12.28515625" style="551" customWidth="1"/>
    <col min="14857" max="14858" width="11.7109375" style="551" customWidth="1"/>
    <col min="14859" max="14859" width="13.85546875" style="551" customWidth="1"/>
    <col min="14860" max="14860" width="11.7109375" style="551" customWidth="1"/>
    <col min="14861" max="15103" width="9.140625" style="551"/>
    <col min="15104" max="15104" width="21.5703125" style="551" customWidth="1"/>
    <col min="15105" max="15105" width="7.42578125" style="551" customWidth="1"/>
    <col min="15106" max="15106" width="42.85546875" style="551" customWidth="1"/>
    <col min="15107" max="15109" width="15.85546875" style="551" customWidth="1"/>
    <col min="15110" max="15110" width="15.5703125" style="551" bestFit="1" customWidth="1"/>
    <col min="15111" max="15112" width="12.28515625" style="551" customWidth="1"/>
    <col min="15113" max="15114" width="11.7109375" style="551" customWidth="1"/>
    <col min="15115" max="15115" width="13.85546875" style="551" customWidth="1"/>
    <col min="15116" max="15116" width="11.7109375" style="551" customWidth="1"/>
    <col min="15117" max="15359" width="9.140625" style="551"/>
    <col min="15360" max="15360" width="21.5703125" style="551" customWidth="1"/>
    <col min="15361" max="15361" width="7.42578125" style="551" customWidth="1"/>
    <col min="15362" max="15362" width="42.85546875" style="551" customWidth="1"/>
    <col min="15363" max="15365" width="15.85546875" style="551" customWidth="1"/>
    <col min="15366" max="15366" width="15.5703125" style="551" bestFit="1" customWidth="1"/>
    <col min="15367" max="15368" width="12.28515625" style="551" customWidth="1"/>
    <col min="15369" max="15370" width="11.7109375" style="551" customWidth="1"/>
    <col min="15371" max="15371" width="13.85546875" style="551" customWidth="1"/>
    <col min="15372" max="15372" width="11.7109375" style="551" customWidth="1"/>
    <col min="15373" max="15615" width="9.140625" style="551"/>
    <col min="15616" max="15616" width="21.5703125" style="551" customWidth="1"/>
    <col min="15617" max="15617" width="7.42578125" style="551" customWidth="1"/>
    <col min="15618" max="15618" width="42.85546875" style="551" customWidth="1"/>
    <col min="15619" max="15621" width="15.85546875" style="551" customWidth="1"/>
    <col min="15622" max="15622" width="15.5703125" style="551" bestFit="1" customWidth="1"/>
    <col min="15623" max="15624" width="12.28515625" style="551" customWidth="1"/>
    <col min="15625" max="15626" width="11.7109375" style="551" customWidth="1"/>
    <col min="15627" max="15627" width="13.85546875" style="551" customWidth="1"/>
    <col min="15628" max="15628" width="11.7109375" style="551" customWidth="1"/>
    <col min="15629" max="15871" width="9.140625" style="551"/>
    <col min="15872" max="15872" width="21.5703125" style="551" customWidth="1"/>
    <col min="15873" max="15873" width="7.42578125" style="551" customWidth="1"/>
    <col min="15874" max="15874" width="42.85546875" style="551" customWidth="1"/>
    <col min="15875" max="15877" width="15.85546875" style="551" customWidth="1"/>
    <col min="15878" max="15878" width="15.5703125" style="551" bestFit="1" customWidth="1"/>
    <col min="15879" max="15880" width="12.28515625" style="551" customWidth="1"/>
    <col min="15881" max="15882" width="11.7109375" style="551" customWidth="1"/>
    <col min="15883" max="15883" width="13.85546875" style="551" customWidth="1"/>
    <col min="15884" max="15884" width="11.7109375" style="551" customWidth="1"/>
    <col min="15885" max="16127" width="9.140625" style="551"/>
    <col min="16128" max="16128" width="21.5703125" style="551" customWidth="1"/>
    <col min="16129" max="16129" width="7.42578125" style="551" customWidth="1"/>
    <col min="16130" max="16130" width="42.85546875" style="551" customWidth="1"/>
    <col min="16131" max="16133" width="15.85546875" style="551" customWidth="1"/>
    <col min="16134" max="16134" width="15.5703125" style="551" bestFit="1" customWidth="1"/>
    <col min="16135" max="16136" width="12.28515625" style="551" customWidth="1"/>
    <col min="16137" max="16138" width="11.7109375" style="551" customWidth="1"/>
    <col min="16139" max="16139" width="13.85546875" style="551" customWidth="1"/>
    <col min="16140" max="16140" width="11.7109375" style="551" customWidth="1"/>
    <col min="16141" max="16384" width="9.140625" style="551"/>
  </cols>
  <sheetData>
    <row r="2" spans="1:14" ht="18" customHeight="1">
      <c r="A2" s="1235" t="s">
        <v>1216</v>
      </c>
      <c r="B2" s="1235"/>
      <c r="C2" s="1235"/>
      <c r="D2" s="1235"/>
      <c r="E2" s="1235"/>
      <c r="F2" s="1235"/>
      <c r="G2" s="1235"/>
      <c r="H2" s="1235"/>
      <c r="I2" s="1235"/>
      <c r="J2" s="1235"/>
      <c r="K2" s="1235"/>
      <c r="L2" s="1235"/>
      <c r="M2" s="551" t="s">
        <v>1217</v>
      </c>
      <c r="N2" s="552" t="s">
        <v>1218</v>
      </c>
    </row>
    <row r="3" spans="1:14" ht="12" customHeight="1" thickBot="1">
      <c r="A3" s="1236"/>
      <c r="B3" s="1236"/>
      <c r="C3" s="1236"/>
      <c r="D3" s="1236"/>
      <c r="E3" s="1236"/>
      <c r="F3" s="1236"/>
      <c r="G3" s="1236"/>
      <c r="H3" s="1236"/>
      <c r="I3" s="1236"/>
      <c r="J3" s="1236"/>
      <c r="K3" s="1236"/>
      <c r="L3" s="553" t="s">
        <v>1219</v>
      </c>
      <c r="M3" s="552" t="s">
        <v>1220</v>
      </c>
      <c r="N3" s="552" t="s">
        <v>1221</v>
      </c>
    </row>
    <row r="4" spans="1:14" s="558" customFormat="1" ht="66.75" customHeight="1">
      <c r="A4" s="554" t="s">
        <v>1222</v>
      </c>
      <c r="B4" s="555" t="s">
        <v>1223</v>
      </c>
      <c r="C4" s="555" t="s">
        <v>1224</v>
      </c>
      <c r="D4" s="555" t="s">
        <v>1225</v>
      </c>
      <c r="E4" s="556" t="s">
        <v>3994</v>
      </c>
      <c r="F4" s="555" t="s">
        <v>3995</v>
      </c>
      <c r="G4" s="555" t="s">
        <v>3996</v>
      </c>
      <c r="H4" s="555" t="s">
        <v>3997</v>
      </c>
      <c r="I4" s="555" t="s">
        <v>1226</v>
      </c>
      <c r="J4" s="555" t="s">
        <v>3998</v>
      </c>
      <c r="K4" s="555" t="s">
        <v>3999</v>
      </c>
      <c r="L4" s="557" t="s">
        <v>4000</v>
      </c>
    </row>
    <row r="5" spans="1:14" ht="23.25" customHeight="1">
      <c r="A5" s="1225" t="s">
        <v>1227</v>
      </c>
      <c r="B5" s="559">
        <v>34352</v>
      </c>
      <c r="C5" s="560" t="s">
        <v>1228</v>
      </c>
      <c r="D5" s="561">
        <v>1600000</v>
      </c>
      <c r="E5" s="562">
        <v>1600000</v>
      </c>
      <c r="F5" s="563">
        <v>1600000</v>
      </c>
      <c r="G5" s="563">
        <v>0</v>
      </c>
      <c r="H5" s="563">
        <v>0</v>
      </c>
      <c r="I5" s="563">
        <v>0</v>
      </c>
      <c r="J5" s="564">
        <v>0</v>
      </c>
      <c r="K5" s="564">
        <v>0</v>
      </c>
      <c r="L5" s="565">
        <v>0</v>
      </c>
      <c r="M5" s="566">
        <f t="shared" ref="M5:M36" si="0">F5+G5</f>
        <v>1600000</v>
      </c>
      <c r="N5" s="566">
        <f t="shared" ref="N5:N36" si="1">H5+I5</f>
        <v>0</v>
      </c>
    </row>
    <row r="6" spans="1:14">
      <c r="A6" s="1225"/>
      <c r="B6" s="559">
        <v>34070</v>
      </c>
      <c r="C6" s="560" t="s">
        <v>1229</v>
      </c>
      <c r="D6" s="561">
        <v>461000</v>
      </c>
      <c r="E6" s="562">
        <v>461000</v>
      </c>
      <c r="F6" s="563">
        <v>461000</v>
      </c>
      <c r="G6" s="563">
        <v>0</v>
      </c>
      <c r="H6" s="563">
        <v>0</v>
      </c>
      <c r="I6" s="563">
        <v>0</v>
      </c>
      <c r="J6" s="564">
        <v>0</v>
      </c>
      <c r="K6" s="564">
        <v>0</v>
      </c>
      <c r="L6" s="565">
        <v>0</v>
      </c>
      <c r="M6" s="566">
        <f t="shared" si="0"/>
        <v>461000</v>
      </c>
      <c r="N6" s="566">
        <f t="shared" si="1"/>
        <v>0</v>
      </c>
    </row>
    <row r="7" spans="1:14">
      <c r="A7" s="1225"/>
      <c r="B7" s="559">
        <v>34090</v>
      </c>
      <c r="C7" s="560" t="s">
        <v>1230</v>
      </c>
      <c r="D7" s="561">
        <v>100000</v>
      </c>
      <c r="E7" s="562">
        <v>100000</v>
      </c>
      <c r="F7" s="563">
        <v>100000</v>
      </c>
      <c r="G7" s="563">
        <v>0</v>
      </c>
      <c r="H7" s="563">
        <v>0</v>
      </c>
      <c r="I7" s="563">
        <v>0</v>
      </c>
      <c r="J7" s="564">
        <v>0</v>
      </c>
      <c r="K7" s="564">
        <v>0</v>
      </c>
      <c r="L7" s="565">
        <v>0</v>
      </c>
      <c r="M7" s="566">
        <f t="shared" si="0"/>
        <v>100000</v>
      </c>
      <c r="N7" s="566">
        <f t="shared" si="1"/>
        <v>0</v>
      </c>
    </row>
    <row r="8" spans="1:14">
      <c r="A8" s="1225"/>
      <c r="B8" s="559">
        <v>34544</v>
      </c>
      <c r="C8" s="560" t="s">
        <v>1231</v>
      </c>
      <c r="D8" s="561">
        <v>85000</v>
      </c>
      <c r="E8" s="562">
        <v>85000</v>
      </c>
      <c r="F8" s="563">
        <v>85000</v>
      </c>
      <c r="G8" s="563">
        <v>0</v>
      </c>
      <c r="H8" s="563">
        <v>0</v>
      </c>
      <c r="I8" s="563">
        <v>0</v>
      </c>
      <c r="J8" s="564">
        <v>0</v>
      </c>
      <c r="K8" s="564">
        <v>0</v>
      </c>
      <c r="L8" s="565">
        <v>0</v>
      </c>
      <c r="M8" s="566">
        <f t="shared" si="0"/>
        <v>85000</v>
      </c>
      <c r="N8" s="566">
        <f t="shared" si="1"/>
        <v>0</v>
      </c>
    </row>
    <row r="9" spans="1:14">
      <c r="A9" s="1225"/>
      <c r="B9" s="559">
        <v>34053</v>
      </c>
      <c r="C9" s="560" t="s">
        <v>1232</v>
      </c>
      <c r="D9" s="561">
        <v>435000</v>
      </c>
      <c r="E9" s="562">
        <v>435000</v>
      </c>
      <c r="F9" s="563">
        <v>435000</v>
      </c>
      <c r="G9" s="563">
        <v>0</v>
      </c>
      <c r="H9" s="563">
        <v>0</v>
      </c>
      <c r="I9" s="563">
        <v>0</v>
      </c>
      <c r="J9" s="564">
        <v>0</v>
      </c>
      <c r="K9" s="564">
        <v>0</v>
      </c>
      <c r="L9" s="565">
        <v>0</v>
      </c>
      <c r="M9" s="566">
        <f t="shared" si="0"/>
        <v>435000</v>
      </c>
      <c r="N9" s="566">
        <f t="shared" si="1"/>
        <v>0</v>
      </c>
    </row>
    <row r="10" spans="1:14" s="569" customFormat="1" ht="15.75" customHeight="1">
      <c r="A10" s="1221" t="s">
        <v>1233</v>
      </c>
      <c r="B10" s="1222"/>
      <c r="C10" s="1222"/>
      <c r="D10" s="567">
        <f t="shared" ref="D10:L10" si="2">SUM(D5:D9)</f>
        <v>2681000</v>
      </c>
      <c r="E10" s="567">
        <f t="shared" si="2"/>
        <v>2681000</v>
      </c>
      <c r="F10" s="567">
        <f t="shared" si="2"/>
        <v>2681000</v>
      </c>
      <c r="G10" s="567">
        <f t="shared" si="2"/>
        <v>0</v>
      </c>
      <c r="H10" s="567">
        <f t="shared" si="2"/>
        <v>0</v>
      </c>
      <c r="I10" s="567">
        <f t="shared" si="2"/>
        <v>0</v>
      </c>
      <c r="J10" s="567">
        <f t="shared" si="2"/>
        <v>0</v>
      </c>
      <c r="K10" s="567">
        <f t="shared" si="2"/>
        <v>0</v>
      </c>
      <c r="L10" s="568">
        <f t="shared" si="2"/>
        <v>0</v>
      </c>
      <c r="M10" s="566">
        <f t="shared" si="0"/>
        <v>2681000</v>
      </c>
      <c r="N10" s="566">
        <f t="shared" si="1"/>
        <v>0</v>
      </c>
    </row>
    <row r="11" spans="1:14" s="574" customFormat="1" ht="23.25" customHeight="1">
      <c r="A11" s="1225" t="s">
        <v>1234</v>
      </c>
      <c r="B11" s="559">
        <v>35015</v>
      </c>
      <c r="C11" s="570" t="s">
        <v>1235</v>
      </c>
      <c r="D11" s="571">
        <v>4924035</v>
      </c>
      <c r="E11" s="572">
        <v>4924035</v>
      </c>
      <c r="F11" s="571">
        <v>4582333</v>
      </c>
      <c r="G11" s="571">
        <v>341702</v>
      </c>
      <c r="H11" s="571">
        <v>254419</v>
      </c>
      <c r="I11" s="571">
        <v>87283</v>
      </c>
      <c r="J11" s="571">
        <v>87283</v>
      </c>
      <c r="K11" s="571">
        <v>0</v>
      </c>
      <c r="L11" s="573">
        <v>0</v>
      </c>
      <c r="M11" s="566">
        <f t="shared" si="0"/>
        <v>4924035</v>
      </c>
      <c r="N11" s="566">
        <f t="shared" si="1"/>
        <v>341702</v>
      </c>
    </row>
    <row r="12" spans="1:14" s="574" customFormat="1" ht="23.25" customHeight="1">
      <c r="A12" s="1225"/>
      <c r="B12" s="559">
        <v>35018</v>
      </c>
      <c r="C12" s="570" t="s">
        <v>1236</v>
      </c>
      <c r="D12" s="571">
        <v>12266020</v>
      </c>
      <c r="E12" s="572">
        <v>12266020</v>
      </c>
      <c r="F12" s="571">
        <v>12266020</v>
      </c>
      <c r="G12" s="571">
        <v>0</v>
      </c>
      <c r="H12" s="571">
        <v>0</v>
      </c>
      <c r="I12" s="571">
        <v>0</v>
      </c>
      <c r="J12" s="571">
        <v>0</v>
      </c>
      <c r="K12" s="571">
        <v>0</v>
      </c>
      <c r="L12" s="573">
        <v>0</v>
      </c>
      <c r="M12" s="566">
        <f t="shared" si="0"/>
        <v>12266020</v>
      </c>
      <c r="N12" s="566">
        <f t="shared" si="1"/>
        <v>0</v>
      </c>
    </row>
    <row r="13" spans="1:14" s="574" customFormat="1">
      <c r="A13" s="1225"/>
      <c r="B13" s="559">
        <v>35016</v>
      </c>
      <c r="C13" s="570" t="s">
        <v>1237</v>
      </c>
      <c r="D13" s="571">
        <v>702804.1</v>
      </c>
      <c r="E13" s="572">
        <v>702804.1</v>
      </c>
      <c r="F13" s="571">
        <v>702804.1</v>
      </c>
      <c r="G13" s="571">
        <v>0</v>
      </c>
      <c r="H13" s="571">
        <v>0</v>
      </c>
      <c r="I13" s="571">
        <v>0</v>
      </c>
      <c r="J13" s="571">
        <v>0</v>
      </c>
      <c r="K13" s="571">
        <v>0</v>
      </c>
      <c r="L13" s="573">
        <v>0</v>
      </c>
      <c r="M13" s="566">
        <f t="shared" si="0"/>
        <v>702804.1</v>
      </c>
      <c r="N13" s="566">
        <f t="shared" si="1"/>
        <v>0</v>
      </c>
    </row>
    <row r="14" spans="1:14" s="574" customFormat="1">
      <c r="A14" s="1225"/>
      <c r="B14" s="559">
        <v>35017</v>
      </c>
      <c r="C14" s="570" t="s">
        <v>1238</v>
      </c>
      <c r="D14" s="571">
        <v>3982558.5</v>
      </c>
      <c r="E14" s="572">
        <v>3982558.5</v>
      </c>
      <c r="F14" s="571">
        <v>3982558.5</v>
      </c>
      <c r="G14" s="571">
        <v>0</v>
      </c>
      <c r="H14" s="571">
        <v>0</v>
      </c>
      <c r="I14" s="571">
        <v>0</v>
      </c>
      <c r="J14" s="571">
        <v>0</v>
      </c>
      <c r="K14" s="571">
        <v>0</v>
      </c>
      <c r="L14" s="573">
        <v>0</v>
      </c>
      <c r="M14" s="566">
        <f t="shared" si="0"/>
        <v>3982558.5</v>
      </c>
      <c r="N14" s="566">
        <f t="shared" si="1"/>
        <v>0</v>
      </c>
    </row>
    <row r="15" spans="1:14" s="569" customFormat="1" ht="15.75" customHeight="1">
      <c r="A15" s="1221" t="s">
        <v>1239</v>
      </c>
      <c r="B15" s="1222"/>
      <c r="C15" s="1222"/>
      <c r="D15" s="567">
        <f>SUM(D11:D14)</f>
        <v>21875417.600000001</v>
      </c>
      <c r="E15" s="567">
        <f>SUM(E11:E14)</f>
        <v>21875417.600000001</v>
      </c>
      <c r="F15" s="567">
        <f>SUM(F11:F14)</f>
        <v>21533715.600000001</v>
      </c>
      <c r="G15" s="567">
        <f t="shared" ref="G15:L15" si="3">SUM(G11:G14)</f>
        <v>341702</v>
      </c>
      <c r="H15" s="567">
        <f t="shared" si="3"/>
        <v>254419</v>
      </c>
      <c r="I15" s="567">
        <f t="shared" si="3"/>
        <v>87283</v>
      </c>
      <c r="J15" s="567">
        <f t="shared" si="3"/>
        <v>87283</v>
      </c>
      <c r="K15" s="567">
        <f t="shared" si="3"/>
        <v>0</v>
      </c>
      <c r="L15" s="568">
        <f t="shared" si="3"/>
        <v>0</v>
      </c>
      <c r="M15" s="566">
        <f t="shared" si="0"/>
        <v>21875417.600000001</v>
      </c>
      <c r="N15" s="566">
        <f t="shared" si="1"/>
        <v>341702</v>
      </c>
    </row>
    <row r="16" spans="1:14" ht="23.25" customHeight="1">
      <c r="A16" s="1225" t="s">
        <v>1240</v>
      </c>
      <c r="B16" s="575">
        <v>13307</v>
      </c>
      <c r="C16" s="560" t="s">
        <v>1241</v>
      </c>
      <c r="D16" s="563">
        <v>29001200</v>
      </c>
      <c r="E16" s="562">
        <v>29001200</v>
      </c>
      <c r="F16" s="563">
        <v>28876536</v>
      </c>
      <c r="G16" s="563">
        <v>124664</v>
      </c>
      <c r="H16" s="563">
        <v>0</v>
      </c>
      <c r="I16" s="563">
        <v>124664</v>
      </c>
      <c r="J16" s="563">
        <v>0</v>
      </c>
      <c r="K16" s="563">
        <v>124664</v>
      </c>
      <c r="L16" s="576">
        <v>0</v>
      </c>
      <c r="M16" s="566">
        <f t="shared" si="0"/>
        <v>29001200</v>
      </c>
      <c r="N16" s="566">
        <f t="shared" si="1"/>
        <v>124664</v>
      </c>
    </row>
    <row r="17" spans="1:14" ht="23.25" customHeight="1">
      <c r="A17" s="1225"/>
      <c r="B17" s="575">
        <v>13003</v>
      </c>
      <c r="C17" s="577" t="s">
        <v>1242</v>
      </c>
      <c r="D17" s="563">
        <v>1600717</v>
      </c>
      <c r="E17" s="562">
        <v>1466951</v>
      </c>
      <c r="F17" s="563">
        <v>1466951</v>
      </c>
      <c r="G17" s="563">
        <v>0</v>
      </c>
      <c r="H17" s="563">
        <v>0</v>
      </c>
      <c r="I17" s="563">
        <v>0</v>
      </c>
      <c r="J17" s="563">
        <v>0</v>
      </c>
      <c r="K17" s="563">
        <v>0</v>
      </c>
      <c r="L17" s="576">
        <v>0</v>
      </c>
      <c r="M17" s="566">
        <f t="shared" si="0"/>
        <v>1466951</v>
      </c>
      <c r="N17" s="566">
        <f t="shared" si="1"/>
        <v>0</v>
      </c>
    </row>
    <row r="18" spans="1:14" ht="23.25" customHeight="1">
      <c r="A18" s="1225"/>
      <c r="B18" s="575">
        <v>13899</v>
      </c>
      <c r="C18" s="577" t="s">
        <v>1243</v>
      </c>
      <c r="D18" s="563">
        <v>18119364</v>
      </c>
      <c r="E18" s="562">
        <v>18119364</v>
      </c>
      <c r="F18" s="563">
        <v>18119364</v>
      </c>
      <c r="G18" s="563">
        <v>0</v>
      </c>
      <c r="H18" s="563">
        <v>0</v>
      </c>
      <c r="I18" s="563">
        <v>0</v>
      </c>
      <c r="J18" s="563">
        <v>0</v>
      </c>
      <c r="K18" s="563">
        <v>0</v>
      </c>
      <c r="L18" s="576">
        <v>0</v>
      </c>
      <c r="M18" s="566">
        <f t="shared" si="0"/>
        <v>18119364</v>
      </c>
      <c r="N18" s="566">
        <f t="shared" si="1"/>
        <v>0</v>
      </c>
    </row>
    <row r="19" spans="1:14" ht="45" customHeight="1">
      <c r="A19" s="1225"/>
      <c r="B19" s="1232">
        <v>13233</v>
      </c>
      <c r="C19" s="579" t="s">
        <v>1244</v>
      </c>
      <c r="D19" s="563">
        <v>16530200</v>
      </c>
      <c r="E19" s="562">
        <v>10560376.890000001</v>
      </c>
      <c r="F19" s="563">
        <v>10560376.890000001</v>
      </c>
      <c r="G19" s="563">
        <v>0</v>
      </c>
      <c r="H19" s="563">
        <v>0</v>
      </c>
      <c r="I19" s="563">
        <v>0</v>
      </c>
      <c r="J19" s="563">
        <v>0</v>
      </c>
      <c r="K19" s="563">
        <v>0</v>
      </c>
      <c r="L19" s="565">
        <v>0</v>
      </c>
      <c r="M19" s="566">
        <f t="shared" si="0"/>
        <v>10560376.890000001</v>
      </c>
      <c r="N19" s="566">
        <f t="shared" si="1"/>
        <v>0</v>
      </c>
    </row>
    <row r="20" spans="1:14" ht="33.75" customHeight="1">
      <c r="A20" s="1225"/>
      <c r="B20" s="1232"/>
      <c r="C20" s="579" t="s">
        <v>1245</v>
      </c>
      <c r="D20" s="563">
        <v>14104300</v>
      </c>
      <c r="E20" s="562">
        <v>12693129.039999999</v>
      </c>
      <c r="F20" s="563">
        <v>12693129.039999999</v>
      </c>
      <c r="G20" s="563">
        <v>0</v>
      </c>
      <c r="H20" s="563">
        <v>0</v>
      </c>
      <c r="I20" s="563">
        <v>0</v>
      </c>
      <c r="J20" s="563">
        <v>0</v>
      </c>
      <c r="K20" s="563">
        <v>0</v>
      </c>
      <c r="L20" s="565">
        <v>0</v>
      </c>
      <c r="M20" s="566">
        <f t="shared" si="0"/>
        <v>12693129.039999999</v>
      </c>
      <c r="N20" s="566">
        <f t="shared" si="1"/>
        <v>0</v>
      </c>
    </row>
    <row r="21" spans="1:14" ht="33.75" customHeight="1">
      <c r="A21" s="1225"/>
      <c r="B21" s="1232"/>
      <c r="C21" s="579" t="s">
        <v>1246</v>
      </c>
      <c r="D21" s="563">
        <v>11075620</v>
      </c>
      <c r="E21" s="562">
        <v>8223466.54</v>
      </c>
      <c r="F21" s="563">
        <v>8223466.54</v>
      </c>
      <c r="G21" s="563">
        <v>0</v>
      </c>
      <c r="H21" s="563">
        <v>0</v>
      </c>
      <c r="I21" s="563">
        <v>0</v>
      </c>
      <c r="J21" s="563">
        <v>0</v>
      </c>
      <c r="K21" s="563">
        <v>0</v>
      </c>
      <c r="L21" s="565">
        <v>0</v>
      </c>
      <c r="M21" s="566">
        <f t="shared" si="0"/>
        <v>8223466.54</v>
      </c>
      <c r="N21" s="566">
        <f t="shared" si="1"/>
        <v>0</v>
      </c>
    </row>
    <row r="22" spans="1:14" s="569" customFormat="1" ht="15.75" customHeight="1">
      <c r="A22" s="1221" t="s">
        <v>1247</v>
      </c>
      <c r="B22" s="1222"/>
      <c r="C22" s="1222"/>
      <c r="D22" s="567">
        <f t="shared" ref="D22:L22" si="4">SUM(D16:D21)</f>
        <v>90431401</v>
      </c>
      <c r="E22" s="567">
        <f t="shared" si="4"/>
        <v>80064487.470000014</v>
      </c>
      <c r="F22" s="567">
        <f t="shared" si="4"/>
        <v>79939823.470000014</v>
      </c>
      <c r="G22" s="567">
        <f t="shared" si="4"/>
        <v>124664</v>
      </c>
      <c r="H22" s="567">
        <f t="shared" si="4"/>
        <v>0</v>
      </c>
      <c r="I22" s="567">
        <f t="shared" si="4"/>
        <v>124664</v>
      </c>
      <c r="J22" s="567">
        <f t="shared" si="4"/>
        <v>0</v>
      </c>
      <c r="K22" s="567">
        <f t="shared" si="4"/>
        <v>124664</v>
      </c>
      <c r="L22" s="568">
        <f t="shared" si="4"/>
        <v>0</v>
      </c>
      <c r="M22" s="566">
        <f t="shared" si="0"/>
        <v>80064487.470000014</v>
      </c>
      <c r="N22" s="566">
        <f t="shared" si="1"/>
        <v>124664</v>
      </c>
    </row>
    <row r="23" spans="1:14">
      <c r="A23" s="1225" t="s">
        <v>1248</v>
      </c>
      <c r="B23" s="575">
        <v>33353</v>
      </c>
      <c r="C23" s="560" t="s">
        <v>1249</v>
      </c>
      <c r="D23" s="561">
        <v>9096409000</v>
      </c>
      <c r="E23" s="562">
        <v>9096409000</v>
      </c>
      <c r="F23" s="563">
        <v>9096301782</v>
      </c>
      <c r="G23" s="563">
        <v>107218</v>
      </c>
      <c r="H23" s="563">
        <v>0</v>
      </c>
      <c r="I23" s="563">
        <v>107218</v>
      </c>
      <c r="J23" s="564">
        <v>107218</v>
      </c>
      <c r="K23" s="564">
        <v>0</v>
      </c>
      <c r="L23" s="580">
        <v>0</v>
      </c>
      <c r="M23" s="566">
        <f t="shared" si="0"/>
        <v>9096409000</v>
      </c>
      <c r="N23" s="566">
        <f t="shared" si="1"/>
        <v>107218</v>
      </c>
    </row>
    <row r="24" spans="1:14">
      <c r="A24" s="1225"/>
      <c r="B24" s="575">
        <v>33354</v>
      </c>
      <c r="C24" s="560" t="s">
        <v>1250</v>
      </c>
      <c r="D24" s="561">
        <v>12270700</v>
      </c>
      <c r="E24" s="562">
        <v>12270700</v>
      </c>
      <c r="F24" s="563">
        <v>12270700</v>
      </c>
      <c r="G24" s="563">
        <v>0</v>
      </c>
      <c r="H24" s="563">
        <v>0</v>
      </c>
      <c r="I24" s="563">
        <v>0</v>
      </c>
      <c r="J24" s="564">
        <v>0</v>
      </c>
      <c r="K24" s="564">
        <v>0</v>
      </c>
      <c r="L24" s="580">
        <v>0</v>
      </c>
      <c r="M24" s="566">
        <f t="shared" si="0"/>
        <v>12270700</v>
      </c>
      <c r="N24" s="566">
        <f t="shared" si="1"/>
        <v>0</v>
      </c>
    </row>
    <row r="25" spans="1:14">
      <c r="A25" s="1225"/>
      <c r="B25" s="575">
        <v>33155</v>
      </c>
      <c r="C25" s="560" t="s">
        <v>1251</v>
      </c>
      <c r="D25" s="561">
        <v>588490000</v>
      </c>
      <c r="E25" s="562">
        <v>588490000</v>
      </c>
      <c r="F25" s="563">
        <v>586786904</v>
      </c>
      <c r="G25" s="563">
        <v>1703096</v>
      </c>
      <c r="H25" s="563">
        <v>854289</v>
      </c>
      <c r="I25" s="563">
        <v>848807</v>
      </c>
      <c r="J25" s="564">
        <v>848807</v>
      </c>
      <c r="K25" s="564">
        <v>0</v>
      </c>
      <c r="L25" s="580">
        <v>0</v>
      </c>
      <c r="M25" s="566">
        <f t="shared" si="0"/>
        <v>588490000</v>
      </c>
      <c r="N25" s="566">
        <f t="shared" si="1"/>
        <v>1703096</v>
      </c>
    </row>
    <row r="26" spans="1:14" ht="23.25" customHeight="1">
      <c r="A26" s="1225"/>
      <c r="B26" s="575">
        <v>33457</v>
      </c>
      <c r="C26" s="560" t="s">
        <v>1252</v>
      </c>
      <c r="D26" s="561">
        <v>14256882</v>
      </c>
      <c r="E26" s="562">
        <v>14256882</v>
      </c>
      <c r="F26" s="563">
        <v>14066197.529999999</v>
      </c>
      <c r="G26" s="563">
        <v>190684.47</v>
      </c>
      <c r="H26" s="563">
        <v>173938.47</v>
      </c>
      <c r="I26" s="563">
        <v>16746</v>
      </c>
      <c r="J26" s="564">
        <v>16746</v>
      </c>
      <c r="K26" s="564">
        <v>0</v>
      </c>
      <c r="L26" s="580">
        <v>0</v>
      </c>
      <c r="M26" s="566">
        <f t="shared" si="0"/>
        <v>14256882</v>
      </c>
      <c r="N26" s="566">
        <f t="shared" si="1"/>
        <v>190684.47</v>
      </c>
    </row>
    <row r="27" spans="1:14" ht="33.75" customHeight="1">
      <c r="A27" s="1225"/>
      <c r="B27" s="575">
        <v>33018</v>
      </c>
      <c r="C27" s="560" t="s">
        <v>1253</v>
      </c>
      <c r="D27" s="561">
        <v>2879358</v>
      </c>
      <c r="E27" s="562">
        <v>2879358</v>
      </c>
      <c r="F27" s="563">
        <v>2866902</v>
      </c>
      <c r="G27" s="563">
        <v>12456</v>
      </c>
      <c r="H27" s="563">
        <v>12456</v>
      </c>
      <c r="I27" s="563">
        <v>0</v>
      </c>
      <c r="J27" s="564">
        <v>0</v>
      </c>
      <c r="K27" s="564">
        <v>0</v>
      </c>
      <c r="L27" s="580">
        <v>0</v>
      </c>
      <c r="M27" s="566">
        <f t="shared" si="0"/>
        <v>2879358</v>
      </c>
      <c r="N27" s="566">
        <f t="shared" si="1"/>
        <v>12456</v>
      </c>
    </row>
    <row r="28" spans="1:14">
      <c r="A28" s="1225"/>
      <c r="B28" s="575">
        <v>33038</v>
      </c>
      <c r="C28" s="560" t="s">
        <v>1254</v>
      </c>
      <c r="D28" s="561">
        <v>1589381</v>
      </c>
      <c r="E28" s="562">
        <v>1589381</v>
      </c>
      <c r="F28" s="563">
        <v>1589381</v>
      </c>
      <c r="G28" s="563">
        <v>0</v>
      </c>
      <c r="H28" s="563">
        <v>0</v>
      </c>
      <c r="I28" s="563">
        <v>0</v>
      </c>
      <c r="J28" s="564">
        <v>0</v>
      </c>
      <c r="K28" s="564">
        <v>0</v>
      </c>
      <c r="L28" s="580">
        <v>0</v>
      </c>
      <c r="M28" s="566">
        <f t="shared" si="0"/>
        <v>1589381</v>
      </c>
      <c r="N28" s="566">
        <f t="shared" si="1"/>
        <v>0</v>
      </c>
    </row>
    <row r="29" spans="1:14">
      <c r="A29" s="1225"/>
      <c r="B29" s="575">
        <v>33166</v>
      </c>
      <c r="C29" s="560" t="s">
        <v>1255</v>
      </c>
      <c r="D29" s="561">
        <v>1812000</v>
      </c>
      <c r="E29" s="562">
        <v>1812000</v>
      </c>
      <c r="F29" s="563">
        <v>1812000</v>
      </c>
      <c r="G29" s="563">
        <v>0</v>
      </c>
      <c r="H29" s="563">
        <v>0</v>
      </c>
      <c r="I29" s="563">
        <v>0</v>
      </c>
      <c r="J29" s="564">
        <v>0</v>
      </c>
      <c r="K29" s="564">
        <v>0</v>
      </c>
      <c r="L29" s="580">
        <v>0</v>
      </c>
      <c r="M29" s="566">
        <f t="shared" si="0"/>
        <v>1812000</v>
      </c>
      <c r="N29" s="566">
        <f t="shared" si="1"/>
        <v>0</v>
      </c>
    </row>
    <row r="30" spans="1:14" ht="33.75" customHeight="1">
      <c r="A30" s="1225"/>
      <c r="B30" s="575">
        <v>33034</v>
      </c>
      <c r="C30" s="560" t="s">
        <v>1256</v>
      </c>
      <c r="D30" s="561">
        <v>1647968</v>
      </c>
      <c r="E30" s="562">
        <v>1647968</v>
      </c>
      <c r="F30" s="563">
        <v>1630307.84</v>
      </c>
      <c r="G30" s="563">
        <v>17660.16</v>
      </c>
      <c r="H30" s="563">
        <v>9821.16</v>
      </c>
      <c r="I30" s="563">
        <v>7839</v>
      </c>
      <c r="J30" s="564">
        <v>7839</v>
      </c>
      <c r="K30" s="564">
        <v>0</v>
      </c>
      <c r="L30" s="580">
        <v>0</v>
      </c>
      <c r="M30" s="566">
        <f t="shared" si="0"/>
        <v>1647968</v>
      </c>
      <c r="N30" s="566">
        <f t="shared" si="1"/>
        <v>17660.16</v>
      </c>
    </row>
    <row r="31" spans="1:14" ht="23.25" customHeight="1">
      <c r="A31" s="1225"/>
      <c r="B31" s="575">
        <v>33215</v>
      </c>
      <c r="C31" s="570" t="s">
        <v>1257</v>
      </c>
      <c r="D31" s="561">
        <v>1399860</v>
      </c>
      <c r="E31" s="562">
        <v>1399860</v>
      </c>
      <c r="F31" s="563">
        <v>1383060</v>
      </c>
      <c r="G31" s="563">
        <v>16800</v>
      </c>
      <c r="H31" s="563">
        <v>16800</v>
      </c>
      <c r="I31" s="563">
        <v>0</v>
      </c>
      <c r="J31" s="564">
        <v>0</v>
      </c>
      <c r="K31" s="564">
        <v>0</v>
      </c>
      <c r="L31" s="580">
        <v>0</v>
      </c>
      <c r="M31" s="566">
        <f t="shared" si="0"/>
        <v>1399860</v>
      </c>
      <c r="N31" s="566">
        <f t="shared" si="1"/>
        <v>16800</v>
      </c>
    </row>
    <row r="32" spans="1:14">
      <c r="A32" s="1225"/>
      <c r="B32" s="575">
        <v>33040</v>
      </c>
      <c r="C32" s="570" t="s">
        <v>1258</v>
      </c>
      <c r="D32" s="561">
        <v>204000</v>
      </c>
      <c r="E32" s="562">
        <v>204000</v>
      </c>
      <c r="F32" s="563">
        <v>84000</v>
      </c>
      <c r="G32" s="563">
        <v>120000</v>
      </c>
      <c r="H32" s="563">
        <v>0</v>
      </c>
      <c r="I32" s="563">
        <v>120000</v>
      </c>
      <c r="J32" s="564">
        <v>120000</v>
      </c>
      <c r="K32" s="564">
        <v>0</v>
      </c>
      <c r="L32" s="580">
        <v>0</v>
      </c>
      <c r="M32" s="566">
        <f t="shared" si="0"/>
        <v>204000</v>
      </c>
      <c r="N32" s="566">
        <f t="shared" si="1"/>
        <v>120000</v>
      </c>
    </row>
    <row r="33" spans="1:14">
      <c r="A33" s="1225"/>
      <c r="B33" s="575">
        <v>33160</v>
      </c>
      <c r="C33" s="560" t="s">
        <v>1259</v>
      </c>
      <c r="D33" s="561">
        <v>615100</v>
      </c>
      <c r="E33" s="562">
        <v>615100</v>
      </c>
      <c r="F33" s="563">
        <v>334774</v>
      </c>
      <c r="G33" s="563">
        <v>280326</v>
      </c>
      <c r="H33" s="563">
        <v>185171</v>
      </c>
      <c r="I33" s="563">
        <v>95155</v>
      </c>
      <c r="J33" s="564">
        <v>95155</v>
      </c>
      <c r="K33" s="564"/>
      <c r="L33" s="580">
        <v>0</v>
      </c>
      <c r="M33" s="566">
        <f t="shared" si="0"/>
        <v>615100</v>
      </c>
      <c r="N33" s="566">
        <f t="shared" si="1"/>
        <v>280326</v>
      </c>
    </row>
    <row r="34" spans="1:14" ht="23.25" customHeight="1">
      <c r="A34" s="1225"/>
      <c r="B34" s="575">
        <v>33025</v>
      </c>
      <c r="C34" s="560" t="s">
        <v>1260</v>
      </c>
      <c r="D34" s="561">
        <v>358000</v>
      </c>
      <c r="E34" s="562">
        <v>358000</v>
      </c>
      <c r="F34" s="563">
        <v>357140</v>
      </c>
      <c r="G34" s="563">
        <v>860</v>
      </c>
      <c r="H34" s="563">
        <v>860</v>
      </c>
      <c r="I34" s="563">
        <v>0</v>
      </c>
      <c r="J34" s="564">
        <v>0</v>
      </c>
      <c r="K34" s="564">
        <v>0</v>
      </c>
      <c r="L34" s="580">
        <v>0</v>
      </c>
      <c r="M34" s="566">
        <f t="shared" si="0"/>
        <v>358000</v>
      </c>
      <c r="N34" s="566">
        <f t="shared" si="1"/>
        <v>860</v>
      </c>
    </row>
    <row r="35" spans="1:14" ht="23.25" customHeight="1">
      <c r="A35" s="1225"/>
      <c r="B35" s="575">
        <v>33042</v>
      </c>
      <c r="C35" s="560" t="s">
        <v>1261</v>
      </c>
      <c r="D35" s="561">
        <v>126833</v>
      </c>
      <c r="E35" s="562">
        <v>126833</v>
      </c>
      <c r="F35" s="563">
        <v>125286</v>
      </c>
      <c r="G35" s="563">
        <v>1547</v>
      </c>
      <c r="H35" s="563">
        <v>0</v>
      </c>
      <c r="I35" s="563">
        <v>1547</v>
      </c>
      <c r="J35" s="564">
        <v>1547</v>
      </c>
      <c r="K35" s="564">
        <v>0</v>
      </c>
      <c r="L35" s="580">
        <v>0</v>
      </c>
      <c r="M35" s="566">
        <f t="shared" si="0"/>
        <v>126833</v>
      </c>
      <c r="N35" s="566">
        <f t="shared" si="1"/>
        <v>1547</v>
      </c>
    </row>
    <row r="36" spans="1:14" ht="15" customHeight="1">
      <c r="A36" s="1225"/>
      <c r="B36" s="575">
        <v>33192</v>
      </c>
      <c r="C36" s="560" t="s">
        <v>1262</v>
      </c>
      <c r="D36" s="561">
        <v>156564</v>
      </c>
      <c r="E36" s="562">
        <v>156564</v>
      </c>
      <c r="F36" s="563">
        <v>141152.57999999999</v>
      </c>
      <c r="G36" s="563">
        <v>15411.42</v>
      </c>
      <c r="H36" s="563">
        <v>15411.42</v>
      </c>
      <c r="I36" s="563">
        <v>0</v>
      </c>
      <c r="J36" s="564">
        <v>0</v>
      </c>
      <c r="K36" s="564">
        <v>0</v>
      </c>
      <c r="L36" s="580">
        <v>0</v>
      </c>
      <c r="M36" s="566">
        <f t="shared" si="0"/>
        <v>156564</v>
      </c>
      <c r="N36" s="566">
        <f t="shared" si="1"/>
        <v>15411.42</v>
      </c>
    </row>
    <row r="37" spans="1:14">
      <c r="A37" s="1225"/>
      <c r="B37" s="575">
        <v>33043</v>
      </c>
      <c r="C37" s="560" t="s">
        <v>1263</v>
      </c>
      <c r="D37" s="561">
        <v>485700</v>
      </c>
      <c r="E37" s="562">
        <v>485700</v>
      </c>
      <c r="F37" s="563">
        <v>478088</v>
      </c>
      <c r="G37" s="563">
        <v>7612</v>
      </c>
      <c r="H37" s="563">
        <v>0</v>
      </c>
      <c r="I37" s="563">
        <v>7612</v>
      </c>
      <c r="J37" s="564">
        <v>7612</v>
      </c>
      <c r="K37" s="564"/>
      <c r="L37" s="580">
        <v>0</v>
      </c>
      <c r="M37" s="566">
        <f t="shared" ref="M37:M68" si="5">F37+G37</f>
        <v>485700</v>
      </c>
      <c r="N37" s="566">
        <f t="shared" ref="N37:N68" si="6">H37+I37</f>
        <v>7612</v>
      </c>
    </row>
    <row r="38" spans="1:14">
      <c r="A38" s="1225"/>
      <c r="B38" s="575">
        <v>33024</v>
      </c>
      <c r="C38" s="560" t="s">
        <v>1264</v>
      </c>
      <c r="D38" s="561">
        <v>212392</v>
      </c>
      <c r="E38" s="562">
        <v>212392</v>
      </c>
      <c r="F38" s="563">
        <v>169726</v>
      </c>
      <c r="G38" s="563">
        <v>42666</v>
      </c>
      <c r="H38" s="563">
        <v>40020</v>
      </c>
      <c r="I38" s="563">
        <v>2646</v>
      </c>
      <c r="J38" s="564">
        <v>2646</v>
      </c>
      <c r="K38" s="564">
        <v>0</v>
      </c>
      <c r="L38" s="580">
        <v>0</v>
      </c>
      <c r="M38" s="566">
        <f t="shared" si="5"/>
        <v>212392</v>
      </c>
      <c r="N38" s="566">
        <f t="shared" si="6"/>
        <v>42666</v>
      </c>
    </row>
    <row r="39" spans="1:14" ht="23.25" customHeight="1">
      <c r="A39" s="1225"/>
      <c r="B39" s="575">
        <v>33044</v>
      </c>
      <c r="C39" s="560" t="s">
        <v>1265</v>
      </c>
      <c r="D39" s="561">
        <v>989626</v>
      </c>
      <c r="E39" s="562">
        <v>989626</v>
      </c>
      <c r="F39" s="563">
        <v>970470</v>
      </c>
      <c r="G39" s="563">
        <v>19156</v>
      </c>
      <c r="H39" s="563">
        <v>19156</v>
      </c>
      <c r="I39" s="563">
        <v>0</v>
      </c>
      <c r="J39" s="564">
        <v>0</v>
      </c>
      <c r="K39" s="564">
        <v>0</v>
      </c>
      <c r="L39" s="580">
        <v>0</v>
      </c>
      <c r="M39" s="566">
        <f t="shared" si="5"/>
        <v>989626</v>
      </c>
      <c r="N39" s="566">
        <f t="shared" si="6"/>
        <v>19156</v>
      </c>
    </row>
    <row r="40" spans="1:14">
      <c r="A40" s="1225"/>
      <c r="B40" s="575">
        <v>33122</v>
      </c>
      <c r="C40" s="560" t="s">
        <v>1266</v>
      </c>
      <c r="D40" s="561">
        <v>68900</v>
      </c>
      <c r="E40" s="562">
        <v>68900</v>
      </c>
      <c r="F40" s="563">
        <v>68900</v>
      </c>
      <c r="G40" s="563">
        <v>0</v>
      </c>
      <c r="H40" s="563">
        <v>0</v>
      </c>
      <c r="I40" s="563">
        <v>0</v>
      </c>
      <c r="J40" s="564">
        <v>0</v>
      </c>
      <c r="K40" s="564">
        <v>0</v>
      </c>
      <c r="L40" s="580">
        <v>0</v>
      </c>
      <c r="M40" s="566">
        <f t="shared" si="5"/>
        <v>68900</v>
      </c>
      <c r="N40" s="566">
        <f t="shared" si="6"/>
        <v>0</v>
      </c>
    </row>
    <row r="41" spans="1:14" ht="33.75" customHeight="1">
      <c r="A41" s="1225"/>
      <c r="B41" s="575">
        <v>33435</v>
      </c>
      <c r="C41" s="560" t="s">
        <v>1267</v>
      </c>
      <c r="D41" s="561">
        <v>249095</v>
      </c>
      <c r="E41" s="562">
        <v>249095</v>
      </c>
      <c r="F41" s="563">
        <v>249095</v>
      </c>
      <c r="G41" s="563">
        <v>0</v>
      </c>
      <c r="H41" s="563">
        <v>0</v>
      </c>
      <c r="I41" s="563">
        <v>0</v>
      </c>
      <c r="J41" s="564">
        <v>0</v>
      </c>
      <c r="K41" s="564">
        <v>0</v>
      </c>
      <c r="L41" s="580">
        <v>0</v>
      </c>
      <c r="M41" s="566">
        <f t="shared" si="5"/>
        <v>249095</v>
      </c>
      <c r="N41" s="566">
        <f t="shared" si="6"/>
        <v>0</v>
      </c>
    </row>
    <row r="42" spans="1:14">
      <c r="A42" s="1225"/>
      <c r="B42" s="575">
        <v>33244</v>
      </c>
      <c r="C42" s="560" t="s">
        <v>1268</v>
      </c>
      <c r="D42" s="561">
        <v>66364.399999999994</v>
      </c>
      <c r="E42" s="562">
        <v>66364.399999999994</v>
      </c>
      <c r="F42" s="563">
        <v>66080.399999999994</v>
      </c>
      <c r="G42" s="563">
        <v>284</v>
      </c>
      <c r="H42" s="563">
        <v>0</v>
      </c>
      <c r="I42" s="563">
        <v>284</v>
      </c>
      <c r="J42" s="564">
        <v>284</v>
      </c>
      <c r="K42" s="564">
        <v>0</v>
      </c>
      <c r="L42" s="580">
        <v>0</v>
      </c>
      <c r="M42" s="566">
        <f t="shared" si="5"/>
        <v>66364.399999999994</v>
      </c>
      <c r="N42" s="566">
        <f t="shared" si="6"/>
        <v>284</v>
      </c>
    </row>
    <row r="43" spans="1:14" ht="33.75" customHeight="1">
      <c r="A43" s="1225"/>
      <c r="B43" s="578">
        <v>33007</v>
      </c>
      <c r="C43" s="560" t="s">
        <v>1269</v>
      </c>
      <c r="D43" s="561">
        <v>2066439</v>
      </c>
      <c r="E43" s="562">
        <v>1703147.63</v>
      </c>
      <c r="F43" s="563">
        <v>1321189.22</v>
      </c>
      <c r="G43" s="563">
        <v>381958.41</v>
      </c>
      <c r="H43" s="563">
        <v>381958.41</v>
      </c>
      <c r="I43" s="563">
        <v>0</v>
      </c>
      <c r="J43" s="564">
        <v>0</v>
      </c>
      <c r="K43" s="564">
        <v>0</v>
      </c>
      <c r="L43" s="580">
        <v>0</v>
      </c>
      <c r="M43" s="566">
        <f t="shared" si="5"/>
        <v>1703147.63</v>
      </c>
      <c r="N43" s="566">
        <f t="shared" si="6"/>
        <v>381958.41</v>
      </c>
    </row>
    <row r="44" spans="1:14" ht="23.25" customHeight="1">
      <c r="A44" s="1225"/>
      <c r="B44" s="578">
        <v>33019</v>
      </c>
      <c r="C44" s="560" t="s">
        <v>1270</v>
      </c>
      <c r="D44" s="561">
        <v>53641823.490000002</v>
      </c>
      <c r="E44" s="562">
        <v>50971881.170000002</v>
      </c>
      <c r="F44" s="563">
        <v>46495687.359999999</v>
      </c>
      <c r="G44" s="563">
        <v>4476193.8099999996</v>
      </c>
      <c r="H44" s="563">
        <v>4476193.8099999996</v>
      </c>
      <c r="I44" s="563">
        <v>0</v>
      </c>
      <c r="J44" s="564">
        <v>0</v>
      </c>
      <c r="K44" s="564">
        <v>0</v>
      </c>
      <c r="L44" s="580">
        <v>0</v>
      </c>
      <c r="M44" s="566">
        <f t="shared" si="5"/>
        <v>50971881.170000002</v>
      </c>
      <c r="N44" s="566">
        <f t="shared" si="6"/>
        <v>4476193.8099999996</v>
      </c>
    </row>
    <row r="45" spans="1:14" ht="23.25" customHeight="1">
      <c r="A45" s="1225"/>
      <c r="B45" s="578">
        <v>33910</v>
      </c>
      <c r="C45" s="560" t="s">
        <v>1271</v>
      </c>
      <c r="D45" s="561">
        <v>508463</v>
      </c>
      <c r="E45" s="562">
        <v>508463</v>
      </c>
      <c r="F45" s="563">
        <v>452552</v>
      </c>
      <c r="G45" s="563">
        <v>55911</v>
      </c>
      <c r="H45" s="563">
        <v>55911</v>
      </c>
      <c r="I45" s="563">
        <v>0</v>
      </c>
      <c r="J45" s="564">
        <v>0</v>
      </c>
      <c r="K45" s="564">
        <v>0</v>
      </c>
      <c r="L45" s="580">
        <v>0</v>
      </c>
      <c r="M45" s="566">
        <f t="shared" si="5"/>
        <v>508463</v>
      </c>
      <c r="N45" s="566">
        <f t="shared" si="6"/>
        <v>55911</v>
      </c>
    </row>
    <row r="46" spans="1:14" ht="23.25" customHeight="1">
      <c r="A46" s="1225"/>
      <c r="B46" s="578" t="s">
        <v>881</v>
      </c>
      <c r="C46" s="560" t="s">
        <v>1272</v>
      </c>
      <c r="D46" s="561">
        <v>29023437.850000001</v>
      </c>
      <c r="E46" s="562">
        <v>28316288.510000002</v>
      </c>
      <c r="F46" s="563">
        <v>26634513.82</v>
      </c>
      <c r="G46" s="563">
        <f>E46-F46</f>
        <v>1681774.6900000013</v>
      </c>
      <c r="H46" s="563">
        <v>1681774.69</v>
      </c>
      <c r="I46" s="563">
        <v>0</v>
      </c>
      <c r="J46" s="564">
        <v>0</v>
      </c>
      <c r="K46" s="564">
        <v>0</v>
      </c>
      <c r="L46" s="580">
        <v>0</v>
      </c>
      <c r="M46" s="566">
        <f t="shared" si="5"/>
        <v>28316288.510000002</v>
      </c>
      <c r="N46" s="566">
        <f t="shared" si="6"/>
        <v>1681774.69</v>
      </c>
    </row>
    <row r="47" spans="1:14" s="569" customFormat="1" ht="15.75" customHeight="1">
      <c r="A47" s="1221" t="s">
        <v>1273</v>
      </c>
      <c r="B47" s="1222"/>
      <c r="C47" s="1222"/>
      <c r="D47" s="567">
        <f t="shared" ref="D47:L47" si="7">SUM(D23:D46)</f>
        <v>9809527886.7399998</v>
      </c>
      <c r="E47" s="567">
        <f t="shared" si="7"/>
        <v>9805787503.7099991</v>
      </c>
      <c r="F47" s="567">
        <f t="shared" si="7"/>
        <v>9796655888.75</v>
      </c>
      <c r="G47" s="567">
        <f t="shared" si="7"/>
        <v>9131614.9600000009</v>
      </c>
      <c r="H47" s="567">
        <f t="shared" si="7"/>
        <v>7923760.959999999</v>
      </c>
      <c r="I47" s="567">
        <f t="shared" si="7"/>
        <v>1207854</v>
      </c>
      <c r="J47" s="567">
        <f t="shared" si="7"/>
        <v>1207854</v>
      </c>
      <c r="K47" s="567">
        <f t="shared" si="7"/>
        <v>0</v>
      </c>
      <c r="L47" s="568">
        <f t="shared" si="7"/>
        <v>0</v>
      </c>
      <c r="M47" s="566">
        <f t="shared" si="5"/>
        <v>9805787503.7099991</v>
      </c>
      <c r="N47" s="566">
        <f t="shared" si="6"/>
        <v>9131614.959999999</v>
      </c>
    </row>
    <row r="48" spans="1:14" ht="23.25" customHeight="1">
      <c r="A48" s="1225" t="s">
        <v>1274</v>
      </c>
      <c r="B48" s="575">
        <v>29009</v>
      </c>
      <c r="C48" s="560" t="s">
        <v>1275</v>
      </c>
      <c r="D48" s="561">
        <v>872000</v>
      </c>
      <c r="E48" s="562">
        <v>872000</v>
      </c>
      <c r="F48" s="563">
        <v>813155</v>
      </c>
      <c r="G48" s="563">
        <v>58845</v>
      </c>
      <c r="H48" s="563">
        <v>0</v>
      </c>
      <c r="I48" s="563">
        <v>58845</v>
      </c>
      <c r="J48" s="564">
        <v>58845</v>
      </c>
      <c r="K48" s="564">
        <v>0</v>
      </c>
      <c r="L48" s="580">
        <v>0</v>
      </c>
      <c r="M48" s="566">
        <f t="shared" si="5"/>
        <v>872000</v>
      </c>
      <c r="N48" s="566">
        <f t="shared" si="6"/>
        <v>58845</v>
      </c>
    </row>
    <row r="49" spans="1:14" ht="23.25" customHeight="1">
      <c r="A49" s="1225"/>
      <c r="B49" s="575">
        <v>29517</v>
      </c>
      <c r="C49" s="560" t="s">
        <v>1276</v>
      </c>
      <c r="D49" s="561">
        <v>5807000</v>
      </c>
      <c r="E49" s="562">
        <v>5807000</v>
      </c>
      <c r="F49" s="563">
        <v>5700194</v>
      </c>
      <c r="G49" s="563">
        <v>106806</v>
      </c>
      <c r="H49" s="563">
        <v>0</v>
      </c>
      <c r="I49" s="563">
        <v>106806</v>
      </c>
      <c r="J49" s="564">
        <v>106806</v>
      </c>
      <c r="K49" s="564">
        <v>0</v>
      </c>
      <c r="L49" s="580">
        <v>0</v>
      </c>
      <c r="M49" s="566">
        <f t="shared" si="5"/>
        <v>5807000</v>
      </c>
      <c r="N49" s="566">
        <f t="shared" si="6"/>
        <v>106806</v>
      </c>
    </row>
    <row r="50" spans="1:14" s="569" customFormat="1" ht="15.75" customHeight="1">
      <c r="A50" s="1221" t="s">
        <v>1277</v>
      </c>
      <c r="B50" s="1222"/>
      <c r="C50" s="1222"/>
      <c r="D50" s="567">
        <f t="shared" ref="D50:L50" si="8">SUM(D48:D49)</f>
        <v>6679000</v>
      </c>
      <c r="E50" s="567">
        <f t="shared" si="8"/>
        <v>6679000</v>
      </c>
      <c r="F50" s="567">
        <f t="shared" si="8"/>
        <v>6513349</v>
      </c>
      <c r="G50" s="567">
        <f t="shared" si="8"/>
        <v>165651</v>
      </c>
      <c r="H50" s="567">
        <f t="shared" si="8"/>
        <v>0</v>
      </c>
      <c r="I50" s="567">
        <f t="shared" si="8"/>
        <v>165651</v>
      </c>
      <c r="J50" s="567">
        <f t="shared" si="8"/>
        <v>165651</v>
      </c>
      <c r="K50" s="567">
        <f t="shared" si="8"/>
        <v>0</v>
      </c>
      <c r="L50" s="568">
        <f t="shared" si="8"/>
        <v>0</v>
      </c>
      <c r="M50" s="566">
        <f t="shared" si="5"/>
        <v>6679000</v>
      </c>
      <c r="N50" s="566">
        <f t="shared" si="6"/>
        <v>165651</v>
      </c>
    </row>
    <row r="51" spans="1:14" s="574" customFormat="1" ht="23.25" customHeight="1">
      <c r="A51" s="1225" t="s">
        <v>1278</v>
      </c>
      <c r="B51" s="581">
        <v>90877</v>
      </c>
      <c r="C51" s="570" t="s">
        <v>1279</v>
      </c>
      <c r="D51" s="561">
        <v>1132920.1499999999</v>
      </c>
      <c r="E51" s="562">
        <v>1131420.1200000001</v>
      </c>
      <c r="F51" s="563">
        <v>1131420.1200000001</v>
      </c>
      <c r="G51" s="563">
        <v>0</v>
      </c>
      <c r="H51" s="563">
        <v>0</v>
      </c>
      <c r="I51" s="563">
        <v>0</v>
      </c>
      <c r="J51" s="564">
        <v>0</v>
      </c>
      <c r="K51" s="564">
        <v>0</v>
      </c>
      <c r="L51" s="580">
        <v>0</v>
      </c>
      <c r="M51" s="566">
        <f t="shared" si="5"/>
        <v>1131420.1200000001</v>
      </c>
      <c r="N51" s="566">
        <f t="shared" si="6"/>
        <v>0</v>
      </c>
    </row>
    <row r="52" spans="1:14" s="569" customFormat="1" ht="23.25" customHeight="1">
      <c r="A52" s="1225"/>
      <c r="B52" s="559">
        <v>15835</v>
      </c>
      <c r="C52" s="570" t="s">
        <v>1280</v>
      </c>
      <c r="D52" s="563">
        <v>19259642.550000001</v>
      </c>
      <c r="E52" s="562">
        <v>19234142.52</v>
      </c>
      <c r="F52" s="563">
        <v>19234142.52</v>
      </c>
      <c r="G52" s="563">
        <v>0</v>
      </c>
      <c r="H52" s="563">
        <v>0</v>
      </c>
      <c r="I52" s="563">
        <v>0</v>
      </c>
      <c r="J52" s="564">
        <v>0</v>
      </c>
      <c r="K52" s="564">
        <v>0</v>
      </c>
      <c r="L52" s="580">
        <v>0</v>
      </c>
      <c r="M52" s="566">
        <f t="shared" si="5"/>
        <v>19234142.52</v>
      </c>
      <c r="N52" s="566">
        <f t="shared" si="6"/>
        <v>0</v>
      </c>
    </row>
    <row r="53" spans="1:14">
      <c r="A53" s="1225"/>
      <c r="B53" s="559">
        <v>90190</v>
      </c>
      <c r="C53" s="570" t="s">
        <v>1281</v>
      </c>
      <c r="D53" s="563">
        <v>262722</v>
      </c>
      <c r="E53" s="562">
        <v>262722</v>
      </c>
      <c r="F53" s="563">
        <v>262722</v>
      </c>
      <c r="G53" s="563">
        <v>0</v>
      </c>
      <c r="H53" s="563">
        <v>0</v>
      </c>
      <c r="I53" s="563">
        <v>0</v>
      </c>
      <c r="J53" s="564">
        <v>0</v>
      </c>
      <c r="K53" s="564">
        <v>0</v>
      </c>
      <c r="L53" s="580">
        <v>0</v>
      </c>
      <c r="M53" s="566">
        <f t="shared" si="5"/>
        <v>262722</v>
      </c>
      <c r="N53" s="566">
        <f t="shared" si="6"/>
        <v>0</v>
      </c>
    </row>
    <row r="54" spans="1:14" s="569" customFormat="1" ht="15.75" customHeight="1">
      <c r="A54" s="1233" t="s">
        <v>1282</v>
      </c>
      <c r="B54" s="1234"/>
      <c r="C54" s="1234"/>
      <c r="D54" s="567">
        <f t="shared" ref="D54:L54" si="9">SUM(D51:D53)</f>
        <v>20655284.699999999</v>
      </c>
      <c r="E54" s="567">
        <f t="shared" si="9"/>
        <v>20628284.640000001</v>
      </c>
      <c r="F54" s="567">
        <f t="shared" si="9"/>
        <v>20628284.640000001</v>
      </c>
      <c r="G54" s="567">
        <f t="shared" si="9"/>
        <v>0</v>
      </c>
      <c r="H54" s="567">
        <f t="shared" si="9"/>
        <v>0</v>
      </c>
      <c r="I54" s="567">
        <f t="shared" si="9"/>
        <v>0</v>
      </c>
      <c r="J54" s="567">
        <f t="shared" si="9"/>
        <v>0</v>
      </c>
      <c r="K54" s="567">
        <f t="shared" si="9"/>
        <v>0</v>
      </c>
      <c r="L54" s="568">
        <f t="shared" si="9"/>
        <v>0</v>
      </c>
      <c r="M54" s="566">
        <f t="shared" si="5"/>
        <v>20628284.640000001</v>
      </c>
      <c r="N54" s="566">
        <f t="shared" si="6"/>
        <v>0</v>
      </c>
    </row>
    <row r="55" spans="1:14">
      <c r="A55" s="582" t="s">
        <v>1283</v>
      </c>
      <c r="B55" s="575">
        <v>4001</v>
      </c>
      <c r="C55" s="560" t="s">
        <v>1284</v>
      </c>
      <c r="D55" s="561">
        <v>350000</v>
      </c>
      <c r="E55" s="562">
        <v>350000</v>
      </c>
      <c r="F55" s="563">
        <v>332144.7</v>
      </c>
      <c r="G55" s="563">
        <v>17855.3</v>
      </c>
      <c r="H55" s="563">
        <v>0</v>
      </c>
      <c r="I55" s="563">
        <v>17855.3</v>
      </c>
      <c r="J55" s="564">
        <v>0</v>
      </c>
      <c r="K55" s="564">
        <v>17855.3</v>
      </c>
      <c r="L55" s="580"/>
      <c r="M55" s="566">
        <f t="shared" si="5"/>
        <v>350000</v>
      </c>
      <c r="N55" s="566">
        <f t="shared" si="6"/>
        <v>17855.3</v>
      </c>
    </row>
    <row r="56" spans="1:14" s="569" customFormat="1" ht="15.75" customHeight="1">
      <c r="A56" s="1221" t="s">
        <v>1285</v>
      </c>
      <c r="B56" s="1222"/>
      <c r="C56" s="1222"/>
      <c r="D56" s="567">
        <f>SUM(D55)</f>
        <v>350000</v>
      </c>
      <c r="E56" s="567">
        <f t="shared" ref="E56:L56" si="10">SUM(E55)</f>
        <v>350000</v>
      </c>
      <c r="F56" s="567">
        <f t="shared" si="10"/>
        <v>332144.7</v>
      </c>
      <c r="G56" s="567">
        <f t="shared" si="10"/>
        <v>17855.3</v>
      </c>
      <c r="H56" s="567">
        <f t="shared" si="10"/>
        <v>0</v>
      </c>
      <c r="I56" s="567">
        <f t="shared" si="10"/>
        <v>17855.3</v>
      </c>
      <c r="J56" s="567">
        <f t="shared" si="10"/>
        <v>0</v>
      </c>
      <c r="K56" s="567">
        <f t="shared" si="10"/>
        <v>17855.3</v>
      </c>
      <c r="L56" s="568">
        <f t="shared" si="10"/>
        <v>0</v>
      </c>
      <c r="M56" s="566">
        <f t="shared" si="5"/>
        <v>350000</v>
      </c>
      <c r="N56" s="566">
        <f t="shared" si="6"/>
        <v>17855.3</v>
      </c>
    </row>
    <row r="57" spans="1:14" ht="23.25" customHeight="1">
      <c r="A57" s="582" t="s">
        <v>1286</v>
      </c>
      <c r="B57" s="575">
        <v>22003</v>
      </c>
      <c r="C57" s="560" t="s">
        <v>1287</v>
      </c>
      <c r="D57" s="561">
        <v>224800</v>
      </c>
      <c r="E57" s="562">
        <v>224800</v>
      </c>
      <c r="F57" s="563">
        <v>224800</v>
      </c>
      <c r="G57" s="563">
        <v>0</v>
      </c>
      <c r="H57" s="563">
        <v>0</v>
      </c>
      <c r="I57" s="563">
        <v>0</v>
      </c>
      <c r="J57" s="564">
        <v>0</v>
      </c>
      <c r="K57" s="564">
        <v>0</v>
      </c>
      <c r="L57" s="580">
        <v>0</v>
      </c>
      <c r="M57" s="566">
        <f t="shared" si="5"/>
        <v>224800</v>
      </c>
      <c r="N57" s="566">
        <f t="shared" si="6"/>
        <v>0</v>
      </c>
    </row>
    <row r="58" spans="1:14" s="569" customFormat="1" ht="15.75" customHeight="1">
      <c r="A58" s="1221" t="s">
        <v>1288</v>
      </c>
      <c r="B58" s="1222"/>
      <c r="C58" s="1222"/>
      <c r="D58" s="567">
        <f>SUM(D57)</f>
        <v>224800</v>
      </c>
      <c r="E58" s="567">
        <f t="shared" ref="E58:L58" si="11">SUM(E57)</f>
        <v>224800</v>
      </c>
      <c r="F58" s="567">
        <f t="shared" si="11"/>
        <v>224800</v>
      </c>
      <c r="G58" s="567">
        <f t="shared" si="11"/>
        <v>0</v>
      </c>
      <c r="H58" s="567">
        <f t="shared" si="11"/>
        <v>0</v>
      </c>
      <c r="I58" s="567">
        <f t="shared" si="11"/>
        <v>0</v>
      </c>
      <c r="J58" s="567">
        <f t="shared" si="11"/>
        <v>0</v>
      </c>
      <c r="K58" s="567">
        <f t="shared" si="11"/>
        <v>0</v>
      </c>
      <c r="L58" s="568">
        <f t="shared" si="11"/>
        <v>0</v>
      </c>
      <c r="M58" s="566">
        <f t="shared" si="5"/>
        <v>224800</v>
      </c>
      <c r="N58" s="566">
        <f t="shared" si="6"/>
        <v>0</v>
      </c>
    </row>
    <row r="59" spans="1:14" s="585" customFormat="1" ht="23.25" customHeight="1">
      <c r="A59" s="1225" t="s">
        <v>1289</v>
      </c>
      <c r="B59" s="575">
        <v>14004</v>
      </c>
      <c r="C59" s="583" t="s">
        <v>1290</v>
      </c>
      <c r="D59" s="564">
        <v>20032000</v>
      </c>
      <c r="E59" s="562">
        <v>20032000</v>
      </c>
      <c r="F59" s="563">
        <v>19950483</v>
      </c>
      <c r="G59" s="563">
        <v>81517</v>
      </c>
      <c r="H59" s="563">
        <v>0</v>
      </c>
      <c r="I59" s="563">
        <v>81517</v>
      </c>
      <c r="J59" s="564">
        <v>30517</v>
      </c>
      <c r="K59" s="564">
        <v>51000</v>
      </c>
      <c r="L59" s="584">
        <v>0</v>
      </c>
      <c r="M59" s="566">
        <f t="shared" si="5"/>
        <v>20032000</v>
      </c>
      <c r="N59" s="566">
        <f t="shared" si="6"/>
        <v>81517</v>
      </c>
    </row>
    <row r="60" spans="1:14" s="585" customFormat="1" ht="23.25" customHeight="1">
      <c r="A60" s="1225"/>
      <c r="B60" s="575">
        <v>14018</v>
      </c>
      <c r="C60" s="583" t="s">
        <v>1291</v>
      </c>
      <c r="D60" s="564">
        <v>72000</v>
      </c>
      <c r="E60" s="562">
        <v>72000</v>
      </c>
      <c r="F60" s="563">
        <v>71266</v>
      </c>
      <c r="G60" s="563">
        <v>734</v>
      </c>
      <c r="H60" s="563">
        <v>734</v>
      </c>
      <c r="I60" s="563">
        <v>0</v>
      </c>
      <c r="J60" s="564">
        <v>0</v>
      </c>
      <c r="K60" s="564">
        <v>0</v>
      </c>
      <c r="L60" s="584">
        <v>0</v>
      </c>
      <c r="M60" s="566">
        <f t="shared" si="5"/>
        <v>72000</v>
      </c>
      <c r="N60" s="566">
        <f t="shared" si="6"/>
        <v>734</v>
      </c>
    </row>
    <row r="61" spans="1:14" s="585" customFormat="1" ht="23.25" customHeight="1">
      <c r="A61" s="1225"/>
      <c r="B61" s="575">
        <v>14022</v>
      </c>
      <c r="C61" s="583" t="s">
        <v>1292</v>
      </c>
      <c r="D61" s="564">
        <v>8771173</v>
      </c>
      <c r="E61" s="562">
        <v>8771173</v>
      </c>
      <c r="F61" s="563">
        <v>8770981</v>
      </c>
      <c r="G61" s="563">
        <v>192</v>
      </c>
      <c r="H61" s="563">
        <v>0</v>
      </c>
      <c r="I61" s="563">
        <v>192</v>
      </c>
      <c r="J61" s="564">
        <v>192</v>
      </c>
      <c r="K61" s="564"/>
      <c r="L61" s="584">
        <v>0</v>
      </c>
      <c r="M61" s="566">
        <f t="shared" si="5"/>
        <v>8771173</v>
      </c>
      <c r="N61" s="566">
        <f t="shared" si="6"/>
        <v>192</v>
      </c>
    </row>
    <row r="62" spans="1:14" s="585" customFormat="1">
      <c r="A62" s="1225"/>
      <c r="B62" s="575">
        <v>14012</v>
      </c>
      <c r="C62" s="583" t="s">
        <v>1293</v>
      </c>
      <c r="D62" s="564">
        <v>2388582.96</v>
      </c>
      <c r="E62" s="562">
        <v>1629314.43</v>
      </c>
      <c r="F62" s="563">
        <v>1580819.85</v>
      </c>
      <c r="G62" s="563">
        <v>48494.58</v>
      </c>
      <c r="H62" s="563">
        <v>48494.58</v>
      </c>
      <c r="I62" s="563">
        <v>0</v>
      </c>
      <c r="J62" s="564">
        <v>0</v>
      </c>
      <c r="K62" s="564">
        <v>0</v>
      </c>
      <c r="L62" s="584">
        <v>0</v>
      </c>
      <c r="M62" s="566">
        <f t="shared" si="5"/>
        <v>1629314.4300000002</v>
      </c>
      <c r="N62" s="566">
        <f t="shared" si="6"/>
        <v>48494.58</v>
      </c>
    </row>
    <row r="63" spans="1:14" s="585" customFormat="1">
      <c r="A63" s="1225"/>
      <c r="B63" s="575">
        <v>14013</v>
      </c>
      <c r="C63" s="583" t="s">
        <v>1294</v>
      </c>
      <c r="D63" s="564">
        <v>3672688.56</v>
      </c>
      <c r="E63" s="562">
        <v>2452991.54</v>
      </c>
      <c r="F63" s="563">
        <v>2452991.54</v>
      </c>
      <c r="G63" s="563">
        <v>0</v>
      </c>
      <c r="H63" s="563">
        <v>0</v>
      </c>
      <c r="I63" s="563">
        <v>0</v>
      </c>
      <c r="J63" s="564">
        <v>0</v>
      </c>
      <c r="K63" s="564">
        <v>0</v>
      </c>
      <c r="L63" s="584">
        <v>0</v>
      </c>
      <c r="M63" s="566">
        <f t="shared" si="5"/>
        <v>2452991.54</v>
      </c>
      <c r="N63" s="566">
        <f t="shared" si="6"/>
        <v>0</v>
      </c>
    </row>
    <row r="64" spans="1:14" s="585" customFormat="1" ht="23.25" customHeight="1">
      <c r="A64" s="1225"/>
      <c r="B64" s="575">
        <v>14924</v>
      </c>
      <c r="C64" s="583" t="s">
        <v>1295</v>
      </c>
      <c r="D64" s="564">
        <v>514250</v>
      </c>
      <c r="E64" s="562">
        <v>397800</v>
      </c>
      <c r="F64" s="563">
        <v>397800</v>
      </c>
      <c r="G64" s="563">
        <v>0</v>
      </c>
      <c r="H64" s="563">
        <v>0</v>
      </c>
      <c r="I64" s="563">
        <v>0</v>
      </c>
      <c r="J64" s="564">
        <v>0</v>
      </c>
      <c r="K64" s="564">
        <v>0</v>
      </c>
      <c r="L64" s="584">
        <v>0</v>
      </c>
      <c r="M64" s="566">
        <f t="shared" si="5"/>
        <v>397800</v>
      </c>
      <c r="N64" s="566">
        <f t="shared" si="6"/>
        <v>0</v>
      </c>
    </row>
    <row r="65" spans="1:14" s="569" customFormat="1" ht="15.75" customHeight="1">
      <c r="A65" s="1221" t="s">
        <v>1296</v>
      </c>
      <c r="B65" s="1222"/>
      <c r="C65" s="1222"/>
      <c r="D65" s="567">
        <f>SUM(D59:D64)</f>
        <v>35450694.520000003</v>
      </c>
      <c r="E65" s="567">
        <f t="shared" ref="E65:L65" si="12">SUM(E59:E64)</f>
        <v>33355278.969999999</v>
      </c>
      <c r="F65" s="567">
        <f t="shared" si="12"/>
        <v>33224341.390000001</v>
      </c>
      <c r="G65" s="567">
        <f t="shared" si="12"/>
        <v>130937.58</v>
      </c>
      <c r="H65" s="567">
        <f t="shared" si="12"/>
        <v>49228.58</v>
      </c>
      <c r="I65" s="567">
        <f t="shared" si="12"/>
        <v>81709</v>
      </c>
      <c r="J65" s="567">
        <f t="shared" si="12"/>
        <v>30709</v>
      </c>
      <c r="K65" s="567">
        <f t="shared" si="12"/>
        <v>51000</v>
      </c>
      <c r="L65" s="568">
        <f t="shared" si="12"/>
        <v>0</v>
      </c>
      <c r="M65" s="566">
        <f t="shared" si="5"/>
        <v>33355278.969999999</v>
      </c>
      <c r="N65" s="566">
        <f t="shared" si="6"/>
        <v>130937.58</v>
      </c>
    </row>
    <row r="66" spans="1:14" s="569" customFormat="1" ht="23.25" customHeight="1">
      <c r="A66" s="586" t="s">
        <v>1297</v>
      </c>
      <c r="B66" s="587">
        <v>27355</v>
      </c>
      <c r="C66" s="588" t="s">
        <v>1298</v>
      </c>
      <c r="D66" s="563">
        <v>198587000</v>
      </c>
      <c r="E66" s="562">
        <v>198587000</v>
      </c>
      <c r="F66" s="563">
        <v>198587000</v>
      </c>
      <c r="G66" s="563">
        <v>0</v>
      </c>
      <c r="H66" s="563">
        <v>0</v>
      </c>
      <c r="I66" s="563">
        <v>0</v>
      </c>
      <c r="J66" s="563">
        <v>0</v>
      </c>
      <c r="K66" s="563">
        <v>0</v>
      </c>
      <c r="L66" s="576">
        <v>0</v>
      </c>
      <c r="M66" s="566">
        <f t="shared" si="5"/>
        <v>198587000</v>
      </c>
      <c r="N66" s="566">
        <f t="shared" si="6"/>
        <v>0</v>
      </c>
    </row>
    <row r="67" spans="1:14" s="569" customFormat="1" ht="15.75" customHeight="1">
      <c r="A67" s="1223" t="s">
        <v>1299</v>
      </c>
      <c r="B67" s="1224"/>
      <c r="C67" s="1224"/>
      <c r="D67" s="567">
        <f t="shared" ref="D67:L67" si="13">SUM(D66:D66)</f>
        <v>198587000</v>
      </c>
      <c r="E67" s="567">
        <f t="shared" si="13"/>
        <v>198587000</v>
      </c>
      <c r="F67" s="567">
        <f t="shared" si="13"/>
        <v>198587000</v>
      </c>
      <c r="G67" s="567">
        <f t="shared" si="13"/>
        <v>0</v>
      </c>
      <c r="H67" s="567">
        <f t="shared" si="13"/>
        <v>0</v>
      </c>
      <c r="I67" s="567">
        <f t="shared" si="13"/>
        <v>0</v>
      </c>
      <c r="J67" s="567">
        <f t="shared" si="13"/>
        <v>0</v>
      </c>
      <c r="K67" s="567">
        <f t="shared" si="13"/>
        <v>0</v>
      </c>
      <c r="L67" s="568">
        <f t="shared" si="13"/>
        <v>0</v>
      </c>
      <c r="M67" s="566">
        <f t="shared" si="5"/>
        <v>198587000</v>
      </c>
      <c r="N67" s="566">
        <f t="shared" si="6"/>
        <v>0</v>
      </c>
    </row>
    <row r="68" spans="1:14" s="585" customFormat="1">
      <c r="A68" s="1225" t="s">
        <v>1300</v>
      </c>
      <c r="B68" s="575">
        <v>98008</v>
      </c>
      <c r="C68" s="583" t="s">
        <v>1301</v>
      </c>
      <c r="D68" s="564">
        <v>100000</v>
      </c>
      <c r="E68" s="562">
        <v>100000</v>
      </c>
      <c r="F68" s="563">
        <v>43126.5</v>
      </c>
      <c r="G68" s="563">
        <v>56873.5</v>
      </c>
      <c r="H68" s="563">
        <v>56873.5</v>
      </c>
      <c r="I68" s="563">
        <v>0</v>
      </c>
      <c r="J68" s="564">
        <v>0</v>
      </c>
      <c r="K68" s="564">
        <v>0</v>
      </c>
      <c r="L68" s="584">
        <v>0</v>
      </c>
      <c r="M68" s="566">
        <f t="shared" si="5"/>
        <v>100000</v>
      </c>
      <c r="N68" s="566">
        <f t="shared" si="6"/>
        <v>56873.5</v>
      </c>
    </row>
    <row r="69" spans="1:14" s="585" customFormat="1" ht="23.25" customHeight="1">
      <c r="A69" s="1225"/>
      <c r="B69" s="575">
        <v>98074</v>
      </c>
      <c r="C69" s="583" t="s">
        <v>1302</v>
      </c>
      <c r="D69" s="564">
        <v>15000</v>
      </c>
      <c r="E69" s="562">
        <v>15000</v>
      </c>
      <c r="F69" s="563">
        <v>3361.43</v>
      </c>
      <c r="G69" s="563">
        <v>11638.57</v>
      </c>
      <c r="H69" s="563">
        <v>0</v>
      </c>
      <c r="I69" s="563">
        <v>11638.57</v>
      </c>
      <c r="J69" s="564">
        <v>0</v>
      </c>
      <c r="K69" s="564">
        <v>11638.57</v>
      </c>
      <c r="L69" s="584">
        <v>0</v>
      </c>
      <c r="M69" s="566">
        <f t="shared" ref="M69:M76" si="14">F69+G69</f>
        <v>15000</v>
      </c>
      <c r="N69" s="566">
        <f t="shared" ref="N69:N76" si="15">H69+I69</f>
        <v>11638.57</v>
      </c>
    </row>
    <row r="70" spans="1:14" s="585" customFormat="1" ht="23.25" customHeight="1">
      <c r="A70" s="1225"/>
      <c r="B70" s="575">
        <v>98071</v>
      </c>
      <c r="C70" s="570" t="s">
        <v>1303</v>
      </c>
      <c r="D70" s="564">
        <v>100000</v>
      </c>
      <c r="E70" s="562">
        <v>100000</v>
      </c>
      <c r="F70" s="563">
        <v>83824.320000000007</v>
      </c>
      <c r="G70" s="563">
        <v>16175.68</v>
      </c>
      <c r="H70" s="563">
        <v>0</v>
      </c>
      <c r="I70" s="563">
        <v>16175.68</v>
      </c>
      <c r="J70" s="564">
        <v>0</v>
      </c>
      <c r="K70" s="564">
        <v>16175.68</v>
      </c>
      <c r="L70" s="584">
        <v>0</v>
      </c>
      <c r="M70" s="566">
        <f t="shared" si="14"/>
        <v>100000</v>
      </c>
      <c r="N70" s="566">
        <f t="shared" si="15"/>
        <v>16175.68</v>
      </c>
    </row>
    <row r="71" spans="1:14" s="585" customFormat="1" ht="23.25" customHeight="1">
      <c r="A71" s="1225"/>
      <c r="B71" s="575">
        <v>98278</v>
      </c>
      <c r="C71" s="583" t="s">
        <v>1304</v>
      </c>
      <c r="D71" s="564">
        <v>1487837</v>
      </c>
      <c r="E71" s="562">
        <v>1487837</v>
      </c>
      <c r="F71" s="563">
        <v>1487837</v>
      </c>
      <c r="G71" s="563">
        <v>0</v>
      </c>
      <c r="H71" s="563">
        <v>0</v>
      </c>
      <c r="I71" s="563">
        <v>0</v>
      </c>
      <c r="J71" s="564">
        <v>0</v>
      </c>
      <c r="K71" s="564">
        <v>0</v>
      </c>
      <c r="L71" s="584">
        <v>0</v>
      </c>
      <c r="M71" s="566">
        <f t="shared" si="14"/>
        <v>1487837</v>
      </c>
      <c r="N71" s="566">
        <f t="shared" si="15"/>
        <v>0</v>
      </c>
    </row>
    <row r="72" spans="1:14" s="585" customFormat="1">
      <c r="A72" s="1225"/>
      <c r="B72" s="575">
        <v>98297</v>
      </c>
      <c r="C72" s="583" t="s">
        <v>1305</v>
      </c>
      <c r="D72" s="564">
        <v>563503.93999999994</v>
      </c>
      <c r="E72" s="562">
        <v>563503.93999999994</v>
      </c>
      <c r="F72" s="563">
        <v>563503.93999999994</v>
      </c>
      <c r="G72" s="563">
        <v>0</v>
      </c>
      <c r="H72" s="563">
        <v>0</v>
      </c>
      <c r="I72" s="563">
        <v>0</v>
      </c>
      <c r="J72" s="564">
        <v>0</v>
      </c>
      <c r="K72" s="564">
        <v>0</v>
      </c>
      <c r="L72" s="584">
        <v>0</v>
      </c>
      <c r="M72" s="566">
        <f t="shared" si="14"/>
        <v>563503.93999999994</v>
      </c>
      <c r="N72" s="566">
        <f t="shared" si="15"/>
        <v>0</v>
      </c>
    </row>
    <row r="73" spans="1:14" s="585" customFormat="1">
      <c r="A73" s="1225"/>
      <c r="B73" s="575">
        <v>98335</v>
      </c>
      <c r="C73" s="583" t="s">
        <v>1306</v>
      </c>
      <c r="D73" s="564">
        <v>4512867.42</v>
      </c>
      <c r="E73" s="562">
        <v>4512867.42</v>
      </c>
      <c r="F73" s="563">
        <v>4512867.42</v>
      </c>
      <c r="G73" s="563">
        <v>0</v>
      </c>
      <c r="H73" s="563">
        <v>0</v>
      </c>
      <c r="I73" s="563">
        <v>0</v>
      </c>
      <c r="J73" s="564">
        <v>0</v>
      </c>
      <c r="K73" s="564">
        <v>0</v>
      </c>
      <c r="L73" s="584">
        <v>0</v>
      </c>
      <c r="M73" s="566">
        <f t="shared" si="14"/>
        <v>4512867.42</v>
      </c>
      <c r="N73" s="566">
        <f t="shared" si="15"/>
        <v>0</v>
      </c>
    </row>
    <row r="74" spans="1:14" s="585" customFormat="1">
      <c r="A74" s="1225"/>
      <c r="B74" s="575">
        <v>98861</v>
      </c>
      <c r="C74" s="570" t="s">
        <v>1307</v>
      </c>
      <c r="D74" s="564">
        <v>809400</v>
      </c>
      <c r="E74" s="562">
        <v>809400</v>
      </c>
      <c r="F74" s="563">
        <v>809400</v>
      </c>
      <c r="G74" s="563">
        <v>0</v>
      </c>
      <c r="H74" s="563">
        <v>0</v>
      </c>
      <c r="I74" s="563">
        <v>0</v>
      </c>
      <c r="J74" s="564">
        <v>0</v>
      </c>
      <c r="K74" s="564">
        <v>0</v>
      </c>
      <c r="L74" s="584">
        <v>0</v>
      </c>
      <c r="M74" s="566">
        <f t="shared" si="14"/>
        <v>809400</v>
      </c>
      <c r="N74" s="566">
        <f t="shared" si="15"/>
        <v>0</v>
      </c>
    </row>
    <row r="75" spans="1:14" s="569" customFormat="1" ht="16.5" customHeight="1" thickBot="1">
      <c r="A75" s="1226" t="s">
        <v>1308</v>
      </c>
      <c r="B75" s="1227"/>
      <c r="C75" s="1228"/>
      <c r="D75" s="589">
        <f>SUM(D68:D74)</f>
        <v>7588608.3599999994</v>
      </c>
      <c r="E75" s="589">
        <f t="shared" ref="E75:L75" si="16">SUM(E68:E74)</f>
        <v>7588608.3599999994</v>
      </c>
      <c r="F75" s="589">
        <f t="shared" si="16"/>
        <v>7503920.6099999994</v>
      </c>
      <c r="G75" s="589">
        <f t="shared" si="16"/>
        <v>84687.75</v>
      </c>
      <c r="H75" s="589">
        <f t="shared" si="16"/>
        <v>56873.5</v>
      </c>
      <c r="I75" s="589">
        <f t="shared" si="16"/>
        <v>27814.25</v>
      </c>
      <c r="J75" s="589">
        <f t="shared" si="16"/>
        <v>0</v>
      </c>
      <c r="K75" s="589">
        <f t="shared" si="16"/>
        <v>27814.25</v>
      </c>
      <c r="L75" s="590">
        <f t="shared" si="16"/>
        <v>0</v>
      </c>
      <c r="M75" s="566">
        <f t="shared" si="14"/>
        <v>7588608.3599999994</v>
      </c>
      <c r="N75" s="566">
        <f t="shared" si="15"/>
        <v>84687.75</v>
      </c>
    </row>
    <row r="76" spans="1:14" ht="16.5" customHeight="1" thickBot="1">
      <c r="A76" s="1229" t="s">
        <v>26</v>
      </c>
      <c r="B76" s="1230"/>
      <c r="C76" s="1231"/>
      <c r="D76" s="591">
        <f>D75+D67+D65+D58+D56+D54+D50+D47+D22+D15+D10</f>
        <v>10194051092.92</v>
      </c>
      <c r="E76" s="591">
        <f t="shared" ref="E76:L76" si="17">E75+E67+E65+E58+E56+E54+E50+E47+E22+E15+E10</f>
        <v>10177821380.749998</v>
      </c>
      <c r="F76" s="591">
        <f t="shared" si="17"/>
        <v>10167824268.16</v>
      </c>
      <c r="G76" s="591">
        <f t="shared" si="17"/>
        <v>9997112.5900000017</v>
      </c>
      <c r="H76" s="591">
        <f t="shared" si="17"/>
        <v>8284282.0399999991</v>
      </c>
      <c r="I76" s="591">
        <f t="shared" si="17"/>
        <v>1712830.55</v>
      </c>
      <c r="J76" s="591">
        <f t="shared" si="17"/>
        <v>1491497</v>
      </c>
      <c r="K76" s="591">
        <f t="shared" si="17"/>
        <v>221333.55</v>
      </c>
      <c r="L76" s="591">
        <f t="shared" si="17"/>
        <v>0</v>
      </c>
      <c r="M76" s="566">
        <f t="shared" si="14"/>
        <v>10177821380.75</v>
      </c>
      <c r="N76" s="566">
        <f t="shared" si="15"/>
        <v>9997112.5899999999</v>
      </c>
    </row>
    <row r="77" spans="1:14">
      <c r="F77" s="566"/>
      <c r="G77" s="566"/>
      <c r="J77" s="585"/>
      <c r="K77" s="585"/>
    </row>
    <row r="78" spans="1:14" s="594" customFormat="1" ht="10.5">
      <c r="A78" s="592" t="s">
        <v>1309</v>
      </c>
      <c r="B78" s="593"/>
      <c r="E78" s="595"/>
      <c r="I78" s="596"/>
      <c r="J78" s="596"/>
      <c r="K78" s="596"/>
    </row>
    <row r="79" spans="1:14" s="594" customFormat="1" ht="10.5">
      <c r="A79" s="593"/>
      <c r="B79" s="593"/>
      <c r="E79" s="595"/>
      <c r="I79" s="596"/>
      <c r="J79" s="596"/>
      <c r="K79" s="596"/>
    </row>
    <row r="80" spans="1:14" s="594" customFormat="1" ht="10.5">
      <c r="A80" s="597"/>
      <c r="B80" s="593"/>
      <c r="E80" s="595"/>
      <c r="I80" s="596"/>
      <c r="J80" s="596"/>
      <c r="K80" s="596"/>
    </row>
    <row r="81" spans="1:11" s="594" customFormat="1" ht="10.5">
      <c r="A81" s="593"/>
      <c r="B81" s="593"/>
      <c r="E81" s="595"/>
      <c r="I81" s="596"/>
      <c r="J81" s="596"/>
      <c r="K81" s="596"/>
    </row>
    <row r="82" spans="1:11" s="594" customFormat="1" ht="10.5">
      <c r="A82" s="593"/>
      <c r="B82" s="593"/>
      <c r="E82" s="595"/>
      <c r="F82" s="595"/>
      <c r="I82" s="596"/>
      <c r="J82" s="596"/>
      <c r="K82" s="596"/>
    </row>
    <row r="83" spans="1:11" s="594" customFormat="1" ht="10.5">
      <c r="A83" s="593"/>
      <c r="B83" s="593"/>
      <c r="E83" s="595"/>
      <c r="F83" s="595"/>
      <c r="I83" s="596"/>
      <c r="J83" s="596"/>
      <c r="K83" s="596"/>
    </row>
    <row r="84" spans="1:11" s="594" customFormat="1" ht="10.5">
      <c r="A84" s="593"/>
      <c r="B84" s="593"/>
      <c r="E84" s="595"/>
      <c r="I84" s="596"/>
      <c r="J84" s="596"/>
      <c r="K84" s="596"/>
    </row>
  </sheetData>
  <customSheetViews>
    <customSheetView guid="{040A417A-1A2A-4546-91E5-4FDAF814DD6C}" showPageBreaks="1" fitToPage="1" printArea="1" hiddenColumns="1" view="pageBreakPreview">
      <rowBreaks count="2" manualBreakCount="2">
        <brk id="35" max="13" man="1"/>
        <brk id="67" max="13" man="1"/>
      </rowBreaks>
      <pageMargins left="0.39370078740157483" right="0.39370078740157483" top="0.47244094488188981" bottom="0.31496062992125984" header="0.31496062992125984" footer="0.11811023622047245"/>
      <printOptions horizontalCentered="1"/>
      <pageSetup paperSize="9" scale="72" firstPageNumber="206" fitToHeight="0" orientation="landscape" useFirstPageNumber="1" r:id="rId1"/>
      <headerFooter alignWithMargins="0">
        <oddHeader>&amp;L&amp;"Tahoma,Kurzíva"Závěrečný účet za rok 2013&amp;R&amp;"Tahoma,Kurzíva"Tabulka č. 7</oddHeader>
        <oddFooter>&amp;C&amp;"Tahoma,Obyčejné"&amp;P</oddFooter>
        <firstHeader>&amp;L&amp;"Tahoma,Kurzíva"&amp;10Závěrečný účet za rok 2013&amp;R&amp;"Tahoma,Kurzíva"&amp;10Tabulka č. 7</firstHeader>
      </headerFooter>
    </customSheetView>
  </customSheetViews>
  <mergeCells count="23">
    <mergeCell ref="A15:C15"/>
    <mergeCell ref="A2:L2"/>
    <mergeCell ref="A3:K3"/>
    <mergeCell ref="A5:A9"/>
    <mergeCell ref="A10:C10"/>
    <mergeCell ref="A11:A14"/>
    <mergeCell ref="A59:A64"/>
    <mergeCell ref="A16:A21"/>
    <mergeCell ref="B19:B21"/>
    <mergeCell ref="A22:C22"/>
    <mergeCell ref="A23:A46"/>
    <mergeCell ref="A47:C47"/>
    <mergeCell ref="A48:A49"/>
    <mergeCell ref="A50:C50"/>
    <mergeCell ref="A51:A53"/>
    <mergeCell ref="A54:C54"/>
    <mergeCell ref="A56:C56"/>
    <mergeCell ref="A58:C58"/>
    <mergeCell ref="A65:C65"/>
    <mergeCell ref="A67:C67"/>
    <mergeCell ref="A68:A74"/>
    <mergeCell ref="A75:C75"/>
    <mergeCell ref="A76:C76"/>
  </mergeCells>
  <printOptions horizontalCentered="1"/>
  <pageMargins left="0.39370078740157483" right="0.39370078740157483" top="0.47244094488188981" bottom="0.31496062992125984" header="0.31496062992125984" footer="0.11811023622047245"/>
  <pageSetup paperSize="9" scale="72" firstPageNumber="206" fitToHeight="0" orientation="landscape" useFirstPageNumber="1" r:id="rId2"/>
  <headerFooter alignWithMargins="0">
    <oddHeader>&amp;L&amp;"Tahoma,Kurzíva"Závěrečný účet za rok 2013&amp;R&amp;"Tahoma,Kurzíva"Tabulka č. 7</oddHeader>
    <oddFooter>&amp;C&amp;"Tahoma,Obyčejné"&amp;P</oddFooter>
    <firstHeader>&amp;L&amp;"Tahoma,Kurzíva"&amp;10Závěrečný účet za rok 2013&amp;R&amp;"Tahoma,Kurzíva"&amp;10Tabulka č. 7</firstHeader>
  </headerFooter>
  <rowBreaks count="2" manualBreakCount="2">
    <brk id="35" max="13" man="1"/>
    <brk id="67" max="1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73"/>
  <sheetViews>
    <sheetView view="pageBreakPreview" zoomScaleNormal="100" workbookViewId="0">
      <selection activeCell="F87" sqref="F87"/>
    </sheetView>
  </sheetViews>
  <sheetFormatPr defaultRowHeight="10.5"/>
  <cols>
    <col min="1" max="1" width="6.42578125" style="870" customWidth="1"/>
    <col min="2" max="2" width="42.7109375" style="875" customWidth="1"/>
    <col min="3" max="4" width="13.140625" style="874" customWidth="1"/>
    <col min="5" max="5" width="12.140625" style="870" customWidth="1"/>
    <col min="6" max="6" width="8" style="873" customWidth="1"/>
    <col min="7" max="7" width="8.7109375" style="872" customWidth="1"/>
    <col min="8" max="8" width="42.7109375" style="871" customWidth="1"/>
    <col min="9" max="16384" width="9.140625" style="870"/>
  </cols>
  <sheetData>
    <row r="1" spans="1:8" s="953" customFormat="1" ht="18" customHeight="1">
      <c r="A1" s="1243" t="s">
        <v>4072</v>
      </c>
      <c r="B1" s="1243"/>
      <c r="C1" s="1243"/>
      <c r="D1" s="1243"/>
      <c r="E1" s="1243"/>
      <c r="F1" s="1243"/>
      <c r="G1" s="1243"/>
      <c r="H1" s="1243"/>
    </row>
    <row r="2" spans="1:8" ht="12" customHeight="1"/>
    <row r="3" spans="1:8" ht="12" customHeight="1" thickBot="1">
      <c r="A3" s="675"/>
      <c r="F3" s="938" t="s">
        <v>4069</v>
      </c>
    </row>
    <row r="4" spans="1:8" ht="24" customHeight="1">
      <c r="A4" s="1244"/>
      <c r="B4" s="1245"/>
      <c r="C4" s="952" t="s">
        <v>4067</v>
      </c>
      <c r="D4" s="952" t="s">
        <v>4066</v>
      </c>
      <c r="E4" s="952" t="s">
        <v>4065</v>
      </c>
      <c r="F4" s="951" t="s">
        <v>4064</v>
      </c>
      <c r="G4" s="950"/>
      <c r="H4" s="949"/>
    </row>
    <row r="5" spans="1:8" ht="12.75" customHeight="1">
      <c r="A5" s="1241" t="s">
        <v>4071</v>
      </c>
      <c r="B5" s="1242"/>
      <c r="C5" s="948">
        <f>C26</f>
        <v>1496154</v>
      </c>
      <c r="D5" s="948">
        <f>D26</f>
        <v>1530039.39</v>
      </c>
      <c r="E5" s="948">
        <f>E26</f>
        <v>1526135.9767700001</v>
      </c>
      <c r="F5" s="947">
        <f>E5/D5*100</f>
        <v>99.744881520337856</v>
      </c>
      <c r="G5" s="944"/>
      <c r="H5" s="943"/>
    </row>
    <row r="6" spans="1:8" ht="12.75" customHeight="1">
      <c r="A6" s="1241" t="s">
        <v>4053</v>
      </c>
      <c r="B6" s="1242"/>
      <c r="C6" s="520">
        <f>C31</f>
        <v>553994</v>
      </c>
      <c r="D6" s="520">
        <f>D31</f>
        <v>562339.1</v>
      </c>
      <c r="E6" s="520">
        <f>E31</f>
        <v>562339.1</v>
      </c>
      <c r="F6" s="947">
        <f>E6/D6*100</f>
        <v>100</v>
      </c>
      <c r="G6" s="944"/>
      <c r="H6" s="943"/>
    </row>
    <row r="7" spans="1:8" ht="12.75" customHeight="1">
      <c r="A7" s="1241" t="s">
        <v>4070</v>
      </c>
      <c r="B7" s="1242"/>
      <c r="C7" s="520">
        <f>C42</f>
        <v>148245</v>
      </c>
      <c r="D7" s="520">
        <f>D42</f>
        <v>273578.88</v>
      </c>
      <c r="E7" s="520">
        <f>E42</f>
        <v>266053.15110000002</v>
      </c>
      <c r="F7" s="947">
        <f>E7/D7*100</f>
        <v>97.249155746233058</v>
      </c>
      <c r="G7" s="944"/>
      <c r="H7" s="943"/>
    </row>
    <row r="8" spans="1:8" ht="12.75" customHeight="1">
      <c r="A8" s="1241" t="s">
        <v>4041</v>
      </c>
      <c r="B8" s="1242"/>
      <c r="C8" s="520">
        <f>C72</f>
        <v>1458090</v>
      </c>
      <c r="D8" s="520">
        <f>D72</f>
        <v>751921.83999999985</v>
      </c>
      <c r="E8" s="520">
        <f>E72</f>
        <v>665710.14490000007</v>
      </c>
      <c r="F8" s="947">
        <f>E8/D8*100</f>
        <v>88.534487161591187</v>
      </c>
      <c r="G8" s="944"/>
      <c r="H8" s="943"/>
    </row>
    <row r="9" spans="1:8" s="675" customFormat="1" ht="13.5" customHeight="1" thickBot="1">
      <c r="A9" s="1237" t="s">
        <v>437</v>
      </c>
      <c r="B9" s="1238"/>
      <c r="C9" s="946">
        <f>SUM(C5:C8)</f>
        <v>3656483</v>
      </c>
      <c r="D9" s="946">
        <f>SUM(D5:D8)</f>
        <v>3117879.2099999995</v>
      </c>
      <c r="E9" s="946">
        <f>SUM(E5:E8)</f>
        <v>3020238.3727700002</v>
      </c>
      <c r="F9" s="945">
        <f>E9/D9*100</f>
        <v>96.868357282192491</v>
      </c>
      <c r="G9" s="944"/>
      <c r="H9" s="943"/>
    </row>
    <row r="10" spans="1:8" s="937" customFormat="1" ht="10.5" customHeight="1">
      <c r="B10" s="941"/>
      <c r="C10" s="876"/>
      <c r="D10" s="876"/>
      <c r="E10" s="876"/>
      <c r="F10" s="940"/>
      <c r="G10" s="939"/>
      <c r="H10" s="942"/>
    </row>
    <row r="11" spans="1:8" s="937" customFormat="1" ht="10.5" customHeight="1">
      <c r="B11" s="941"/>
      <c r="C11" s="876"/>
      <c r="D11" s="876"/>
      <c r="E11" s="876"/>
      <c r="F11" s="940"/>
      <c r="G11" s="939"/>
      <c r="H11" s="942"/>
    </row>
    <row r="12" spans="1:8" s="937" customFormat="1" ht="12" customHeight="1" thickBot="1">
      <c r="B12" s="941"/>
      <c r="C12" s="876"/>
      <c r="D12" s="876"/>
      <c r="E12" s="876"/>
      <c r="F12" s="940"/>
      <c r="G12" s="939"/>
      <c r="H12" s="938" t="s">
        <v>4069</v>
      </c>
    </row>
    <row r="13" spans="1:8" ht="28.5" customHeight="1" thickBot="1">
      <c r="A13" s="936" t="s">
        <v>4068</v>
      </c>
      <c r="B13" s="935" t="s">
        <v>866</v>
      </c>
      <c r="C13" s="934" t="s">
        <v>4067</v>
      </c>
      <c r="D13" s="934" t="s">
        <v>4066</v>
      </c>
      <c r="E13" s="934" t="s">
        <v>4065</v>
      </c>
      <c r="F13" s="934" t="s">
        <v>4064</v>
      </c>
      <c r="G13" s="934" t="s">
        <v>4063</v>
      </c>
      <c r="H13" s="933" t="s">
        <v>4062</v>
      </c>
    </row>
    <row r="14" spans="1:8" ht="15" customHeight="1" thickBot="1">
      <c r="A14" s="920" t="s">
        <v>4061</v>
      </c>
      <c r="B14" s="932"/>
      <c r="C14" s="931"/>
      <c r="D14" s="931"/>
      <c r="E14" s="930"/>
      <c r="F14" s="916"/>
      <c r="G14" s="924"/>
      <c r="H14" s="929"/>
    </row>
    <row r="15" spans="1:8" s="923" customFormat="1" ht="87" customHeight="1">
      <c r="A15" s="928">
        <v>1</v>
      </c>
      <c r="B15" s="912" t="s">
        <v>2675</v>
      </c>
      <c r="C15" s="911">
        <v>0</v>
      </c>
      <c r="D15" s="911">
        <v>2818.78</v>
      </c>
      <c r="E15" s="911">
        <v>2176.8753299999998</v>
      </c>
      <c r="F15" s="910">
        <f t="shared" ref="F15:F26" si="0">E15/D15*100</f>
        <v>77.227571147801527</v>
      </c>
      <c r="G15" s="927" t="s">
        <v>4006</v>
      </c>
      <c r="H15" s="894" t="s">
        <v>4060</v>
      </c>
    </row>
    <row r="16" spans="1:8" s="923" customFormat="1" ht="12.75" customHeight="1">
      <c r="A16" s="891">
        <f t="shared" ref="A16:A25" si="1">A15+1</f>
        <v>2</v>
      </c>
      <c r="B16" s="890" t="s">
        <v>2842</v>
      </c>
      <c r="C16" s="889">
        <v>854493</v>
      </c>
      <c r="D16" s="889">
        <v>863693.12</v>
      </c>
      <c r="E16" s="889">
        <v>863693.11800000002</v>
      </c>
      <c r="F16" s="888">
        <f t="shared" si="0"/>
        <v>99.999999768436282</v>
      </c>
      <c r="G16" s="893" t="s">
        <v>4045</v>
      </c>
      <c r="H16" s="892" t="s">
        <v>897</v>
      </c>
    </row>
    <row r="17" spans="1:8" s="923" customFormat="1" ht="12.75" customHeight="1">
      <c r="A17" s="891">
        <f t="shared" si="1"/>
        <v>3</v>
      </c>
      <c r="B17" s="890" t="s">
        <v>2845</v>
      </c>
      <c r="C17" s="889">
        <v>566203</v>
      </c>
      <c r="D17" s="889">
        <v>561466.02</v>
      </c>
      <c r="E17" s="889">
        <v>561466.01799999992</v>
      </c>
      <c r="F17" s="888">
        <f t="shared" si="0"/>
        <v>99.99999964378965</v>
      </c>
      <c r="G17" s="893" t="s">
        <v>4045</v>
      </c>
      <c r="H17" s="892" t="s">
        <v>897</v>
      </c>
    </row>
    <row r="18" spans="1:8" s="923" customFormat="1" ht="12.75" customHeight="1">
      <c r="A18" s="891">
        <f t="shared" si="1"/>
        <v>4</v>
      </c>
      <c r="B18" s="890" t="s">
        <v>426</v>
      </c>
      <c r="C18" s="889">
        <v>1000</v>
      </c>
      <c r="D18" s="889">
        <v>1000</v>
      </c>
      <c r="E18" s="889">
        <v>1000</v>
      </c>
      <c r="F18" s="888">
        <f t="shared" si="0"/>
        <v>100</v>
      </c>
      <c r="G18" s="893" t="s">
        <v>4045</v>
      </c>
      <c r="H18" s="892" t="s">
        <v>897</v>
      </c>
    </row>
    <row r="19" spans="1:8" s="923" customFormat="1" ht="12.75" customHeight="1">
      <c r="A19" s="891">
        <f t="shared" si="1"/>
        <v>5</v>
      </c>
      <c r="B19" s="890" t="s">
        <v>789</v>
      </c>
      <c r="C19" s="889">
        <v>0</v>
      </c>
      <c r="D19" s="889">
        <v>253.17</v>
      </c>
      <c r="E19" s="889">
        <v>253.16643999999999</v>
      </c>
      <c r="F19" s="888">
        <f t="shared" si="0"/>
        <v>99.99859383023265</v>
      </c>
      <c r="G19" s="893" t="s">
        <v>4029</v>
      </c>
      <c r="H19" s="892" t="s">
        <v>897</v>
      </c>
    </row>
    <row r="20" spans="1:8" s="923" customFormat="1" ht="147">
      <c r="A20" s="891">
        <f t="shared" si="1"/>
        <v>6</v>
      </c>
      <c r="B20" s="890" t="s">
        <v>3161</v>
      </c>
      <c r="C20" s="889">
        <v>3830</v>
      </c>
      <c r="D20" s="889">
        <v>4500</v>
      </c>
      <c r="E20" s="889">
        <v>1749.5</v>
      </c>
      <c r="F20" s="888">
        <f t="shared" si="0"/>
        <v>38.87777777777778</v>
      </c>
      <c r="G20" s="893" t="s">
        <v>4006</v>
      </c>
      <c r="H20" s="892" t="s">
        <v>4059</v>
      </c>
    </row>
    <row r="21" spans="1:8" s="923" customFormat="1" ht="24" customHeight="1">
      <c r="A21" s="891">
        <f t="shared" si="1"/>
        <v>7</v>
      </c>
      <c r="B21" s="890" t="s">
        <v>4058</v>
      </c>
      <c r="C21" s="889">
        <v>17258</v>
      </c>
      <c r="D21" s="889">
        <v>17258</v>
      </c>
      <c r="E21" s="889">
        <v>17258</v>
      </c>
      <c r="F21" s="888">
        <f t="shared" si="0"/>
        <v>100</v>
      </c>
      <c r="G21" s="893" t="s">
        <v>4045</v>
      </c>
      <c r="H21" s="892" t="s">
        <v>897</v>
      </c>
    </row>
    <row r="22" spans="1:8" s="926" customFormat="1" ht="24" customHeight="1">
      <c r="A22" s="891">
        <f t="shared" si="1"/>
        <v>8</v>
      </c>
      <c r="B22" s="890" t="s">
        <v>3145</v>
      </c>
      <c r="C22" s="889">
        <v>45000</v>
      </c>
      <c r="D22" s="889">
        <v>45000</v>
      </c>
      <c r="E22" s="889">
        <v>45000</v>
      </c>
      <c r="F22" s="888">
        <f t="shared" si="0"/>
        <v>100</v>
      </c>
      <c r="G22" s="893" t="s">
        <v>4045</v>
      </c>
      <c r="H22" s="892" t="s">
        <v>897</v>
      </c>
    </row>
    <row r="23" spans="1:8" s="923" customFormat="1" ht="141.75" customHeight="1">
      <c r="A23" s="891">
        <f t="shared" si="1"/>
        <v>9</v>
      </c>
      <c r="B23" s="890" t="s">
        <v>788</v>
      </c>
      <c r="C23" s="889">
        <v>5000</v>
      </c>
      <c r="D23" s="889">
        <v>16945.3</v>
      </c>
      <c r="E23" s="889">
        <v>16445.298999999999</v>
      </c>
      <c r="F23" s="888">
        <f t="shared" si="0"/>
        <v>97.049323411211361</v>
      </c>
      <c r="G23" s="893" t="s">
        <v>4006</v>
      </c>
      <c r="H23" s="886" t="s">
        <v>4057</v>
      </c>
    </row>
    <row r="24" spans="1:8" s="923" customFormat="1" ht="56.25" customHeight="1">
      <c r="A24" s="891">
        <f t="shared" si="1"/>
        <v>10</v>
      </c>
      <c r="B24" s="890" t="s">
        <v>4056</v>
      </c>
      <c r="C24" s="889">
        <v>1200</v>
      </c>
      <c r="D24" s="889">
        <v>200</v>
      </c>
      <c r="E24" s="889">
        <v>189</v>
      </c>
      <c r="F24" s="888">
        <f t="shared" si="0"/>
        <v>94.5</v>
      </c>
      <c r="G24" s="893" t="s">
        <v>4045</v>
      </c>
      <c r="H24" s="886" t="s">
        <v>4055</v>
      </c>
    </row>
    <row r="25" spans="1:8" s="923" customFormat="1" ht="24" customHeight="1">
      <c r="A25" s="891">
        <f t="shared" si="1"/>
        <v>11</v>
      </c>
      <c r="B25" s="890" t="s">
        <v>4054</v>
      </c>
      <c r="C25" s="889">
        <v>2170</v>
      </c>
      <c r="D25" s="889">
        <v>16905</v>
      </c>
      <c r="E25" s="889">
        <v>16905</v>
      </c>
      <c r="F25" s="888">
        <f t="shared" si="0"/>
        <v>100</v>
      </c>
      <c r="G25" s="893" t="s">
        <v>4045</v>
      </c>
      <c r="H25" s="892" t="s">
        <v>897</v>
      </c>
    </row>
    <row r="26" spans="1:8" s="675" customFormat="1" ht="13.5" customHeight="1" thickBot="1">
      <c r="A26" s="1239" t="s">
        <v>437</v>
      </c>
      <c r="B26" s="1240"/>
      <c r="C26" s="885">
        <f>SUM(C15:C25)</f>
        <v>1496154</v>
      </c>
      <c r="D26" s="885">
        <f>SUM(D15:D25)</f>
        <v>1530039.39</v>
      </c>
      <c r="E26" s="885">
        <f>SUM(E15:E25)</f>
        <v>1526135.9767700001</v>
      </c>
      <c r="F26" s="922">
        <f t="shared" si="0"/>
        <v>99.744881520337856</v>
      </c>
      <c r="G26" s="903"/>
      <c r="H26" s="882"/>
    </row>
    <row r="27" spans="1:8" s="675" customFormat="1" ht="18" customHeight="1" thickBot="1">
      <c r="A27" s="920" t="s">
        <v>4053</v>
      </c>
      <c r="B27" s="925"/>
      <c r="C27" s="918"/>
      <c r="D27" s="918"/>
      <c r="E27" s="917"/>
      <c r="F27" s="916"/>
      <c r="G27" s="924"/>
      <c r="H27" s="914"/>
    </row>
    <row r="28" spans="1:8" s="923" customFormat="1" ht="34.5" customHeight="1">
      <c r="A28" s="913">
        <f>A25+1</f>
        <v>12</v>
      </c>
      <c r="B28" s="912" t="s">
        <v>4052</v>
      </c>
      <c r="C28" s="889">
        <v>383979</v>
      </c>
      <c r="D28" s="889">
        <v>392339</v>
      </c>
      <c r="E28" s="889">
        <v>392339</v>
      </c>
      <c r="F28" s="888">
        <f>E28/D28*100</f>
        <v>100</v>
      </c>
      <c r="G28" s="893" t="s">
        <v>4045</v>
      </c>
      <c r="H28" s="892" t="s">
        <v>897</v>
      </c>
    </row>
    <row r="29" spans="1:8" s="923" customFormat="1" ht="34.5" customHeight="1">
      <c r="A29" s="891">
        <f>A28+1</f>
        <v>13</v>
      </c>
      <c r="B29" s="912" t="s">
        <v>4051</v>
      </c>
      <c r="C29" s="889">
        <v>170000</v>
      </c>
      <c r="D29" s="889">
        <v>170000</v>
      </c>
      <c r="E29" s="889">
        <v>170000</v>
      </c>
      <c r="F29" s="888">
        <f>E29/D29*100</f>
        <v>100</v>
      </c>
      <c r="G29" s="893" t="s">
        <v>4045</v>
      </c>
      <c r="H29" s="892" t="s">
        <v>897</v>
      </c>
    </row>
    <row r="30" spans="1:8" s="923" customFormat="1" ht="45" customHeight="1">
      <c r="A30" s="891">
        <f>A29+1</f>
        <v>14</v>
      </c>
      <c r="B30" s="890" t="s">
        <v>4050</v>
      </c>
      <c r="C30" s="889">
        <v>15</v>
      </c>
      <c r="D30" s="889">
        <v>0.1</v>
      </c>
      <c r="E30" s="889">
        <v>0.1</v>
      </c>
      <c r="F30" s="888">
        <f>E30/D30*100</f>
        <v>100</v>
      </c>
      <c r="G30" s="893" t="s">
        <v>4045</v>
      </c>
      <c r="H30" s="892" t="s">
        <v>897</v>
      </c>
    </row>
    <row r="31" spans="1:8" ht="13.5" customHeight="1" thickBot="1">
      <c r="A31" s="1239" t="s">
        <v>437</v>
      </c>
      <c r="B31" s="1240"/>
      <c r="C31" s="885">
        <f>SUM(C28:C30)</f>
        <v>553994</v>
      </c>
      <c r="D31" s="885">
        <f>SUM(D28:D30)</f>
        <v>562339.1</v>
      </c>
      <c r="E31" s="885">
        <f>SUM(E28:E30)</f>
        <v>562339.1</v>
      </c>
      <c r="F31" s="922">
        <f>E31/D31*100</f>
        <v>100</v>
      </c>
      <c r="G31" s="921"/>
      <c r="H31" s="882"/>
    </row>
    <row r="32" spans="1:8" ht="18" customHeight="1" thickBot="1">
      <c r="A32" s="920" t="s">
        <v>4049</v>
      </c>
      <c r="B32" s="919"/>
      <c r="C32" s="918"/>
      <c r="D32" s="918"/>
      <c r="E32" s="917"/>
      <c r="F32" s="916"/>
      <c r="G32" s="915"/>
      <c r="H32" s="914"/>
    </row>
    <row r="33" spans="1:8" ht="24" customHeight="1">
      <c r="A33" s="913">
        <f>A30+1</f>
        <v>15</v>
      </c>
      <c r="B33" s="912" t="s">
        <v>4048</v>
      </c>
      <c r="C33" s="911">
        <v>1000</v>
      </c>
      <c r="D33" s="911">
        <v>0</v>
      </c>
      <c r="E33" s="911">
        <v>0</v>
      </c>
      <c r="F33" s="910" t="s">
        <v>881</v>
      </c>
      <c r="G33" s="893" t="s">
        <v>4045</v>
      </c>
      <c r="H33" s="892" t="s">
        <v>897</v>
      </c>
    </row>
    <row r="34" spans="1:8" ht="31.5">
      <c r="A34" s="891">
        <f t="shared" ref="A34:A41" si="2">A33+1</f>
        <v>16</v>
      </c>
      <c r="B34" s="890" t="s">
        <v>882</v>
      </c>
      <c r="C34" s="889">
        <v>30000</v>
      </c>
      <c r="D34" s="889">
        <v>116000</v>
      </c>
      <c r="E34" s="889">
        <v>116000</v>
      </c>
      <c r="F34" s="888">
        <f>E34/D34*100</f>
        <v>100</v>
      </c>
      <c r="G34" s="887" t="s">
        <v>4045</v>
      </c>
      <c r="H34" s="892" t="s">
        <v>897</v>
      </c>
    </row>
    <row r="35" spans="1:8" ht="31.5">
      <c r="A35" s="891">
        <f t="shared" si="2"/>
        <v>17</v>
      </c>
      <c r="B35" s="890" t="s">
        <v>880</v>
      </c>
      <c r="C35" s="889">
        <v>6000</v>
      </c>
      <c r="D35" s="889">
        <v>6000</v>
      </c>
      <c r="E35" s="889">
        <v>6000</v>
      </c>
      <c r="F35" s="888">
        <f>E35/D35*100</f>
        <v>100</v>
      </c>
      <c r="G35" s="887" t="s">
        <v>4045</v>
      </c>
      <c r="H35" s="892" t="s">
        <v>897</v>
      </c>
    </row>
    <row r="36" spans="1:8" ht="31.5">
      <c r="A36" s="891">
        <f t="shared" si="2"/>
        <v>18</v>
      </c>
      <c r="B36" s="890" t="s">
        <v>883</v>
      </c>
      <c r="C36" s="889">
        <v>0</v>
      </c>
      <c r="D36" s="889">
        <v>8844.1500000000015</v>
      </c>
      <c r="E36" s="889">
        <v>8844.1442299999999</v>
      </c>
      <c r="F36" s="888">
        <f>E36/D36*100</f>
        <v>99.999934759134561</v>
      </c>
      <c r="G36" s="887" t="s">
        <v>4029</v>
      </c>
      <c r="H36" s="886" t="s">
        <v>68</v>
      </c>
    </row>
    <row r="37" spans="1:8" ht="98.25" customHeight="1">
      <c r="A37" s="891">
        <f t="shared" si="2"/>
        <v>19</v>
      </c>
      <c r="B37" s="890" t="s">
        <v>885</v>
      </c>
      <c r="C37" s="889">
        <v>98000</v>
      </c>
      <c r="D37" s="889">
        <v>100423</v>
      </c>
      <c r="E37" s="889">
        <v>92898</v>
      </c>
      <c r="F37" s="888">
        <f>E37/D37*100</f>
        <v>92.506696673072895</v>
      </c>
      <c r="G37" s="887" t="s">
        <v>4006</v>
      </c>
      <c r="H37" s="892" t="s">
        <v>4047</v>
      </c>
    </row>
    <row r="38" spans="1:8" ht="12.75" customHeight="1">
      <c r="A38" s="891">
        <f t="shared" si="2"/>
        <v>20</v>
      </c>
      <c r="B38" s="890" t="s">
        <v>4046</v>
      </c>
      <c r="C38" s="889">
        <v>1000</v>
      </c>
      <c r="D38" s="889">
        <v>0</v>
      </c>
      <c r="E38" s="889">
        <v>0</v>
      </c>
      <c r="F38" s="888" t="s">
        <v>881</v>
      </c>
      <c r="G38" s="893" t="s">
        <v>4045</v>
      </c>
      <c r="H38" s="892" t="s">
        <v>4042</v>
      </c>
    </row>
    <row r="39" spans="1:8" ht="12.75" customHeight="1">
      <c r="A39" s="891">
        <f t="shared" si="2"/>
        <v>21</v>
      </c>
      <c r="B39" s="890" t="s">
        <v>4044</v>
      </c>
      <c r="C39" s="889">
        <v>12245</v>
      </c>
      <c r="D39" s="889">
        <v>12245</v>
      </c>
      <c r="E39" s="889">
        <v>12245</v>
      </c>
      <c r="F39" s="888">
        <f>E39/D39*100</f>
        <v>100</v>
      </c>
      <c r="G39" s="909" t="s">
        <v>4029</v>
      </c>
      <c r="H39" s="892" t="s">
        <v>897</v>
      </c>
    </row>
    <row r="40" spans="1:8" ht="24" customHeight="1">
      <c r="A40" s="891">
        <f t="shared" si="2"/>
        <v>22</v>
      </c>
      <c r="B40" s="890" t="s">
        <v>886</v>
      </c>
      <c r="C40" s="889">
        <v>0</v>
      </c>
      <c r="D40" s="889">
        <v>150.72999999999999</v>
      </c>
      <c r="E40" s="889">
        <v>150.72185999999999</v>
      </c>
      <c r="F40" s="907">
        <f>E40/D40*100</f>
        <v>99.994599615205999</v>
      </c>
      <c r="G40" s="906" t="s">
        <v>4043</v>
      </c>
      <c r="H40" s="908" t="s">
        <v>897</v>
      </c>
    </row>
    <row r="41" spans="1:8" ht="24" customHeight="1">
      <c r="A41" s="891">
        <f t="shared" si="2"/>
        <v>23</v>
      </c>
      <c r="B41" s="890" t="s">
        <v>887</v>
      </c>
      <c r="C41" s="889">
        <v>0</v>
      </c>
      <c r="D41" s="889">
        <v>29916</v>
      </c>
      <c r="E41" s="889">
        <v>29915.285010000003</v>
      </c>
      <c r="F41" s="907">
        <f>E41/D41*100</f>
        <v>99.997610008022477</v>
      </c>
      <c r="G41" s="906" t="s">
        <v>4029</v>
      </c>
      <c r="H41" s="905" t="s">
        <v>4042</v>
      </c>
    </row>
    <row r="42" spans="1:8" ht="13.5" customHeight="1" thickBot="1">
      <c r="A42" s="1239" t="s">
        <v>437</v>
      </c>
      <c r="B42" s="1240"/>
      <c r="C42" s="885">
        <f>SUM(C33:C41)</f>
        <v>148245</v>
      </c>
      <c r="D42" s="904">
        <f>SUM(D33:D41)</f>
        <v>273578.88</v>
      </c>
      <c r="E42" s="904">
        <f>SUM(E33:E41)</f>
        <v>266053.15110000002</v>
      </c>
      <c r="F42" s="884">
        <f>E42/D42*100</f>
        <v>97.249155746233058</v>
      </c>
      <c r="G42" s="903"/>
      <c r="H42" s="882"/>
    </row>
    <row r="43" spans="1:8" ht="18" customHeight="1">
      <c r="A43" s="902" t="s">
        <v>4041</v>
      </c>
      <c r="B43" s="901"/>
      <c r="C43" s="900"/>
      <c r="D43" s="900"/>
      <c r="E43" s="899"/>
      <c r="F43" s="898"/>
      <c r="G43" s="897"/>
      <c r="H43" s="896"/>
    </row>
    <row r="44" spans="1:8" ht="252">
      <c r="A44" s="895">
        <f>A41+1</f>
        <v>24</v>
      </c>
      <c r="B44" s="890" t="s">
        <v>1204</v>
      </c>
      <c r="C44" s="889">
        <v>435000</v>
      </c>
      <c r="D44" s="889">
        <v>43345.920000000006</v>
      </c>
      <c r="E44" s="889">
        <v>21164.413550000005</v>
      </c>
      <c r="F44" s="888">
        <f t="shared" ref="F44:F62" si="3">E44/D44*100</f>
        <v>48.826772046827017</v>
      </c>
      <c r="G44" s="887" t="s">
        <v>4006</v>
      </c>
      <c r="H44" s="892" t="s">
        <v>4040</v>
      </c>
    </row>
    <row r="45" spans="1:8" ht="115.5">
      <c r="A45" s="891">
        <f t="shared" ref="A45:A71" si="4">A44+1</f>
        <v>25</v>
      </c>
      <c r="B45" s="890" t="s">
        <v>1205</v>
      </c>
      <c r="C45" s="889">
        <v>0</v>
      </c>
      <c r="D45" s="889">
        <v>10500</v>
      </c>
      <c r="E45" s="889">
        <v>5315.53</v>
      </c>
      <c r="F45" s="888">
        <f t="shared" si="3"/>
        <v>50.624095238095236</v>
      </c>
      <c r="G45" s="887" t="s">
        <v>4006</v>
      </c>
      <c r="H45" s="886" t="s">
        <v>4039</v>
      </c>
    </row>
    <row r="46" spans="1:8" ht="131.25" customHeight="1">
      <c r="A46" s="891">
        <f t="shared" si="4"/>
        <v>26</v>
      </c>
      <c r="B46" s="890" t="s">
        <v>4038</v>
      </c>
      <c r="C46" s="889">
        <v>55000</v>
      </c>
      <c r="D46" s="889">
        <v>654.54999999999995</v>
      </c>
      <c r="E46" s="889">
        <v>382.23</v>
      </c>
      <c r="F46" s="888">
        <f t="shared" si="3"/>
        <v>58.395844473302269</v>
      </c>
      <c r="G46" s="887" t="s">
        <v>4006</v>
      </c>
      <c r="H46" s="886" t="s">
        <v>4037</v>
      </c>
    </row>
    <row r="47" spans="1:8" ht="132" customHeight="1">
      <c r="A47" s="891">
        <f t="shared" si="4"/>
        <v>27</v>
      </c>
      <c r="B47" s="890" t="s">
        <v>1183</v>
      </c>
      <c r="C47" s="889">
        <v>103036</v>
      </c>
      <c r="D47" s="889">
        <v>83057.929999999993</v>
      </c>
      <c r="E47" s="889">
        <v>72482.252650000009</v>
      </c>
      <c r="F47" s="888">
        <f t="shared" si="3"/>
        <v>87.267107005917453</v>
      </c>
      <c r="G47" s="887" t="s">
        <v>4006</v>
      </c>
      <c r="H47" s="886" t="s">
        <v>4036</v>
      </c>
    </row>
    <row r="48" spans="1:8" ht="87.75" customHeight="1">
      <c r="A48" s="891">
        <f t="shared" si="4"/>
        <v>28</v>
      </c>
      <c r="B48" s="890" t="s">
        <v>1200</v>
      </c>
      <c r="C48" s="889">
        <v>0</v>
      </c>
      <c r="D48" s="889">
        <v>473.42</v>
      </c>
      <c r="E48" s="889">
        <v>459.16199999999998</v>
      </c>
      <c r="F48" s="888">
        <f t="shared" si="3"/>
        <v>96.988297917282736</v>
      </c>
      <c r="G48" s="887" t="s">
        <v>4006</v>
      </c>
      <c r="H48" s="886" t="s">
        <v>4035</v>
      </c>
    </row>
    <row r="49" spans="1:8" ht="163.5" customHeight="1">
      <c r="A49" s="891">
        <f t="shared" si="4"/>
        <v>29</v>
      </c>
      <c r="B49" s="890" t="s">
        <v>1206</v>
      </c>
      <c r="C49" s="889">
        <v>85000</v>
      </c>
      <c r="D49" s="889">
        <v>78000.3</v>
      </c>
      <c r="E49" s="889">
        <v>72322.451440000019</v>
      </c>
      <c r="F49" s="888">
        <f t="shared" si="3"/>
        <v>92.720734971532181</v>
      </c>
      <c r="G49" s="887" t="s">
        <v>4006</v>
      </c>
      <c r="H49" s="886" t="s">
        <v>4034</v>
      </c>
    </row>
    <row r="50" spans="1:8" ht="105">
      <c r="A50" s="891">
        <f t="shared" si="4"/>
        <v>30</v>
      </c>
      <c r="B50" s="890" t="s">
        <v>1199</v>
      </c>
      <c r="C50" s="889">
        <v>29456</v>
      </c>
      <c r="D50" s="889">
        <v>70007.64</v>
      </c>
      <c r="E50" s="889">
        <v>69794.378190000003</v>
      </c>
      <c r="F50" s="888">
        <f t="shared" si="3"/>
        <v>99.695373519233044</v>
      </c>
      <c r="G50" s="887" t="s">
        <v>4029</v>
      </c>
      <c r="H50" s="886" t="s">
        <v>4033</v>
      </c>
    </row>
    <row r="51" spans="1:8" ht="84">
      <c r="A51" s="891">
        <f t="shared" si="4"/>
        <v>31</v>
      </c>
      <c r="B51" s="890" t="s">
        <v>4032</v>
      </c>
      <c r="C51" s="889">
        <v>21901</v>
      </c>
      <c r="D51" s="889">
        <v>44046.159999999996</v>
      </c>
      <c r="E51" s="889">
        <v>43951.336379999993</v>
      </c>
      <c r="F51" s="888">
        <f t="shared" si="3"/>
        <v>99.784717623511327</v>
      </c>
      <c r="G51" s="887" t="s">
        <v>4029</v>
      </c>
      <c r="H51" s="886" t="s">
        <v>4031</v>
      </c>
    </row>
    <row r="52" spans="1:8" ht="80.25" customHeight="1">
      <c r="A52" s="891">
        <f t="shared" si="4"/>
        <v>32</v>
      </c>
      <c r="B52" s="890" t="s">
        <v>1198</v>
      </c>
      <c r="C52" s="889">
        <v>185754</v>
      </c>
      <c r="D52" s="889">
        <v>177485.18999999994</v>
      </c>
      <c r="E52" s="889">
        <v>177113.66814999998</v>
      </c>
      <c r="F52" s="888">
        <f t="shared" si="3"/>
        <v>99.790674450076679</v>
      </c>
      <c r="G52" s="887" t="s">
        <v>4029</v>
      </c>
      <c r="H52" s="886" t="s">
        <v>4030</v>
      </c>
    </row>
    <row r="53" spans="1:8" ht="67.5" customHeight="1">
      <c r="A53" s="891">
        <f t="shared" si="4"/>
        <v>33</v>
      </c>
      <c r="B53" s="890" t="s">
        <v>1197</v>
      </c>
      <c r="C53" s="889">
        <v>123048</v>
      </c>
      <c r="D53" s="889">
        <v>112707.84000000001</v>
      </c>
      <c r="E53" s="889">
        <v>110247.73199999997</v>
      </c>
      <c r="F53" s="888">
        <f t="shared" si="3"/>
        <v>97.817269854519409</v>
      </c>
      <c r="G53" s="887" t="s">
        <v>4029</v>
      </c>
      <c r="H53" s="886" t="s">
        <v>4028</v>
      </c>
    </row>
    <row r="54" spans="1:8" ht="115.5">
      <c r="A54" s="891">
        <f t="shared" si="4"/>
        <v>34</v>
      </c>
      <c r="B54" s="890" t="s">
        <v>4027</v>
      </c>
      <c r="C54" s="889">
        <v>28000</v>
      </c>
      <c r="D54" s="889">
        <v>500</v>
      </c>
      <c r="E54" s="889">
        <v>113.041</v>
      </c>
      <c r="F54" s="888">
        <f t="shared" si="3"/>
        <v>22.6082</v>
      </c>
      <c r="G54" s="887" t="s">
        <v>4006</v>
      </c>
      <c r="H54" s="886" t="s">
        <v>4026</v>
      </c>
    </row>
    <row r="55" spans="1:8" ht="130.5" customHeight="1">
      <c r="A55" s="891">
        <f t="shared" si="4"/>
        <v>35</v>
      </c>
      <c r="B55" s="890" t="s">
        <v>1186</v>
      </c>
      <c r="C55" s="889">
        <v>120000</v>
      </c>
      <c r="D55" s="889">
        <v>4999.9999999999991</v>
      </c>
      <c r="E55" s="889">
        <v>83.65</v>
      </c>
      <c r="F55" s="888">
        <f t="shared" si="3"/>
        <v>1.6730000000000005</v>
      </c>
      <c r="G55" s="887" t="s">
        <v>4006</v>
      </c>
      <c r="H55" s="886" t="s">
        <v>4025</v>
      </c>
    </row>
    <row r="56" spans="1:8" ht="132" customHeight="1">
      <c r="A56" s="891">
        <f t="shared" si="4"/>
        <v>36</v>
      </c>
      <c r="B56" s="890" t="s">
        <v>1185</v>
      </c>
      <c r="C56" s="889">
        <v>31500</v>
      </c>
      <c r="D56" s="889">
        <v>73686.420000000013</v>
      </c>
      <c r="E56" s="889">
        <v>54120.804039999988</v>
      </c>
      <c r="F56" s="888">
        <f t="shared" si="3"/>
        <v>73.447460251156144</v>
      </c>
      <c r="G56" s="887" t="s">
        <v>4006</v>
      </c>
      <c r="H56" s="886" t="s">
        <v>4024</v>
      </c>
    </row>
    <row r="57" spans="1:8" ht="136.5">
      <c r="A57" s="891">
        <f t="shared" si="4"/>
        <v>37</v>
      </c>
      <c r="B57" s="890" t="s">
        <v>1184</v>
      </c>
      <c r="C57" s="889">
        <v>30000</v>
      </c>
      <c r="D57" s="889">
        <v>12071.890000000001</v>
      </c>
      <c r="E57" s="889">
        <v>504.78950000000003</v>
      </c>
      <c r="F57" s="888">
        <f t="shared" si="3"/>
        <v>4.1815283273787287</v>
      </c>
      <c r="G57" s="887" t="s">
        <v>4006</v>
      </c>
      <c r="H57" s="892" t="s">
        <v>4023</v>
      </c>
    </row>
    <row r="58" spans="1:8" ht="120.75" customHeight="1">
      <c r="A58" s="891">
        <f t="shared" si="4"/>
        <v>38</v>
      </c>
      <c r="B58" s="890" t="s">
        <v>1196</v>
      </c>
      <c r="C58" s="889">
        <v>37260</v>
      </c>
      <c r="D58" s="889">
        <v>500.00000000000006</v>
      </c>
      <c r="E58" s="889">
        <v>206.87600000000003</v>
      </c>
      <c r="F58" s="888">
        <f t="shared" si="3"/>
        <v>41.3752</v>
      </c>
      <c r="G58" s="887" t="s">
        <v>4006</v>
      </c>
      <c r="H58" s="886" t="s">
        <v>4022</v>
      </c>
    </row>
    <row r="59" spans="1:8" ht="115.5">
      <c r="A59" s="891">
        <f t="shared" si="4"/>
        <v>39</v>
      </c>
      <c r="B59" s="890" t="s">
        <v>1195</v>
      </c>
      <c r="C59" s="889">
        <v>20700</v>
      </c>
      <c r="D59" s="889">
        <v>520.0100000000001</v>
      </c>
      <c r="E59" s="889">
        <v>273.48379999999997</v>
      </c>
      <c r="F59" s="888">
        <f t="shared" si="3"/>
        <v>52.59202707640236</v>
      </c>
      <c r="G59" s="887" t="s">
        <v>4006</v>
      </c>
      <c r="H59" s="892" t="s">
        <v>4021</v>
      </c>
    </row>
    <row r="60" spans="1:8" ht="119.25" customHeight="1">
      <c r="A60" s="891">
        <f t="shared" si="4"/>
        <v>40</v>
      </c>
      <c r="B60" s="890" t="s">
        <v>1194</v>
      </c>
      <c r="C60" s="889">
        <v>33120</v>
      </c>
      <c r="D60" s="889">
        <v>520.0100000000001</v>
      </c>
      <c r="E60" s="889">
        <v>265.70830000000001</v>
      </c>
      <c r="F60" s="888">
        <f t="shared" si="3"/>
        <v>51.096767369858263</v>
      </c>
      <c r="G60" s="887" t="s">
        <v>4006</v>
      </c>
      <c r="H60" s="892" t="s">
        <v>4020</v>
      </c>
    </row>
    <row r="61" spans="1:8" ht="109.5" customHeight="1">
      <c r="A61" s="891">
        <f t="shared" si="4"/>
        <v>41</v>
      </c>
      <c r="B61" s="890" t="s">
        <v>1193</v>
      </c>
      <c r="C61" s="889">
        <v>46920</v>
      </c>
      <c r="D61" s="889">
        <v>820.01</v>
      </c>
      <c r="E61" s="889">
        <v>259.08869999999996</v>
      </c>
      <c r="F61" s="888">
        <f t="shared" si="3"/>
        <v>31.595797612224235</v>
      </c>
      <c r="G61" s="887" t="s">
        <v>4006</v>
      </c>
      <c r="H61" s="894" t="s">
        <v>4019</v>
      </c>
    </row>
    <row r="62" spans="1:8" ht="108" customHeight="1">
      <c r="A62" s="891">
        <f t="shared" si="4"/>
        <v>42</v>
      </c>
      <c r="B62" s="890" t="s">
        <v>1202</v>
      </c>
      <c r="C62" s="889">
        <v>10500</v>
      </c>
      <c r="D62" s="889">
        <v>400</v>
      </c>
      <c r="E62" s="889">
        <v>144.5</v>
      </c>
      <c r="F62" s="888">
        <f t="shared" si="3"/>
        <v>36.125</v>
      </c>
      <c r="G62" s="887" t="s">
        <v>4006</v>
      </c>
      <c r="H62" s="892" t="s">
        <v>4018</v>
      </c>
    </row>
    <row r="63" spans="1:8" ht="12.75" customHeight="1">
      <c r="A63" s="891">
        <f t="shared" si="4"/>
        <v>43</v>
      </c>
      <c r="B63" s="890" t="s">
        <v>4017</v>
      </c>
      <c r="C63" s="889">
        <v>7500</v>
      </c>
      <c r="D63" s="889">
        <v>0</v>
      </c>
      <c r="E63" s="889">
        <v>0</v>
      </c>
      <c r="F63" s="888" t="s">
        <v>881</v>
      </c>
      <c r="G63" s="893" t="s">
        <v>4016</v>
      </c>
      <c r="H63" s="892" t="s">
        <v>4015</v>
      </c>
    </row>
    <row r="64" spans="1:8" ht="136.5">
      <c r="A64" s="891">
        <f t="shared" si="4"/>
        <v>44</v>
      </c>
      <c r="B64" s="890" t="s">
        <v>1192</v>
      </c>
      <c r="C64" s="889">
        <v>0</v>
      </c>
      <c r="D64" s="889">
        <v>162.71000000000004</v>
      </c>
      <c r="E64" s="889">
        <v>112.40525000000001</v>
      </c>
      <c r="F64" s="888">
        <f t="shared" ref="F64:F72" si="5">E64/D64*100</f>
        <v>69.083184807325907</v>
      </c>
      <c r="G64" s="887" t="s">
        <v>4006</v>
      </c>
      <c r="H64" s="892" t="s">
        <v>4014</v>
      </c>
    </row>
    <row r="65" spans="1:8" ht="122.25" customHeight="1">
      <c r="A65" s="891">
        <f t="shared" si="4"/>
        <v>45</v>
      </c>
      <c r="B65" s="890" t="s">
        <v>1203</v>
      </c>
      <c r="C65" s="889">
        <v>0</v>
      </c>
      <c r="D65" s="889">
        <v>1500</v>
      </c>
      <c r="E65" s="889">
        <v>1120.1369999999999</v>
      </c>
      <c r="F65" s="888">
        <f t="shared" si="5"/>
        <v>74.675799999999995</v>
      </c>
      <c r="G65" s="887" t="s">
        <v>4006</v>
      </c>
      <c r="H65" s="892" t="s">
        <v>4013</v>
      </c>
    </row>
    <row r="66" spans="1:8" ht="136.5">
      <c r="A66" s="891">
        <f t="shared" si="4"/>
        <v>46</v>
      </c>
      <c r="B66" s="890" t="s">
        <v>1191</v>
      </c>
      <c r="C66" s="889">
        <v>0</v>
      </c>
      <c r="D66" s="889">
        <v>155.71000000000004</v>
      </c>
      <c r="E66" s="889">
        <v>119.49600000000001</v>
      </c>
      <c r="F66" s="888">
        <f t="shared" si="5"/>
        <v>76.742662642091048</v>
      </c>
      <c r="G66" s="887" t="s">
        <v>4006</v>
      </c>
      <c r="H66" s="886" t="s">
        <v>4012</v>
      </c>
    </row>
    <row r="67" spans="1:8" ht="120" customHeight="1">
      <c r="A67" s="891">
        <f t="shared" si="4"/>
        <v>47</v>
      </c>
      <c r="B67" s="890" t="s">
        <v>1190</v>
      </c>
      <c r="C67" s="889">
        <v>0</v>
      </c>
      <c r="D67" s="889">
        <v>170.71000000000004</v>
      </c>
      <c r="E67" s="889">
        <v>25.991149999999998</v>
      </c>
      <c r="F67" s="888">
        <f t="shared" si="5"/>
        <v>15.225323648292422</v>
      </c>
      <c r="G67" s="887" t="s">
        <v>4006</v>
      </c>
      <c r="H67" s="886" t="s">
        <v>4011</v>
      </c>
    </row>
    <row r="68" spans="1:8" ht="120.75" customHeight="1">
      <c r="A68" s="891">
        <f t="shared" si="4"/>
        <v>48</v>
      </c>
      <c r="B68" s="890" t="s">
        <v>1189</v>
      </c>
      <c r="C68" s="889">
        <v>0</v>
      </c>
      <c r="D68" s="889">
        <v>168.71000000000004</v>
      </c>
      <c r="E68" s="889">
        <v>36.247399999999999</v>
      </c>
      <c r="F68" s="888">
        <f t="shared" si="5"/>
        <v>21.48503348941971</v>
      </c>
      <c r="G68" s="887" t="s">
        <v>4006</v>
      </c>
      <c r="H68" s="892" t="s">
        <v>4010</v>
      </c>
    </row>
    <row r="69" spans="1:8" ht="123" customHeight="1">
      <c r="A69" s="891">
        <f t="shared" si="4"/>
        <v>49</v>
      </c>
      <c r="B69" s="890" t="s">
        <v>1188</v>
      </c>
      <c r="C69" s="889">
        <v>0</v>
      </c>
      <c r="D69" s="889">
        <v>166.71000000000004</v>
      </c>
      <c r="E69" s="889">
        <v>29.380399999999998</v>
      </c>
      <c r="F69" s="888">
        <f t="shared" si="5"/>
        <v>17.623657848959265</v>
      </c>
      <c r="G69" s="887" t="s">
        <v>4006</v>
      </c>
      <c r="H69" s="886" t="s">
        <v>4009</v>
      </c>
    </row>
    <row r="70" spans="1:8" ht="131.25" customHeight="1">
      <c r="A70" s="891">
        <f t="shared" si="4"/>
        <v>50</v>
      </c>
      <c r="B70" s="890" t="s">
        <v>1182</v>
      </c>
      <c r="C70" s="889">
        <v>27395</v>
      </c>
      <c r="D70" s="889">
        <v>299.99999999999994</v>
      </c>
      <c r="E70" s="889">
        <v>61.392000000000003</v>
      </c>
      <c r="F70" s="888">
        <f t="shared" si="5"/>
        <v>20.464000000000006</v>
      </c>
      <c r="G70" s="887" t="s">
        <v>4006</v>
      </c>
      <c r="H70" s="886" t="s">
        <v>4008</v>
      </c>
    </row>
    <row r="71" spans="1:8" ht="31.5">
      <c r="A71" s="891">
        <f t="shared" si="4"/>
        <v>51</v>
      </c>
      <c r="B71" s="890" t="s">
        <v>4007</v>
      </c>
      <c r="C71" s="889">
        <v>27000</v>
      </c>
      <c r="D71" s="889">
        <v>35000</v>
      </c>
      <c r="E71" s="889">
        <v>35000</v>
      </c>
      <c r="F71" s="888">
        <f t="shared" si="5"/>
        <v>100</v>
      </c>
      <c r="G71" s="887" t="s">
        <v>4006</v>
      </c>
      <c r="H71" s="886" t="s">
        <v>897</v>
      </c>
    </row>
    <row r="72" spans="1:8" ht="13.5" customHeight="1" thickBot="1">
      <c r="A72" s="1239" t="s">
        <v>437</v>
      </c>
      <c r="B72" s="1240"/>
      <c r="C72" s="885">
        <f>SUM(C44:C71)</f>
        <v>1458090</v>
      </c>
      <c r="D72" s="885">
        <f>SUM(D44:D71)</f>
        <v>751921.83999999985</v>
      </c>
      <c r="E72" s="885">
        <f>SUM(E44:E71)</f>
        <v>665710.14490000007</v>
      </c>
      <c r="F72" s="884">
        <f t="shared" si="5"/>
        <v>88.534487161591187</v>
      </c>
      <c r="G72" s="883"/>
      <c r="H72" s="882"/>
    </row>
    <row r="73" spans="1:8" s="876" customFormat="1">
      <c r="A73" s="880"/>
      <c r="B73" s="881"/>
      <c r="C73" s="880"/>
      <c r="D73" s="880"/>
      <c r="E73" s="880"/>
      <c r="F73" s="879"/>
      <c r="G73" s="878"/>
      <c r="H73" s="877"/>
    </row>
  </sheetData>
  <customSheetViews>
    <customSheetView guid="{040A417A-1A2A-4546-91E5-4FDAF814DD6C}" showPageBreaks="1" fitToPage="1" printArea="1" view="pageBreakPreview">
      <selection activeCell="F87" sqref="F87"/>
      <pageMargins left="0.31496062992125984" right="0.31496062992125984" top="0.51181102362204722" bottom="0.43307086614173229" header="0.31496062992125984" footer="0.23622047244094491"/>
      <printOptions horizontalCentered="1"/>
      <pageSetup paperSize="9" scale="98" firstPageNumber="209" fitToHeight="0" orientation="landscape" useFirstPageNumber="1" r:id="rId1"/>
      <headerFooter alignWithMargins="0">
        <oddHeader>&amp;L&amp;"Tahoma,Kurzíva"&amp;9Závěrečný účet za rok 2013&amp;R&amp;"Tahoma,Kurzíva"&amp;9Tabulka č. 8</oddHeader>
        <oddFooter>&amp;C&amp;"Tahoma,Obyčejné"&amp;P</oddFooter>
      </headerFooter>
    </customSheetView>
  </customSheetViews>
  <mergeCells count="11">
    <mergeCell ref="A8:B8"/>
    <mergeCell ref="A1:H1"/>
    <mergeCell ref="A4:B4"/>
    <mergeCell ref="A5:B5"/>
    <mergeCell ref="A6:B6"/>
    <mergeCell ref="A7:B7"/>
    <mergeCell ref="A9:B9"/>
    <mergeCell ref="A26:B26"/>
    <mergeCell ref="A31:B31"/>
    <mergeCell ref="A42:B42"/>
    <mergeCell ref="A72:B72"/>
  </mergeCells>
  <printOptions horizontalCentered="1"/>
  <pageMargins left="0.31496062992125984" right="0.31496062992125984" top="0.51181102362204722" bottom="0.43307086614173229" header="0.31496062992125984" footer="0.23622047244094491"/>
  <pageSetup paperSize="9" scale="98" firstPageNumber="209" fitToHeight="0" orientation="landscape" useFirstPageNumber="1" r:id="rId2"/>
  <headerFooter alignWithMargins="0">
    <oddHeader>&amp;L&amp;"Tahoma,Kurzíva"&amp;9Závěrečný účet za rok 2013&amp;R&amp;"Tahoma,Kurzíva"&amp;9Tabulka č. 8</oddHeader>
    <oddFooter>&amp;C&amp;"Tahoma,Obyčejné"&amp;P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5"/>
  <sheetViews>
    <sheetView view="pageBreakPreview" zoomScaleNormal="100" zoomScaleSheetLayoutView="100" workbookViewId="0">
      <selection activeCell="F87" sqref="F87"/>
    </sheetView>
  </sheetViews>
  <sheetFormatPr defaultRowHeight="10.5"/>
  <cols>
    <col min="1" max="1" width="6.42578125" style="870" customWidth="1"/>
    <col min="2" max="2" width="42.7109375" style="875" customWidth="1"/>
    <col min="3" max="4" width="13.140625" style="874" customWidth="1"/>
    <col min="5" max="5" width="12.140625" style="870" customWidth="1"/>
    <col min="6" max="6" width="8" style="873" customWidth="1"/>
    <col min="7" max="7" width="8.7109375" style="872" customWidth="1"/>
    <col min="8" max="8" width="42.7109375" style="871" customWidth="1"/>
    <col min="9" max="9" width="57.28515625" style="870" customWidth="1"/>
    <col min="10" max="16384" width="9.140625" style="870"/>
  </cols>
  <sheetData>
    <row r="1" spans="1:9" s="953" customFormat="1" ht="18" customHeight="1">
      <c r="A1" s="1243" t="s">
        <v>4111</v>
      </c>
      <c r="B1" s="1243"/>
      <c r="C1" s="1243"/>
      <c r="D1" s="1243"/>
      <c r="E1" s="1243"/>
      <c r="F1" s="1243"/>
      <c r="G1" s="1243"/>
      <c r="H1" s="1243"/>
    </row>
    <row r="2" spans="1:9" ht="12" customHeight="1"/>
    <row r="3" spans="1:9" ht="12" customHeight="1" thickBot="1">
      <c r="A3" s="675"/>
      <c r="F3" s="938" t="s">
        <v>4069</v>
      </c>
    </row>
    <row r="4" spans="1:9" ht="24" customHeight="1">
      <c r="A4" s="1244"/>
      <c r="B4" s="1245"/>
      <c r="C4" s="952" t="s">
        <v>4067</v>
      </c>
      <c r="D4" s="952" t="s">
        <v>4066</v>
      </c>
      <c r="E4" s="952" t="s">
        <v>4065</v>
      </c>
      <c r="F4" s="951" t="s">
        <v>4064</v>
      </c>
      <c r="G4" s="950"/>
      <c r="H4" s="949"/>
    </row>
    <row r="5" spans="1:9" ht="12.75" customHeight="1">
      <c r="A5" s="1241" t="s">
        <v>4071</v>
      </c>
      <c r="B5" s="1242"/>
      <c r="C5" s="948">
        <f>C38</f>
        <v>46410</v>
      </c>
      <c r="D5" s="948">
        <f>D38</f>
        <v>119845.68999999999</v>
      </c>
      <c r="E5" s="948">
        <f>E38</f>
        <v>92618.468930000003</v>
      </c>
      <c r="F5" s="947">
        <f>E5/D5*100</f>
        <v>77.281434926863042</v>
      </c>
      <c r="G5" s="944"/>
      <c r="H5" s="943"/>
    </row>
    <row r="6" spans="1:9" ht="12.75" customHeight="1">
      <c r="A6" s="1241" t="s">
        <v>4070</v>
      </c>
      <c r="B6" s="1242"/>
      <c r="C6" s="520">
        <f>C42</f>
        <v>0</v>
      </c>
      <c r="D6" s="520">
        <f>D42</f>
        <v>2896.77</v>
      </c>
      <c r="E6" s="520">
        <f>E42</f>
        <v>2896.7020000000002</v>
      </c>
      <c r="F6" s="947">
        <f>E6/D6*100</f>
        <v>99.997652557848923</v>
      </c>
      <c r="G6" s="944"/>
      <c r="H6" s="943"/>
    </row>
    <row r="7" spans="1:9" ht="12.75" customHeight="1">
      <c r="A7" s="1241" t="s">
        <v>4041</v>
      </c>
      <c r="B7" s="1242"/>
      <c r="C7" s="520">
        <f>C47</f>
        <v>9330</v>
      </c>
      <c r="D7" s="520">
        <f>D47</f>
        <v>300.01</v>
      </c>
      <c r="E7" s="520">
        <f>E47</f>
        <v>44.954000000000008</v>
      </c>
      <c r="F7" s="947">
        <f>E7/D7*100</f>
        <v>14.984167194426856</v>
      </c>
      <c r="G7" s="944"/>
      <c r="H7" s="943"/>
    </row>
    <row r="8" spans="1:9" s="675" customFormat="1" ht="13.5" customHeight="1" thickBot="1">
      <c r="A8" s="1237" t="s">
        <v>437</v>
      </c>
      <c r="B8" s="1238"/>
      <c r="C8" s="946">
        <f>SUM(C5:C7)</f>
        <v>55740</v>
      </c>
      <c r="D8" s="946">
        <f>SUM(D5:D7)</f>
        <v>123042.46999999999</v>
      </c>
      <c r="E8" s="946">
        <f>SUM(E5:E7)</f>
        <v>95560.124930000005</v>
      </c>
      <c r="F8" s="945">
        <f>E8/D8*100</f>
        <v>77.664342182012447</v>
      </c>
      <c r="G8" s="944"/>
      <c r="H8" s="943"/>
    </row>
    <row r="9" spans="1:9" s="937" customFormat="1" ht="10.5" customHeight="1">
      <c r="B9" s="941"/>
      <c r="C9" s="876"/>
      <c r="D9" s="876"/>
      <c r="E9" s="876"/>
      <c r="F9" s="940"/>
      <c r="G9" s="939"/>
      <c r="H9" s="942"/>
    </row>
    <row r="10" spans="1:9" s="937" customFormat="1" ht="10.5" customHeight="1">
      <c r="B10" s="941"/>
      <c r="C10" s="876"/>
      <c r="D10" s="876"/>
      <c r="E10" s="876"/>
      <c r="F10" s="940"/>
      <c r="G10" s="939"/>
      <c r="H10" s="942"/>
    </row>
    <row r="11" spans="1:9" s="937" customFormat="1" ht="12" customHeight="1" thickBot="1">
      <c r="B11" s="941"/>
      <c r="C11" s="876"/>
      <c r="D11" s="876"/>
      <c r="E11" s="876"/>
      <c r="F11" s="940"/>
      <c r="G11" s="939"/>
      <c r="H11" s="938" t="s">
        <v>4069</v>
      </c>
      <c r="I11" s="992"/>
    </row>
    <row r="12" spans="1:9" ht="28.5" customHeight="1" thickBot="1">
      <c r="A12" s="936" t="s">
        <v>4068</v>
      </c>
      <c r="B12" s="935" t="s">
        <v>866</v>
      </c>
      <c r="C12" s="934" t="s">
        <v>4067</v>
      </c>
      <c r="D12" s="934" t="s">
        <v>4066</v>
      </c>
      <c r="E12" s="934" t="s">
        <v>4065</v>
      </c>
      <c r="F12" s="934" t="s">
        <v>4064</v>
      </c>
      <c r="G12" s="934" t="s">
        <v>4063</v>
      </c>
      <c r="H12" s="933" t="s">
        <v>4062</v>
      </c>
      <c r="I12" s="982"/>
    </row>
    <row r="13" spans="1:9" ht="15" customHeight="1" thickBot="1">
      <c r="A13" s="920" t="s">
        <v>4061</v>
      </c>
      <c r="B13" s="932"/>
      <c r="C13" s="931"/>
      <c r="D13" s="931"/>
      <c r="E13" s="930"/>
      <c r="F13" s="916"/>
      <c r="G13" s="924"/>
      <c r="H13" s="929"/>
      <c r="I13" s="982"/>
    </row>
    <row r="14" spans="1:9" s="923" customFormat="1" ht="120" customHeight="1">
      <c r="A14" s="928">
        <v>1</v>
      </c>
      <c r="B14" s="912" t="s">
        <v>4110</v>
      </c>
      <c r="C14" s="911">
        <v>4200</v>
      </c>
      <c r="D14" s="911">
        <v>8428.9499999999989</v>
      </c>
      <c r="E14" s="911">
        <v>6098.9449999999997</v>
      </c>
      <c r="F14" s="910">
        <f t="shared" ref="F14:F30" si="0">E14/D14*100</f>
        <v>72.35711446858744</v>
      </c>
      <c r="G14" s="927" t="s">
        <v>4006</v>
      </c>
      <c r="H14" s="894" t="s">
        <v>4109</v>
      </c>
      <c r="I14" s="990"/>
    </row>
    <row r="15" spans="1:9" s="923" customFormat="1" ht="105">
      <c r="A15" s="891">
        <f t="shared" ref="A15:A37" si="1">A14+1</f>
        <v>2</v>
      </c>
      <c r="B15" s="890" t="s">
        <v>4108</v>
      </c>
      <c r="C15" s="889">
        <v>120</v>
      </c>
      <c r="D15" s="889">
        <v>160</v>
      </c>
      <c r="E15" s="889">
        <v>80.329139999999995</v>
      </c>
      <c r="F15" s="888">
        <f t="shared" si="0"/>
        <v>50.205712499999997</v>
      </c>
      <c r="G15" s="991" t="s">
        <v>4045</v>
      </c>
      <c r="H15" s="892" t="s">
        <v>4107</v>
      </c>
      <c r="I15" s="987"/>
    </row>
    <row r="16" spans="1:9" s="923" customFormat="1" ht="60" customHeight="1">
      <c r="A16" s="891">
        <f t="shared" si="1"/>
        <v>3</v>
      </c>
      <c r="B16" s="890" t="s">
        <v>4106</v>
      </c>
      <c r="C16" s="889">
        <v>120</v>
      </c>
      <c r="D16" s="889">
        <v>120</v>
      </c>
      <c r="E16" s="889">
        <v>67.400000000000006</v>
      </c>
      <c r="F16" s="888">
        <f t="shared" si="0"/>
        <v>56.166666666666679</v>
      </c>
      <c r="G16" s="893" t="s">
        <v>4045</v>
      </c>
      <c r="H16" s="892" t="s">
        <v>4105</v>
      </c>
      <c r="I16" s="988"/>
    </row>
    <row r="17" spans="1:9" s="923" customFormat="1" ht="189">
      <c r="A17" s="891">
        <f t="shared" si="1"/>
        <v>4</v>
      </c>
      <c r="B17" s="890" t="s">
        <v>774</v>
      </c>
      <c r="C17" s="889">
        <v>5000</v>
      </c>
      <c r="D17" s="889">
        <v>3292</v>
      </c>
      <c r="E17" s="889">
        <v>1167.69019</v>
      </c>
      <c r="F17" s="888">
        <f t="shared" si="0"/>
        <v>35.470540400972055</v>
      </c>
      <c r="G17" s="893" t="s">
        <v>4006</v>
      </c>
      <c r="H17" s="892" t="s">
        <v>4104</v>
      </c>
      <c r="I17" s="988"/>
    </row>
    <row r="18" spans="1:9" s="923" customFormat="1" ht="150.75" customHeight="1">
      <c r="A18" s="891">
        <f t="shared" si="1"/>
        <v>5</v>
      </c>
      <c r="B18" s="890" t="s">
        <v>776</v>
      </c>
      <c r="C18" s="889">
        <v>1000</v>
      </c>
      <c r="D18" s="889">
        <v>3500</v>
      </c>
      <c r="E18" s="889">
        <v>1333.3636799999999</v>
      </c>
      <c r="F18" s="888">
        <f t="shared" si="0"/>
        <v>38.096105142857141</v>
      </c>
      <c r="G18" s="893" t="s">
        <v>4006</v>
      </c>
      <c r="H18" s="892" t="s">
        <v>4103</v>
      </c>
      <c r="I18" s="988"/>
    </row>
    <row r="19" spans="1:9" s="923" customFormat="1" ht="87.75" customHeight="1">
      <c r="A19" s="891">
        <f t="shared" si="1"/>
        <v>6</v>
      </c>
      <c r="B19" s="890" t="s">
        <v>4102</v>
      </c>
      <c r="C19" s="889">
        <v>1050</v>
      </c>
      <c r="D19" s="889">
        <v>2092.61</v>
      </c>
      <c r="E19" s="889">
        <v>692.60400000000004</v>
      </c>
      <c r="F19" s="888">
        <f t="shared" si="0"/>
        <v>33.097614940194305</v>
      </c>
      <c r="G19" s="893" t="s">
        <v>4006</v>
      </c>
      <c r="H19" s="892" t="s">
        <v>4101</v>
      </c>
      <c r="I19" s="990"/>
    </row>
    <row r="20" spans="1:9" s="923" customFormat="1" ht="107.25" customHeight="1">
      <c r="A20" s="891">
        <f t="shared" si="1"/>
        <v>7</v>
      </c>
      <c r="B20" s="890" t="s">
        <v>2564</v>
      </c>
      <c r="C20" s="889">
        <v>19080</v>
      </c>
      <c r="D20" s="889">
        <v>25747.4</v>
      </c>
      <c r="E20" s="889">
        <v>25378.748500000002</v>
      </c>
      <c r="F20" s="888">
        <f t="shared" si="0"/>
        <v>98.568199119134363</v>
      </c>
      <c r="G20" s="893" t="s">
        <v>4006</v>
      </c>
      <c r="H20" s="892" t="s">
        <v>4100</v>
      </c>
      <c r="I20" s="987"/>
    </row>
    <row r="21" spans="1:9" s="926" customFormat="1" ht="24" customHeight="1">
      <c r="A21" s="891">
        <f t="shared" si="1"/>
        <v>8</v>
      </c>
      <c r="B21" s="890" t="s">
        <v>765</v>
      </c>
      <c r="C21" s="889">
        <v>9300</v>
      </c>
      <c r="D21" s="889">
        <v>9487</v>
      </c>
      <c r="E21" s="889">
        <v>9486.8633300000001</v>
      </c>
      <c r="F21" s="888">
        <f t="shared" si="0"/>
        <v>99.99855939706967</v>
      </c>
      <c r="G21" s="893" t="s">
        <v>4045</v>
      </c>
      <c r="H21" s="892" t="s">
        <v>68</v>
      </c>
      <c r="I21" s="989"/>
    </row>
    <row r="22" spans="1:9" s="923" customFormat="1" ht="12.75" customHeight="1">
      <c r="A22" s="891">
        <f t="shared" si="1"/>
        <v>9</v>
      </c>
      <c r="B22" s="890" t="s">
        <v>780</v>
      </c>
      <c r="C22" s="889">
        <v>1300</v>
      </c>
      <c r="D22" s="889">
        <v>1300</v>
      </c>
      <c r="E22" s="889">
        <v>1300</v>
      </c>
      <c r="F22" s="888">
        <f t="shared" si="0"/>
        <v>100</v>
      </c>
      <c r="G22" s="893" t="s">
        <v>4045</v>
      </c>
      <c r="H22" s="886" t="s">
        <v>68</v>
      </c>
      <c r="I22" s="975"/>
    </row>
    <row r="23" spans="1:9" s="923" customFormat="1" ht="24" customHeight="1">
      <c r="A23" s="891">
        <f t="shared" si="1"/>
        <v>10</v>
      </c>
      <c r="B23" s="890" t="s">
        <v>4099</v>
      </c>
      <c r="C23" s="889">
        <v>200</v>
      </c>
      <c r="D23" s="889">
        <v>40.200000000000003</v>
      </c>
      <c r="E23" s="889">
        <v>0</v>
      </c>
      <c r="F23" s="888">
        <f t="shared" si="0"/>
        <v>0</v>
      </c>
      <c r="G23" s="893" t="s">
        <v>4045</v>
      </c>
      <c r="H23" s="886" t="s">
        <v>4098</v>
      </c>
      <c r="I23" s="975"/>
    </row>
    <row r="24" spans="1:9" s="923" customFormat="1" ht="84">
      <c r="A24" s="891">
        <f t="shared" si="1"/>
        <v>11</v>
      </c>
      <c r="B24" s="890" t="s">
        <v>4097</v>
      </c>
      <c r="C24" s="889">
        <v>450</v>
      </c>
      <c r="D24" s="889">
        <v>450</v>
      </c>
      <c r="E24" s="889">
        <v>103.22122999999999</v>
      </c>
      <c r="F24" s="888">
        <f t="shared" si="0"/>
        <v>22.938051111111111</v>
      </c>
      <c r="G24" s="893" t="s">
        <v>4045</v>
      </c>
      <c r="H24" s="892" t="s">
        <v>4096</v>
      </c>
      <c r="I24" s="988"/>
    </row>
    <row r="25" spans="1:9" s="923" customFormat="1" ht="24" customHeight="1">
      <c r="A25" s="891">
        <f t="shared" si="1"/>
        <v>12</v>
      </c>
      <c r="B25" s="890" t="s">
        <v>2621</v>
      </c>
      <c r="C25" s="889">
        <v>2850</v>
      </c>
      <c r="D25" s="889">
        <v>2850</v>
      </c>
      <c r="E25" s="889">
        <v>2850</v>
      </c>
      <c r="F25" s="888">
        <f t="shared" si="0"/>
        <v>100</v>
      </c>
      <c r="G25" s="893" t="s">
        <v>4045</v>
      </c>
      <c r="H25" s="892" t="s">
        <v>68</v>
      </c>
      <c r="I25" s="975"/>
    </row>
    <row r="26" spans="1:9" s="923" customFormat="1" ht="109.5" customHeight="1">
      <c r="A26" s="891">
        <f t="shared" si="1"/>
        <v>13</v>
      </c>
      <c r="B26" s="890" t="s">
        <v>777</v>
      </c>
      <c r="C26" s="889">
        <v>0</v>
      </c>
      <c r="D26" s="889">
        <v>9759.1200000000008</v>
      </c>
      <c r="E26" s="889">
        <v>0</v>
      </c>
      <c r="F26" s="888">
        <f t="shared" si="0"/>
        <v>0</v>
      </c>
      <c r="G26" s="893" t="s">
        <v>4006</v>
      </c>
      <c r="H26" s="892" t="s">
        <v>4095</v>
      </c>
      <c r="I26" s="987"/>
    </row>
    <row r="27" spans="1:9" s="923" customFormat="1" ht="45" customHeight="1">
      <c r="A27" s="891">
        <f t="shared" si="1"/>
        <v>14</v>
      </c>
      <c r="B27" s="890" t="s">
        <v>4094</v>
      </c>
      <c r="C27" s="889">
        <v>0</v>
      </c>
      <c r="D27" s="889">
        <v>1208.3600000000001</v>
      </c>
      <c r="E27" s="889">
        <v>1196.568</v>
      </c>
      <c r="F27" s="888">
        <f t="shared" si="0"/>
        <v>99.024131881227433</v>
      </c>
      <c r="G27" s="893" t="s">
        <v>4045</v>
      </c>
      <c r="H27" s="892" t="s">
        <v>4093</v>
      </c>
      <c r="I27" s="987"/>
    </row>
    <row r="28" spans="1:9" s="923" customFormat="1" ht="45" customHeight="1">
      <c r="A28" s="891">
        <f t="shared" si="1"/>
        <v>15</v>
      </c>
      <c r="B28" s="890" t="s">
        <v>733</v>
      </c>
      <c r="C28" s="889">
        <v>530</v>
      </c>
      <c r="D28" s="889">
        <v>530</v>
      </c>
      <c r="E28" s="889">
        <v>527.97</v>
      </c>
      <c r="F28" s="888">
        <f t="shared" si="0"/>
        <v>99.61698113207548</v>
      </c>
      <c r="G28" s="893" t="s">
        <v>4045</v>
      </c>
      <c r="H28" s="892" t="s">
        <v>4092</v>
      </c>
      <c r="I28" s="987"/>
    </row>
    <row r="29" spans="1:9" s="923" customFormat="1" ht="12.75" customHeight="1">
      <c r="A29" s="891">
        <f t="shared" si="1"/>
        <v>16</v>
      </c>
      <c r="B29" s="890" t="s">
        <v>778</v>
      </c>
      <c r="C29" s="889">
        <v>0</v>
      </c>
      <c r="D29" s="889">
        <v>2090</v>
      </c>
      <c r="E29" s="889">
        <v>2090</v>
      </c>
      <c r="F29" s="888">
        <f t="shared" si="0"/>
        <v>100</v>
      </c>
      <c r="G29" s="893" t="s">
        <v>4029</v>
      </c>
      <c r="H29" s="892" t="s">
        <v>68</v>
      </c>
      <c r="I29" s="975"/>
    </row>
    <row r="30" spans="1:9" s="923" customFormat="1" ht="45" customHeight="1">
      <c r="A30" s="891">
        <f t="shared" si="1"/>
        <v>17</v>
      </c>
      <c r="B30" s="890" t="s">
        <v>4091</v>
      </c>
      <c r="C30" s="889">
        <v>1200</v>
      </c>
      <c r="D30" s="889">
        <v>800</v>
      </c>
      <c r="E30" s="889">
        <v>341.00541999999996</v>
      </c>
      <c r="F30" s="888">
        <f t="shared" si="0"/>
        <v>42.625677499999995</v>
      </c>
      <c r="G30" s="893" t="s">
        <v>4045</v>
      </c>
      <c r="H30" s="892" t="s">
        <v>4090</v>
      </c>
      <c r="I30" s="986"/>
    </row>
    <row r="31" spans="1:9" s="923" customFormat="1" ht="66" customHeight="1">
      <c r="A31" s="891">
        <f t="shared" si="1"/>
        <v>18</v>
      </c>
      <c r="B31" s="890" t="s">
        <v>388</v>
      </c>
      <c r="C31" s="889">
        <v>10</v>
      </c>
      <c r="D31" s="889">
        <v>0</v>
      </c>
      <c r="E31" s="889">
        <v>0</v>
      </c>
      <c r="F31" s="888">
        <v>0</v>
      </c>
      <c r="G31" s="893" t="s">
        <v>4045</v>
      </c>
      <c r="H31" s="892" t="s">
        <v>4089</v>
      </c>
      <c r="I31" s="975"/>
    </row>
    <row r="32" spans="1:9" s="923" customFormat="1" ht="24" customHeight="1">
      <c r="A32" s="891">
        <f t="shared" si="1"/>
        <v>19</v>
      </c>
      <c r="B32" s="890" t="s">
        <v>4088</v>
      </c>
      <c r="C32" s="889">
        <v>0</v>
      </c>
      <c r="D32" s="889">
        <v>50</v>
      </c>
      <c r="E32" s="889">
        <v>40.249000000000002</v>
      </c>
      <c r="F32" s="888">
        <f t="shared" ref="F32:F38" si="2">E32/D32*100</f>
        <v>80.498000000000005</v>
      </c>
      <c r="G32" s="893" t="s">
        <v>4029</v>
      </c>
      <c r="H32" s="886" t="s">
        <v>4087</v>
      </c>
      <c r="I32" s="975"/>
    </row>
    <row r="33" spans="1:9" s="923" customFormat="1" ht="45" customHeight="1">
      <c r="A33" s="891">
        <f t="shared" si="1"/>
        <v>20</v>
      </c>
      <c r="B33" s="972" t="s">
        <v>4086</v>
      </c>
      <c r="C33" s="889">
        <v>0</v>
      </c>
      <c r="D33" s="889">
        <v>20031.999999999993</v>
      </c>
      <c r="E33" s="889">
        <v>19980.999999999993</v>
      </c>
      <c r="F33" s="888">
        <f t="shared" si="2"/>
        <v>99.745407348242807</v>
      </c>
      <c r="G33" s="893" t="s">
        <v>4045</v>
      </c>
      <c r="H33" s="892" t="s">
        <v>4085</v>
      </c>
      <c r="I33" s="975"/>
    </row>
    <row r="34" spans="1:9" s="923" customFormat="1" ht="34.5" customHeight="1">
      <c r="A34" s="891">
        <f t="shared" si="1"/>
        <v>21</v>
      </c>
      <c r="B34" s="972" t="s">
        <v>4084</v>
      </c>
      <c r="C34" s="889">
        <v>0</v>
      </c>
      <c r="D34" s="889">
        <v>8771.17</v>
      </c>
      <c r="E34" s="889">
        <v>8771.1730000000007</v>
      </c>
      <c r="F34" s="888">
        <f t="shared" si="2"/>
        <v>100.00003420296267</v>
      </c>
      <c r="G34" s="893" t="s">
        <v>4045</v>
      </c>
      <c r="H34" s="892" t="s">
        <v>68</v>
      </c>
      <c r="I34" s="975"/>
    </row>
    <row r="35" spans="1:9" s="923" customFormat="1" ht="66.75" customHeight="1">
      <c r="A35" s="891">
        <f t="shared" si="1"/>
        <v>22</v>
      </c>
      <c r="B35" s="972" t="s">
        <v>4083</v>
      </c>
      <c r="C35" s="971">
        <v>0</v>
      </c>
      <c r="D35" s="971">
        <v>12240.88</v>
      </c>
      <c r="E35" s="971">
        <f>5000-783.87429</f>
        <v>4216.1257100000003</v>
      </c>
      <c r="F35" s="888">
        <f t="shared" si="2"/>
        <v>34.442995193156051</v>
      </c>
      <c r="G35" s="893" t="s">
        <v>4006</v>
      </c>
      <c r="H35" s="886" t="s">
        <v>4082</v>
      </c>
      <c r="I35" s="975"/>
    </row>
    <row r="36" spans="1:9" s="923" customFormat="1" ht="34.5" customHeight="1">
      <c r="A36" s="891">
        <f t="shared" si="1"/>
        <v>23</v>
      </c>
      <c r="B36" s="972" t="s">
        <v>4081</v>
      </c>
      <c r="C36" s="971">
        <v>0</v>
      </c>
      <c r="D36" s="971">
        <v>6886</v>
      </c>
      <c r="E36" s="971">
        <f>6886-0.78727</f>
        <v>6885.2127300000002</v>
      </c>
      <c r="F36" s="888">
        <f t="shared" si="2"/>
        <v>99.988567092651763</v>
      </c>
      <c r="G36" s="893" t="s">
        <v>4029</v>
      </c>
      <c r="H36" s="886" t="s">
        <v>4080</v>
      </c>
      <c r="I36" s="975"/>
    </row>
    <row r="37" spans="1:9" s="923" customFormat="1" ht="24" customHeight="1">
      <c r="A37" s="891">
        <f t="shared" si="1"/>
        <v>24</v>
      </c>
      <c r="B37" s="972" t="s">
        <v>4079</v>
      </c>
      <c r="C37" s="971">
        <v>0</v>
      </c>
      <c r="D37" s="971">
        <v>10</v>
      </c>
      <c r="E37" s="971">
        <v>10</v>
      </c>
      <c r="F37" s="888">
        <f t="shared" si="2"/>
        <v>100</v>
      </c>
      <c r="G37" s="893" t="s">
        <v>4029</v>
      </c>
      <c r="H37" s="886" t="s">
        <v>68</v>
      </c>
      <c r="I37" s="975"/>
    </row>
    <row r="38" spans="1:9" s="675" customFormat="1" ht="11.25" thickBot="1">
      <c r="A38" s="1239" t="s">
        <v>437</v>
      </c>
      <c r="B38" s="1240"/>
      <c r="C38" s="885">
        <f>SUM(C14:C37)</f>
        <v>46410</v>
      </c>
      <c r="D38" s="885">
        <f>SUM(D14:D37)</f>
        <v>119845.68999999999</v>
      </c>
      <c r="E38" s="885">
        <f>SUM(E14:E37)</f>
        <v>92618.468930000003</v>
      </c>
      <c r="F38" s="922">
        <f t="shared" si="2"/>
        <v>77.281434926863042</v>
      </c>
      <c r="G38" s="903"/>
      <c r="H38" s="882"/>
      <c r="I38" s="985"/>
    </row>
    <row r="39" spans="1:9" ht="18" customHeight="1" thickBot="1">
      <c r="A39" s="920" t="s">
        <v>4049</v>
      </c>
      <c r="B39" s="919"/>
      <c r="C39" s="918"/>
      <c r="D39" s="918"/>
      <c r="E39" s="917"/>
      <c r="F39" s="916"/>
      <c r="G39" s="915"/>
      <c r="H39" s="914"/>
      <c r="I39" s="982"/>
    </row>
    <row r="40" spans="1:9" ht="24" customHeight="1">
      <c r="A40" s="913">
        <f>A37+1</f>
        <v>25</v>
      </c>
      <c r="B40" s="912" t="s">
        <v>893</v>
      </c>
      <c r="C40" s="911">
        <v>0</v>
      </c>
      <c r="D40" s="911">
        <v>1683.1</v>
      </c>
      <c r="E40" s="911">
        <v>1683.038</v>
      </c>
      <c r="F40" s="910">
        <f>E40/D40*100</f>
        <v>99.996316321074218</v>
      </c>
      <c r="G40" s="984" t="s">
        <v>4029</v>
      </c>
      <c r="H40" s="983" t="s">
        <v>897</v>
      </c>
      <c r="I40" s="982"/>
    </row>
    <row r="41" spans="1:9" ht="24" customHeight="1">
      <c r="A41" s="891">
        <f>A40+1</f>
        <v>26</v>
      </c>
      <c r="B41" s="972" t="s">
        <v>4078</v>
      </c>
      <c r="C41" s="889">
        <v>0</v>
      </c>
      <c r="D41" s="889">
        <v>1213.67</v>
      </c>
      <c r="E41" s="889">
        <v>1213.664</v>
      </c>
      <c r="F41" s="888">
        <f>E41/D41*100</f>
        <v>99.999505631679114</v>
      </c>
      <c r="G41" s="893" t="s">
        <v>4029</v>
      </c>
      <c r="H41" s="892" t="s">
        <v>897</v>
      </c>
      <c r="I41" s="982"/>
    </row>
    <row r="42" spans="1:9" ht="11.25" thickBot="1">
      <c r="A42" s="1239" t="s">
        <v>437</v>
      </c>
      <c r="B42" s="1240"/>
      <c r="C42" s="885">
        <f>SUM(C40:C41)</f>
        <v>0</v>
      </c>
      <c r="D42" s="904">
        <f>SUM(D40:D41)</f>
        <v>2896.77</v>
      </c>
      <c r="E42" s="904">
        <f>SUM(E40:E41)</f>
        <v>2896.7020000000002</v>
      </c>
      <c r="F42" s="884">
        <f>E42/D42*100</f>
        <v>99.997652557848923</v>
      </c>
      <c r="G42" s="903"/>
      <c r="H42" s="882"/>
      <c r="I42" s="982"/>
    </row>
    <row r="43" spans="1:9" s="923" customFormat="1" ht="18" customHeight="1" thickBot="1">
      <c r="A43" s="981" t="s">
        <v>4041</v>
      </c>
      <c r="B43" s="980"/>
      <c r="C43" s="979"/>
      <c r="D43" s="979"/>
      <c r="E43" s="978"/>
      <c r="F43" s="977"/>
      <c r="G43" s="915"/>
      <c r="H43" s="976"/>
      <c r="I43" s="975"/>
    </row>
    <row r="44" spans="1:9" s="923" customFormat="1" ht="78.75" customHeight="1">
      <c r="A44" s="913">
        <f>A41+1</f>
        <v>27</v>
      </c>
      <c r="B44" s="974" t="s">
        <v>1179</v>
      </c>
      <c r="C44" s="973">
        <v>0</v>
      </c>
      <c r="D44" s="973">
        <v>50.01</v>
      </c>
      <c r="E44" s="973">
        <v>43.954000000000008</v>
      </c>
      <c r="F44" s="910">
        <f>E44/D44*100</f>
        <v>87.890421915616898</v>
      </c>
      <c r="G44" s="970" t="s">
        <v>4006</v>
      </c>
      <c r="H44" s="894" t="s">
        <v>4077</v>
      </c>
    </row>
    <row r="45" spans="1:9" s="923" customFormat="1" ht="73.5">
      <c r="A45" s="891">
        <f>A44+1</f>
        <v>28</v>
      </c>
      <c r="B45" s="972" t="s">
        <v>4076</v>
      </c>
      <c r="C45" s="971">
        <v>0</v>
      </c>
      <c r="D45" s="971">
        <v>200</v>
      </c>
      <c r="E45" s="971">
        <v>0</v>
      </c>
      <c r="F45" s="888">
        <f>E45/D45*100</f>
        <v>0</v>
      </c>
      <c r="G45" s="970" t="s">
        <v>4006</v>
      </c>
      <c r="H45" s="886" t="s">
        <v>4075</v>
      </c>
    </row>
    <row r="46" spans="1:9" s="923" customFormat="1" ht="98.25" customHeight="1">
      <c r="A46" s="891">
        <f>A45+1</f>
        <v>29</v>
      </c>
      <c r="B46" s="972" t="s">
        <v>4074</v>
      </c>
      <c r="C46" s="971">
        <v>9330</v>
      </c>
      <c r="D46" s="971">
        <v>50</v>
      </c>
      <c r="E46" s="971">
        <v>1</v>
      </c>
      <c r="F46" s="888">
        <f>E46/D46*100</f>
        <v>2</v>
      </c>
      <c r="G46" s="970" t="s">
        <v>4006</v>
      </c>
      <c r="H46" s="886" t="s">
        <v>4073</v>
      </c>
    </row>
    <row r="47" spans="1:9" s="923" customFormat="1" ht="11.25" thickBot="1">
      <c r="A47" s="1246" t="s">
        <v>437</v>
      </c>
      <c r="B47" s="1247"/>
      <c r="C47" s="969">
        <f>SUM(C44:C46)</f>
        <v>9330</v>
      </c>
      <c r="D47" s="969">
        <f>SUM(D44:D46)</f>
        <v>300.01</v>
      </c>
      <c r="E47" s="969">
        <f>SUM(E44:E46)</f>
        <v>44.954000000000008</v>
      </c>
      <c r="F47" s="968">
        <f>E47/D47*100</f>
        <v>14.984167194426856</v>
      </c>
      <c r="G47" s="921"/>
      <c r="H47" s="967"/>
    </row>
    <row r="48" spans="1:9" s="961" customFormat="1">
      <c r="A48" s="965"/>
      <c r="B48" s="966"/>
      <c r="C48" s="965"/>
      <c r="D48" s="965"/>
      <c r="E48" s="965"/>
      <c r="F48" s="964"/>
      <c r="G48" s="963"/>
      <c r="H48" s="962"/>
    </row>
    <row r="49" spans="2:8" s="923" customFormat="1">
      <c r="B49" s="960"/>
      <c r="C49" s="959"/>
      <c r="D49" s="959"/>
      <c r="F49" s="958"/>
      <c r="G49" s="957"/>
      <c r="H49" s="956"/>
    </row>
    <row r="61" spans="2:8" ht="15">
      <c r="B61" s="955"/>
    </row>
    <row r="62" spans="2:8" ht="15">
      <c r="B62" s="955"/>
    </row>
    <row r="63" spans="2:8" ht="15">
      <c r="B63" s="955"/>
    </row>
    <row r="64" spans="2:8" ht="15">
      <c r="B64" s="955"/>
    </row>
    <row r="65" spans="2:2" ht="15">
      <c r="B65" s="954"/>
    </row>
  </sheetData>
  <customSheetViews>
    <customSheetView guid="{040A417A-1A2A-4546-91E5-4FDAF814DD6C}" showPageBreaks="1" fitToPage="1" printArea="1" view="pageBreakPreview">
      <selection activeCell="F87" sqref="F87"/>
      <rowBreaks count="1" manualBreakCount="1">
        <brk id="42" max="7" man="1"/>
      </rowBreaks>
      <pageMargins left="0.31496062992125984" right="0.31496062992125984" top="0.51181102362204722" bottom="0.43307086614173229" header="0.31496062992125984" footer="0.23622047244094491"/>
      <printOptions horizontalCentered="1"/>
      <pageSetup paperSize="9" scale="98" firstPageNumber="219" fitToHeight="0" orientation="landscape" useFirstPageNumber="1" r:id="rId1"/>
      <headerFooter alignWithMargins="0">
        <oddHeader>&amp;L&amp;"Tahoma,Kurzíva"&amp;9Závěrečný účet za rok 2013&amp;R&amp;"Tahoma,Kurzíva"&amp;9Tabulka č. 9</oddHeader>
        <oddFooter>&amp;C&amp;"Tahoma,Obyčejné"&amp;P</oddFooter>
      </headerFooter>
    </customSheetView>
  </customSheetViews>
  <mergeCells count="9">
    <mergeCell ref="A38:B38"/>
    <mergeCell ref="A42:B42"/>
    <mergeCell ref="A47:B47"/>
    <mergeCell ref="A1:H1"/>
    <mergeCell ref="A4:B4"/>
    <mergeCell ref="A5:B5"/>
    <mergeCell ref="A6:B6"/>
    <mergeCell ref="A7:B7"/>
    <mergeCell ref="A8:B8"/>
  </mergeCells>
  <printOptions horizontalCentered="1"/>
  <pageMargins left="0.31496062992125984" right="0.31496062992125984" top="0.51181102362204722" bottom="0.43307086614173229" header="0.31496062992125984" footer="0.23622047244094491"/>
  <pageSetup paperSize="9" scale="98" firstPageNumber="219" fitToHeight="0" orientation="landscape" useFirstPageNumber="1" r:id="rId2"/>
  <headerFooter alignWithMargins="0">
    <oddHeader>&amp;L&amp;"Tahoma,Kurzíva"&amp;9Závěrečný účet za rok 2013&amp;R&amp;"Tahoma,Kurzíva"&amp;9Tabulka č. 9</oddHeader>
    <oddFooter>&amp;C&amp;"Tahoma,Obyčejné"&amp;P</oddFooter>
  </headerFooter>
  <rowBreaks count="1" manualBreakCount="1">
    <brk id="42" max="7"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6"/>
  <sheetViews>
    <sheetView view="pageBreakPreview" zoomScaleNormal="100" zoomScaleSheetLayoutView="100" workbookViewId="0">
      <selection activeCell="F87" sqref="F87"/>
    </sheetView>
  </sheetViews>
  <sheetFormatPr defaultRowHeight="10.5"/>
  <cols>
    <col min="1" max="1" width="6.42578125" style="870" customWidth="1"/>
    <col min="2" max="2" width="42.7109375" style="875" customWidth="1"/>
    <col min="3" max="4" width="13.140625" style="874" customWidth="1"/>
    <col min="5" max="5" width="12.140625" style="870" customWidth="1"/>
    <col min="6" max="6" width="8" style="873" customWidth="1"/>
    <col min="7" max="7" width="8.7109375" style="872" customWidth="1"/>
    <col min="8" max="8" width="42.7109375" style="871" customWidth="1"/>
    <col min="9" max="16384" width="9.140625" style="870"/>
  </cols>
  <sheetData>
    <row r="1" spans="1:8" s="953" customFormat="1" ht="18" customHeight="1">
      <c r="A1" s="1243" t="s">
        <v>4152</v>
      </c>
      <c r="B1" s="1243"/>
      <c r="C1" s="1243"/>
      <c r="D1" s="1243"/>
      <c r="E1" s="1243"/>
      <c r="F1" s="1243"/>
      <c r="G1" s="1243"/>
      <c r="H1" s="1243"/>
    </row>
    <row r="2" spans="1:8" ht="12" customHeight="1"/>
    <row r="3" spans="1:8" ht="12" customHeight="1" thickBot="1">
      <c r="A3" s="675"/>
      <c r="F3" s="938" t="s">
        <v>4069</v>
      </c>
    </row>
    <row r="4" spans="1:8" ht="24" customHeight="1">
      <c r="A4" s="1244"/>
      <c r="B4" s="1245"/>
      <c r="C4" s="952" t="s">
        <v>4067</v>
      </c>
      <c r="D4" s="952" t="s">
        <v>4066</v>
      </c>
      <c r="E4" s="952" t="s">
        <v>4065</v>
      </c>
      <c r="F4" s="951" t="s">
        <v>4064</v>
      </c>
      <c r="G4" s="950"/>
      <c r="H4" s="949"/>
    </row>
    <row r="5" spans="1:8" ht="12.75" customHeight="1">
      <c r="A5" s="1241" t="s">
        <v>4071</v>
      </c>
      <c r="B5" s="1242"/>
      <c r="C5" s="948">
        <f>C29</f>
        <v>34860</v>
      </c>
      <c r="D5" s="948">
        <f>D29</f>
        <v>37360.32</v>
      </c>
      <c r="E5" s="948">
        <f>E29</f>
        <v>36933.555679999998</v>
      </c>
      <c r="F5" s="947">
        <f>E5/D5*100</f>
        <v>98.857707000368293</v>
      </c>
      <c r="G5" s="944"/>
      <c r="H5" s="943"/>
    </row>
    <row r="6" spans="1:8" ht="12.75" customHeight="1">
      <c r="A6" s="1241" t="s">
        <v>4053</v>
      </c>
      <c r="B6" s="1242"/>
      <c r="C6" s="520">
        <f>C49</f>
        <v>189593</v>
      </c>
      <c r="D6" s="520">
        <f>D49</f>
        <v>192389.30999999997</v>
      </c>
      <c r="E6" s="520">
        <f>E49</f>
        <v>192389.3</v>
      </c>
      <c r="F6" s="947">
        <f>E6/D6*100</f>
        <v>99.999994802206018</v>
      </c>
      <c r="G6" s="944"/>
      <c r="H6" s="943"/>
    </row>
    <row r="7" spans="1:8" ht="12.75" customHeight="1">
      <c r="A7" s="1241" t="s">
        <v>4070</v>
      </c>
      <c r="B7" s="1242"/>
      <c r="C7" s="520">
        <f>C60</f>
        <v>74550</v>
      </c>
      <c r="D7" s="520">
        <f>D60</f>
        <v>85863</v>
      </c>
      <c r="E7" s="520">
        <f>E60</f>
        <v>44258.568449999999</v>
      </c>
      <c r="F7" s="947">
        <f>E7/D7*100</f>
        <v>51.545564969777438</v>
      </c>
      <c r="G7" s="944"/>
      <c r="H7" s="943"/>
    </row>
    <row r="8" spans="1:8" ht="12.75" customHeight="1">
      <c r="A8" s="1241" t="s">
        <v>4041</v>
      </c>
      <c r="B8" s="1242"/>
      <c r="C8" s="520">
        <f>C65</f>
        <v>1260</v>
      </c>
      <c r="D8" s="520">
        <f>D65</f>
        <v>2182</v>
      </c>
      <c r="E8" s="520">
        <f>E65</f>
        <v>1443.3559999999998</v>
      </c>
      <c r="F8" s="947">
        <f>E8/D8*100</f>
        <v>66.148304307974328</v>
      </c>
      <c r="G8" s="944"/>
      <c r="H8" s="943"/>
    </row>
    <row r="9" spans="1:8" s="675" customFormat="1" ht="13.5" customHeight="1" thickBot="1">
      <c r="A9" s="1237" t="s">
        <v>437</v>
      </c>
      <c r="B9" s="1238"/>
      <c r="C9" s="946">
        <f>SUM(C5:C8)</f>
        <v>300263</v>
      </c>
      <c r="D9" s="946">
        <f>SUM(D5:D8)</f>
        <v>317794.63</v>
      </c>
      <c r="E9" s="946">
        <f>SUM(E5:E8)</f>
        <v>275024.78012999997</v>
      </c>
      <c r="F9" s="945">
        <f>E9/D9*100</f>
        <v>86.541670049616627</v>
      </c>
      <c r="G9" s="944"/>
      <c r="H9" s="943"/>
    </row>
    <row r="10" spans="1:8" s="937" customFormat="1" ht="10.5" customHeight="1">
      <c r="B10" s="941"/>
      <c r="C10" s="876"/>
      <c r="D10" s="876"/>
      <c r="E10" s="876"/>
      <c r="F10" s="940"/>
      <c r="G10" s="939"/>
      <c r="H10" s="942"/>
    </row>
    <row r="11" spans="1:8" s="937" customFormat="1" ht="10.5" customHeight="1">
      <c r="B11" s="941"/>
      <c r="C11" s="876"/>
      <c r="D11" s="876"/>
      <c r="E11" s="876"/>
      <c r="F11" s="940"/>
      <c r="G11" s="939"/>
      <c r="H11" s="942"/>
    </row>
    <row r="12" spans="1:8" s="937" customFormat="1" ht="12" customHeight="1" thickBot="1">
      <c r="B12" s="941"/>
      <c r="C12" s="876"/>
      <c r="D12" s="876"/>
      <c r="E12" s="876"/>
      <c r="F12" s="940"/>
      <c r="G12" s="939"/>
      <c r="H12" s="938" t="s">
        <v>4069</v>
      </c>
    </row>
    <row r="13" spans="1:8" ht="28.5" customHeight="1" thickBot="1">
      <c r="A13" s="936" t="s">
        <v>4068</v>
      </c>
      <c r="B13" s="935" t="s">
        <v>866</v>
      </c>
      <c r="C13" s="934" t="s">
        <v>4067</v>
      </c>
      <c r="D13" s="934" t="s">
        <v>4066</v>
      </c>
      <c r="E13" s="934" t="s">
        <v>4065</v>
      </c>
      <c r="F13" s="934" t="s">
        <v>4064</v>
      </c>
      <c r="G13" s="934" t="s">
        <v>4063</v>
      </c>
      <c r="H13" s="933" t="s">
        <v>4062</v>
      </c>
    </row>
    <row r="14" spans="1:8" ht="15" customHeight="1" thickBot="1">
      <c r="A14" s="920" t="s">
        <v>4061</v>
      </c>
      <c r="B14" s="932"/>
      <c r="C14" s="931"/>
      <c r="D14" s="931"/>
      <c r="E14" s="930"/>
      <c r="F14" s="916"/>
      <c r="G14" s="924"/>
      <c r="H14" s="929"/>
    </row>
    <row r="15" spans="1:8" s="923" customFormat="1" ht="34.5" customHeight="1">
      <c r="A15" s="928">
        <v>1</v>
      </c>
      <c r="B15" s="912" t="s">
        <v>2630</v>
      </c>
      <c r="C15" s="911">
        <v>850</v>
      </c>
      <c r="D15" s="911">
        <v>883.69999999999993</v>
      </c>
      <c r="E15" s="911">
        <v>882.69999999999993</v>
      </c>
      <c r="F15" s="910">
        <f t="shared" ref="F15:F23" si="0">E15/D15*100</f>
        <v>99.886839425144274</v>
      </c>
      <c r="G15" s="927" t="s">
        <v>4045</v>
      </c>
      <c r="H15" s="894" t="s">
        <v>4151</v>
      </c>
    </row>
    <row r="16" spans="1:8" s="923" customFormat="1" ht="31.5">
      <c r="A16" s="891">
        <f t="shared" ref="A16:A28" si="1">A15+1</f>
        <v>2</v>
      </c>
      <c r="B16" s="890" t="s">
        <v>2688</v>
      </c>
      <c r="C16" s="889">
        <v>5000</v>
      </c>
      <c r="D16" s="889">
        <v>5000</v>
      </c>
      <c r="E16" s="889">
        <v>4999.9676899999995</v>
      </c>
      <c r="F16" s="888">
        <f t="shared" si="0"/>
        <v>99.999353799999994</v>
      </c>
      <c r="G16" s="991" t="s">
        <v>4045</v>
      </c>
      <c r="H16" s="892" t="s">
        <v>4042</v>
      </c>
    </row>
    <row r="17" spans="1:8" s="923" customFormat="1" ht="24" customHeight="1">
      <c r="A17" s="891">
        <f t="shared" si="1"/>
        <v>3</v>
      </c>
      <c r="B17" s="890" t="s">
        <v>2624</v>
      </c>
      <c r="C17" s="889">
        <v>4200</v>
      </c>
      <c r="D17" s="889">
        <v>4949.7</v>
      </c>
      <c r="E17" s="889">
        <v>4933.2519899999998</v>
      </c>
      <c r="F17" s="888">
        <f t="shared" si="0"/>
        <v>99.667696830110913</v>
      </c>
      <c r="G17" s="893" t="s">
        <v>4045</v>
      </c>
      <c r="H17" s="892" t="s">
        <v>4150</v>
      </c>
    </row>
    <row r="18" spans="1:8" s="923" customFormat="1" ht="12.75" customHeight="1">
      <c r="A18" s="891">
        <f t="shared" si="1"/>
        <v>4</v>
      </c>
      <c r="B18" s="890" t="s">
        <v>717</v>
      </c>
      <c r="C18" s="889">
        <v>6100</v>
      </c>
      <c r="D18" s="889">
        <v>6050</v>
      </c>
      <c r="E18" s="889">
        <v>6050</v>
      </c>
      <c r="F18" s="888">
        <f t="shared" si="0"/>
        <v>100</v>
      </c>
      <c r="G18" s="893" t="s">
        <v>4045</v>
      </c>
      <c r="H18" s="892" t="s">
        <v>4042</v>
      </c>
    </row>
    <row r="19" spans="1:8" s="923" customFormat="1" ht="12.75" customHeight="1">
      <c r="A19" s="891">
        <f t="shared" si="1"/>
        <v>5</v>
      </c>
      <c r="B19" s="890" t="s">
        <v>698</v>
      </c>
      <c r="C19" s="889">
        <v>0</v>
      </c>
      <c r="D19" s="889">
        <v>1040.1399999999999</v>
      </c>
      <c r="E19" s="889">
        <v>1040</v>
      </c>
      <c r="F19" s="888">
        <f t="shared" si="0"/>
        <v>99.986540273424737</v>
      </c>
      <c r="G19" s="893" t="s">
        <v>4045</v>
      </c>
      <c r="H19" s="892" t="s">
        <v>4042</v>
      </c>
    </row>
    <row r="20" spans="1:8" s="923" customFormat="1" ht="56.25" customHeight="1">
      <c r="A20" s="891">
        <f t="shared" si="1"/>
        <v>6</v>
      </c>
      <c r="B20" s="890" t="s">
        <v>905</v>
      </c>
      <c r="C20" s="889">
        <v>0</v>
      </c>
      <c r="D20" s="889">
        <v>65</v>
      </c>
      <c r="E20" s="889">
        <v>47.01100000000001</v>
      </c>
      <c r="F20" s="888">
        <f t="shared" si="0"/>
        <v>72.324615384615399</v>
      </c>
      <c r="G20" s="893" t="s">
        <v>4045</v>
      </c>
      <c r="H20" s="892" t="s">
        <v>4149</v>
      </c>
    </row>
    <row r="21" spans="1:8" s="923" customFormat="1" ht="12.75" customHeight="1">
      <c r="A21" s="891">
        <f t="shared" si="1"/>
        <v>7</v>
      </c>
      <c r="B21" s="890" t="s">
        <v>2622</v>
      </c>
      <c r="C21" s="889">
        <v>13200</v>
      </c>
      <c r="D21" s="889">
        <v>13200</v>
      </c>
      <c r="E21" s="889">
        <v>13200</v>
      </c>
      <c r="F21" s="888">
        <f t="shared" si="0"/>
        <v>100</v>
      </c>
      <c r="G21" s="893" t="s">
        <v>4006</v>
      </c>
      <c r="H21" s="892" t="s">
        <v>4042</v>
      </c>
    </row>
    <row r="22" spans="1:8" s="926" customFormat="1" ht="24" customHeight="1">
      <c r="A22" s="891">
        <f t="shared" si="1"/>
        <v>8</v>
      </c>
      <c r="B22" s="890" t="s">
        <v>700</v>
      </c>
      <c r="C22" s="889">
        <v>5000</v>
      </c>
      <c r="D22" s="889">
        <v>5000</v>
      </c>
      <c r="E22" s="889">
        <v>5000</v>
      </c>
      <c r="F22" s="888">
        <f t="shared" si="0"/>
        <v>100</v>
      </c>
      <c r="G22" s="893" t="s">
        <v>4045</v>
      </c>
      <c r="H22" s="892" t="s">
        <v>4042</v>
      </c>
    </row>
    <row r="23" spans="1:8" s="923" customFormat="1" ht="12.75" customHeight="1">
      <c r="A23" s="891">
        <f t="shared" si="1"/>
        <v>9</v>
      </c>
      <c r="B23" s="890" t="s">
        <v>4148</v>
      </c>
      <c r="C23" s="889">
        <v>50</v>
      </c>
      <c r="D23" s="889">
        <v>50</v>
      </c>
      <c r="E23" s="889">
        <v>50</v>
      </c>
      <c r="F23" s="888">
        <f t="shared" si="0"/>
        <v>100</v>
      </c>
      <c r="G23" s="893" t="s">
        <v>4045</v>
      </c>
      <c r="H23" s="892" t="s">
        <v>4042</v>
      </c>
    </row>
    <row r="24" spans="1:8" s="923" customFormat="1" ht="45" customHeight="1">
      <c r="A24" s="891">
        <f t="shared" si="1"/>
        <v>10</v>
      </c>
      <c r="B24" s="890" t="s">
        <v>4147</v>
      </c>
      <c r="C24" s="889">
        <v>450</v>
      </c>
      <c r="D24" s="889">
        <v>0</v>
      </c>
      <c r="E24" s="889">
        <v>0</v>
      </c>
      <c r="F24" s="888" t="s">
        <v>881</v>
      </c>
      <c r="G24" s="893" t="s">
        <v>4029</v>
      </c>
      <c r="H24" s="886" t="s">
        <v>4146</v>
      </c>
    </row>
    <row r="25" spans="1:8" s="923" customFormat="1" ht="45" customHeight="1">
      <c r="A25" s="891">
        <f t="shared" si="1"/>
        <v>11</v>
      </c>
      <c r="B25" s="890" t="s">
        <v>4145</v>
      </c>
      <c r="C25" s="889">
        <v>10</v>
      </c>
      <c r="D25" s="889">
        <v>10</v>
      </c>
      <c r="E25" s="889">
        <v>0</v>
      </c>
      <c r="F25" s="888">
        <f>E25/D25*100</f>
        <v>0</v>
      </c>
      <c r="G25" s="893" t="s">
        <v>4045</v>
      </c>
      <c r="H25" s="892" t="s">
        <v>4144</v>
      </c>
    </row>
    <row r="26" spans="1:8" s="923" customFormat="1" ht="126">
      <c r="A26" s="891">
        <f t="shared" si="1"/>
        <v>12</v>
      </c>
      <c r="B26" s="890" t="s">
        <v>4143</v>
      </c>
      <c r="C26" s="889">
        <v>0</v>
      </c>
      <c r="D26" s="889">
        <v>1061.78</v>
      </c>
      <c r="E26" s="889">
        <v>680.625</v>
      </c>
      <c r="F26" s="888">
        <f>E26/D26*100</f>
        <v>64.102262238881877</v>
      </c>
      <c r="G26" s="893" t="s">
        <v>4006</v>
      </c>
      <c r="H26" s="892" t="s">
        <v>4142</v>
      </c>
    </row>
    <row r="27" spans="1:8" s="923" customFormat="1" ht="24" customHeight="1">
      <c r="A27" s="891">
        <f t="shared" si="1"/>
        <v>13</v>
      </c>
      <c r="B27" s="1003" t="s">
        <v>4141</v>
      </c>
      <c r="C27" s="889">
        <v>0</v>
      </c>
      <c r="D27" s="889">
        <v>30</v>
      </c>
      <c r="E27" s="889">
        <v>30</v>
      </c>
      <c r="F27" s="888">
        <f>E27/D27*100</f>
        <v>100</v>
      </c>
      <c r="G27" s="893" t="s">
        <v>4029</v>
      </c>
      <c r="H27" s="892" t="s">
        <v>4042</v>
      </c>
    </row>
    <row r="28" spans="1:8" s="923" customFormat="1" ht="24" customHeight="1">
      <c r="A28" s="891">
        <f t="shared" si="1"/>
        <v>14</v>
      </c>
      <c r="B28" s="1002" t="s">
        <v>4140</v>
      </c>
      <c r="C28" s="1001">
        <v>0</v>
      </c>
      <c r="D28" s="1001">
        <v>20</v>
      </c>
      <c r="E28" s="1001">
        <v>20</v>
      </c>
      <c r="F28" s="888">
        <f>E28/D28*100</f>
        <v>100</v>
      </c>
      <c r="G28" s="893" t="s">
        <v>4029</v>
      </c>
      <c r="H28" s="1000" t="s">
        <v>4042</v>
      </c>
    </row>
    <row r="29" spans="1:8" s="675" customFormat="1" ht="13.5" customHeight="1" thickBot="1">
      <c r="A29" s="1239" t="s">
        <v>437</v>
      </c>
      <c r="B29" s="1240"/>
      <c r="C29" s="885">
        <f>SUM(C15:C28)</f>
        <v>34860</v>
      </c>
      <c r="D29" s="885">
        <f>SUM(D15:D28)</f>
        <v>37360.32</v>
      </c>
      <c r="E29" s="885">
        <f>SUM(E15:E28)</f>
        <v>36933.555679999998</v>
      </c>
      <c r="F29" s="922">
        <f>E29/D29*100</f>
        <v>98.857707000368293</v>
      </c>
      <c r="G29" s="903"/>
      <c r="H29" s="882"/>
    </row>
    <row r="30" spans="1:8" s="675" customFormat="1" ht="18" customHeight="1" thickBot="1">
      <c r="A30" s="920" t="s">
        <v>4053</v>
      </c>
      <c r="B30" s="925"/>
      <c r="C30" s="918"/>
      <c r="D30" s="918"/>
      <c r="E30" s="917"/>
      <c r="F30" s="916"/>
      <c r="G30" s="924"/>
      <c r="H30" s="914"/>
    </row>
    <row r="31" spans="1:8" s="923" customFormat="1" ht="24" customHeight="1">
      <c r="A31" s="891">
        <f>A28+1</f>
        <v>15</v>
      </c>
      <c r="B31" s="999" t="s">
        <v>4139</v>
      </c>
      <c r="C31" s="997">
        <v>28200</v>
      </c>
      <c r="D31" s="997">
        <v>26910.74</v>
      </c>
      <c r="E31" s="997">
        <v>26910.735000000001</v>
      </c>
      <c r="F31" s="888">
        <f t="shared" ref="F31:F49" si="2">E31/D31*100</f>
        <v>99.999981420057566</v>
      </c>
      <c r="G31" s="893" t="s">
        <v>4045</v>
      </c>
      <c r="H31" s="892" t="s">
        <v>4042</v>
      </c>
    </row>
    <row r="32" spans="1:8" s="923" customFormat="1" ht="12.75" customHeight="1">
      <c r="A32" s="891">
        <f t="shared" ref="A32:A48" si="3">A31+1</f>
        <v>16</v>
      </c>
      <c r="B32" s="996" t="s">
        <v>4138</v>
      </c>
      <c r="C32" s="997">
        <v>42800</v>
      </c>
      <c r="D32" s="997">
        <v>40700</v>
      </c>
      <c r="E32" s="997">
        <v>40700</v>
      </c>
      <c r="F32" s="888">
        <f t="shared" si="2"/>
        <v>100</v>
      </c>
      <c r="G32" s="893" t="s">
        <v>4045</v>
      </c>
      <c r="H32" s="892" t="s">
        <v>4042</v>
      </c>
    </row>
    <row r="33" spans="1:8" s="923" customFormat="1" ht="12.75" customHeight="1">
      <c r="A33" s="891">
        <f t="shared" si="3"/>
        <v>17</v>
      </c>
      <c r="B33" s="996" t="s">
        <v>4137</v>
      </c>
      <c r="C33" s="997">
        <v>26200</v>
      </c>
      <c r="D33" s="997">
        <v>23680</v>
      </c>
      <c r="E33" s="997">
        <v>23680</v>
      </c>
      <c r="F33" s="888">
        <f t="shared" si="2"/>
        <v>100</v>
      </c>
      <c r="G33" s="893" t="s">
        <v>4045</v>
      </c>
      <c r="H33" s="892" t="s">
        <v>4042</v>
      </c>
    </row>
    <row r="34" spans="1:8" s="923" customFormat="1" ht="12.75" customHeight="1">
      <c r="A34" s="891">
        <f t="shared" si="3"/>
        <v>18</v>
      </c>
      <c r="B34" s="996" t="s">
        <v>4136</v>
      </c>
      <c r="C34" s="997">
        <v>25400</v>
      </c>
      <c r="D34" s="997">
        <v>22036.36</v>
      </c>
      <c r="E34" s="997">
        <v>22036.359</v>
      </c>
      <c r="F34" s="888">
        <f t="shared" si="2"/>
        <v>99.999995462045462</v>
      </c>
      <c r="G34" s="893" t="s">
        <v>4045</v>
      </c>
      <c r="H34" s="892" t="s">
        <v>4042</v>
      </c>
    </row>
    <row r="35" spans="1:8" s="923" customFormat="1" ht="12.75" customHeight="1">
      <c r="A35" s="891">
        <f t="shared" si="3"/>
        <v>19</v>
      </c>
      <c r="B35" s="996" t="s">
        <v>4135</v>
      </c>
      <c r="C35" s="997">
        <v>21900</v>
      </c>
      <c r="D35" s="997">
        <v>21173.05</v>
      </c>
      <c r="E35" s="997">
        <v>21173.054</v>
      </c>
      <c r="F35" s="888">
        <f t="shared" si="2"/>
        <v>100.00001889194046</v>
      </c>
      <c r="G35" s="893" t="s">
        <v>4045</v>
      </c>
      <c r="H35" s="892" t="s">
        <v>4042</v>
      </c>
    </row>
    <row r="36" spans="1:8" s="923" customFormat="1" ht="21">
      <c r="A36" s="891">
        <f t="shared" si="3"/>
        <v>20</v>
      </c>
      <c r="B36" s="996" t="s">
        <v>4134</v>
      </c>
      <c r="C36" s="997">
        <v>20100</v>
      </c>
      <c r="D36" s="997">
        <v>18489.96</v>
      </c>
      <c r="E36" s="997">
        <v>18489.955999999998</v>
      </c>
      <c r="F36" s="888">
        <f t="shared" si="2"/>
        <v>99.99997836663789</v>
      </c>
      <c r="G36" s="893" t="s">
        <v>4045</v>
      </c>
      <c r="H36" s="892" t="s">
        <v>4042</v>
      </c>
    </row>
    <row r="37" spans="1:8" s="923" customFormat="1" ht="12.75" customHeight="1">
      <c r="A37" s="891">
        <f t="shared" si="3"/>
        <v>21</v>
      </c>
      <c r="B37" s="996" t="s">
        <v>4133</v>
      </c>
      <c r="C37" s="997">
        <v>16300</v>
      </c>
      <c r="D37" s="997">
        <v>14556.47</v>
      </c>
      <c r="E37" s="997">
        <v>14556.472</v>
      </c>
      <c r="F37" s="888">
        <f t="shared" si="2"/>
        <v>100.00001373959483</v>
      </c>
      <c r="G37" s="893" t="s">
        <v>4045</v>
      </c>
      <c r="H37" s="892" t="s">
        <v>4042</v>
      </c>
    </row>
    <row r="38" spans="1:8" s="923" customFormat="1" ht="24" customHeight="1">
      <c r="A38" s="891">
        <f t="shared" si="3"/>
        <v>22</v>
      </c>
      <c r="B38" s="998" t="s">
        <v>4132</v>
      </c>
      <c r="C38" s="997">
        <v>0</v>
      </c>
      <c r="D38" s="997">
        <v>13353.43</v>
      </c>
      <c r="E38" s="997">
        <v>13353.423999999999</v>
      </c>
      <c r="F38" s="888">
        <f t="shared" si="2"/>
        <v>99.999955067724173</v>
      </c>
      <c r="G38" s="893" t="s">
        <v>4045</v>
      </c>
      <c r="H38" s="892" t="s">
        <v>4042</v>
      </c>
    </row>
    <row r="39" spans="1:8" s="923" customFormat="1" ht="24" customHeight="1">
      <c r="A39" s="891">
        <f t="shared" si="3"/>
        <v>23</v>
      </c>
      <c r="B39" s="998" t="s">
        <v>4131</v>
      </c>
      <c r="C39" s="997">
        <v>0</v>
      </c>
      <c r="D39" s="997">
        <v>500</v>
      </c>
      <c r="E39" s="997">
        <v>500</v>
      </c>
      <c r="F39" s="888">
        <f t="shared" si="2"/>
        <v>100</v>
      </c>
      <c r="G39" s="893" t="s">
        <v>4045</v>
      </c>
      <c r="H39" s="892" t="s">
        <v>4130</v>
      </c>
    </row>
    <row r="40" spans="1:8" s="923" customFormat="1" ht="24" customHeight="1">
      <c r="A40" s="891">
        <f t="shared" si="3"/>
        <v>24</v>
      </c>
      <c r="B40" s="998" t="s">
        <v>4129</v>
      </c>
      <c r="C40" s="997">
        <v>590</v>
      </c>
      <c r="D40" s="997">
        <v>590</v>
      </c>
      <c r="E40" s="997">
        <v>590</v>
      </c>
      <c r="F40" s="888">
        <f t="shared" si="2"/>
        <v>100</v>
      </c>
      <c r="G40" s="893" t="s">
        <v>4045</v>
      </c>
      <c r="H40" s="892" t="s">
        <v>4042</v>
      </c>
    </row>
    <row r="41" spans="1:8" s="923" customFormat="1" ht="34.5" customHeight="1">
      <c r="A41" s="891">
        <f t="shared" si="3"/>
        <v>25</v>
      </c>
      <c r="B41" s="998" t="s">
        <v>4128</v>
      </c>
      <c r="C41" s="997">
        <v>6000</v>
      </c>
      <c r="D41" s="997">
        <v>6000</v>
      </c>
      <c r="E41" s="997">
        <v>6000</v>
      </c>
      <c r="F41" s="888">
        <f t="shared" si="2"/>
        <v>100</v>
      </c>
      <c r="G41" s="893" t="s">
        <v>4045</v>
      </c>
      <c r="H41" s="892" t="s">
        <v>4042</v>
      </c>
    </row>
    <row r="42" spans="1:8" s="923" customFormat="1" ht="24" customHeight="1">
      <c r="A42" s="891">
        <f t="shared" si="3"/>
        <v>26</v>
      </c>
      <c r="B42" s="998" t="s">
        <v>4127</v>
      </c>
      <c r="C42" s="997">
        <v>0</v>
      </c>
      <c r="D42" s="997">
        <v>996.3</v>
      </c>
      <c r="E42" s="997">
        <v>996.3</v>
      </c>
      <c r="F42" s="888">
        <f t="shared" si="2"/>
        <v>100</v>
      </c>
      <c r="G42" s="893" t="s">
        <v>4045</v>
      </c>
      <c r="H42" s="892" t="s">
        <v>4042</v>
      </c>
    </row>
    <row r="43" spans="1:8" s="923" customFormat="1" ht="34.5" customHeight="1">
      <c r="A43" s="891">
        <f t="shared" si="3"/>
        <v>27</v>
      </c>
      <c r="B43" s="998" t="s">
        <v>4126</v>
      </c>
      <c r="C43" s="997">
        <v>300</v>
      </c>
      <c r="D43" s="997">
        <v>300</v>
      </c>
      <c r="E43" s="997">
        <v>300</v>
      </c>
      <c r="F43" s="888">
        <f t="shared" si="2"/>
        <v>100</v>
      </c>
      <c r="G43" s="893" t="s">
        <v>4045</v>
      </c>
      <c r="H43" s="892" t="s">
        <v>4042</v>
      </c>
    </row>
    <row r="44" spans="1:8" s="923" customFormat="1" ht="24" customHeight="1">
      <c r="A44" s="891">
        <f t="shared" si="3"/>
        <v>28</v>
      </c>
      <c r="B44" s="998" t="s">
        <v>4117</v>
      </c>
      <c r="C44" s="997">
        <v>868</v>
      </c>
      <c r="D44" s="997">
        <v>368</v>
      </c>
      <c r="E44" s="997">
        <v>368</v>
      </c>
      <c r="F44" s="888">
        <f t="shared" si="2"/>
        <v>100</v>
      </c>
      <c r="G44" s="893" t="s">
        <v>4045</v>
      </c>
      <c r="H44" s="892" t="s">
        <v>4042</v>
      </c>
    </row>
    <row r="45" spans="1:8" s="923" customFormat="1" ht="24" customHeight="1">
      <c r="A45" s="891">
        <f t="shared" si="3"/>
        <v>29</v>
      </c>
      <c r="B45" s="998" t="s">
        <v>4125</v>
      </c>
      <c r="C45" s="997">
        <v>935</v>
      </c>
      <c r="D45" s="997">
        <v>935</v>
      </c>
      <c r="E45" s="997">
        <v>935</v>
      </c>
      <c r="F45" s="888">
        <f t="shared" si="2"/>
        <v>100</v>
      </c>
      <c r="G45" s="893" t="s">
        <v>4045</v>
      </c>
      <c r="H45" s="892" t="s">
        <v>4042</v>
      </c>
    </row>
    <row r="46" spans="1:8" s="923" customFormat="1" ht="24" customHeight="1">
      <c r="A46" s="891">
        <f t="shared" si="3"/>
        <v>30</v>
      </c>
      <c r="B46" s="998" t="s">
        <v>4124</v>
      </c>
      <c r="C46" s="995">
        <v>0</v>
      </c>
      <c r="D46" s="995">
        <v>84</v>
      </c>
      <c r="E46" s="995">
        <v>84</v>
      </c>
      <c r="F46" s="888">
        <f t="shared" si="2"/>
        <v>100</v>
      </c>
      <c r="G46" s="893" t="s">
        <v>4045</v>
      </c>
      <c r="H46" s="892" t="s">
        <v>4042</v>
      </c>
    </row>
    <row r="47" spans="1:8" s="923" customFormat="1" ht="24" customHeight="1">
      <c r="A47" s="891">
        <f t="shared" si="3"/>
        <v>31</v>
      </c>
      <c r="B47" s="998" t="s">
        <v>4123</v>
      </c>
      <c r="C47" s="997">
        <v>0</v>
      </c>
      <c r="D47" s="997">
        <v>116</v>
      </c>
      <c r="E47" s="997">
        <v>116</v>
      </c>
      <c r="F47" s="888">
        <f t="shared" si="2"/>
        <v>100</v>
      </c>
      <c r="G47" s="893" t="s">
        <v>4045</v>
      </c>
      <c r="H47" s="892" t="s">
        <v>4042</v>
      </c>
    </row>
    <row r="48" spans="1:8" s="923" customFormat="1" ht="34.5" customHeight="1">
      <c r="A48" s="891">
        <f t="shared" si="3"/>
        <v>32</v>
      </c>
      <c r="B48" s="998" t="s">
        <v>4122</v>
      </c>
      <c r="C48" s="997">
        <v>0</v>
      </c>
      <c r="D48" s="997">
        <v>1600</v>
      </c>
      <c r="E48" s="997">
        <v>1600</v>
      </c>
      <c r="F48" s="888">
        <f t="shared" si="2"/>
        <v>100</v>
      </c>
      <c r="G48" s="893" t="s">
        <v>4045</v>
      </c>
      <c r="H48" s="892" t="s">
        <v>4042</v>
      </c>
    </row>
    <row r="49" spans="1:8" ht="13.5" customHeight="1" thickBot="1">
      <c r="A49" s="1239" t="s">
        <v>437</v>
      </c>
      <c r="B49" s="1240"/>
      <c r="C49" s="885">
        <f>SUM(C31:C48)</f>
        <v>189593</v>
      </c>
      <c r="D49" s="885">
        <f>SUM(D31:D48)</f>
        <v>192389.30999999997</v>
      </c>
      <c r="E49" s="885">
        <f>SUM(E31:E48)</f>
        <v>192389.3</v>
      </c>
      <c r="F49" s="922">
        <f t="shared" si="2"/>
        <v>99.999994802206018</v>
      </c>
      <c r="G49" s="921"/>
      <c r="H49" s="882"/>
    </row>
    <row r="50" spans="1:8" ht="18" customHeight="1" thickBot="1">
      <c r="A50" s="920" t="s">
        <v>4049</v>
      </c>
      <c r="B50" s="919"/>
      <c r="C50" s="994"/>
      <c r="D50" s="994"/>
      <c r="E50" s="994"/>
      <c r="F50" s="916"/>
      <c r="G50" s="915"/>
      <c r="H50" s="914"/>
    </row>
    <row r="51" spans="1:8" ht="182.25" customHeight="1">
      <c r="A51" s="913">
        <f>A48+1</f>
        <v>33</v>
      </c>
      <c r="B51" s="912" t="s">
        <v>896</v>
      </c>
      <c r="C51" s="911">
        <v>20000</v>
      </c>
      <c r="D51" s="911">
        <v>7000</v>
      </c>
      <c r="E51" s="911">
        <v>878.45</v>
      </c>
      <c r="F51" s="910">
        <f t="shared" ref="F51:F60" si="4">E51/D51*100</f>
        <v>12.549285714285716</v>
      </c>
      <c r="G51" s="984" t="s">
        <v>4006</v>
      </c>
      <c r="H51" s="983" t="s">
        <v>4121</v>
      </c>
    </row>
    <row r="52" spans="1:8" ht="132.75" customHeight="1">
      <c r="A52" s="891">
        <f t="shared" ref="A52:A59" si="5">A51+1</f>
        <v>34</v>
      </c>
      <c r="B52" s="890" t="s">
        <v>898</v>
      </c>
      <c r="C52" s="889">
        <v>45550</v>
      </c>
      <c r="D52" s="889">
        <v>46050</v>
      </c>
      <c r="E52" s="889">
        <v>23307.057199999996</v>
      </c>
      <c r="F52" s="888">
        <f t="shared" si="4"/>
        <v>50.612502062975018</v>
      </c>
      <c r="G52" s="893" t="s">
        <v>4006</v>
      </c>
      <c r="H52" s="892" t="s">
        <v>4120</v>
      </c>
    </row>
    <row r="53" spans="1:8" ht="178.5">
      <c r="A53" s="891">
        <f t="shared" si="5"/>
        <v>35</v>
      </c>
      <c r="B53" s="890" t="s">
        <v>900</v>
      </c>
      <c r="C53" s="889">
        <v>9000</v>
      </c>
      <c r="D53" s="889">
        <v>12802</v>
      </c>
      <c r="E53" s="889">
        <v>6157.009</v>
      </c>
      <c r="F53" s="888">
        <f t="shared" si="4"/>
        <v>48.094118106545849</v>
      </c>
      <c r="G53" s="887" t="s">
        <v>4006</v>
      </c>
      <c r="H53" s="892" t="s">
        <v>4119</v>
      </c>
    </row>
    <row r="54" spans="1:8" ht="100.5" customHeight="1">
      <c r="A54" s="891">
        <f t="shared" si="5"/>
        <v>36</v>
      </c>
      <c r="B54" s="890" t="s">
        <v>901</v>
      </c>
      <c r="C54" s="889">
        <v>0</v>
      </c>
      <c r="D54" s="889">
        <v>19000</v>
      </c>
      <c r="E54" s="889">
        <v>12905.052250000001</v>
      </c>
      <c r="F54" s="888">
        <f t="shared" si="4"/>
        <v>67.921327631578947</v>
      </c>
      <c r="G54" s="887" t="s">
        <v>4029</v>
      </c>
      <c r="H54" s="886" t="s">
        <v>4118</v>
      </c>
    </row>
    <row r="55" spans="1:8" ht="24" customHeight="1">
      <c r="A55" s="891">
        <f t="shared" si="5"/>
        <v>37</v>
      </c>
      <c r="B55" s="972" t="s">
        <v>902</v>
      </c>
      <c r="C55" s="889">
        <v>0</v>
      </c>
      <c r="D55" s="889">
        <v>95</v>
      </c>
      <c r="E55" s="889">
        <v>95</v>
      </c>
      <c r="F55" s="888">
        <f t="shared" si="4"/>
        <v>100</v>
      </c>
      <c r="G55" s="887" t="s">
        <v>4029</v>
      </c>
      <c r="H55" s="886" t="s">
        <v>897</v>
      </c>
    </row>
    <row r="56" spans="1:8" ht="42">
      <c r="A56" s="891">
        <f t="shared" si="5"/>
        <v>38</v>
      </c>
      <c r="B56" s="972" t="s">
        <v>4005</v>
      </c>
      <c r="C56" s="889">
        <v>0</v>
      </c>
      <c r="D56" s="889">
        <v>205</v>
      </c>
      <c r="E56" s="889">
        <v>205</v>
      </c>
      <c r="F56" s="888">
        <f t="shared" si="4"/>
        <v>100</v>
      </c>
      <c r="G56" s="887" t="s">
        <v>4029</v>
      </c>
      <c r="H56" s="886" t="s">
        <v>897</v>
      </c>
    </row>
    <row r="57" spans="1:8" ht="24" customHeight="1">
      <c r="A57" s="891">
        <f t="shared" si="5"/>
        <v>39</v>
      </c>
      <c r="B57" s="972" t="s">
        <v>903</v>
      </c>
      <c r="C57" s="995">
        <v>0</v>
      </c>
      <c r="D57" s="995">
        <v>231</v>
      </c>
      <c r="E57" s="995">
        <v>231</v>
      </c>
      <c r="F57" s="888">
        <f t="shared" si="4"/>
        <v>100</v>
      </c>
      <c r="G57" s="893" t="s">
        <v>4029</v>
      </c>
      <c r="H57" s="886" t="s">
        <v>897</v>
      </c>
    </row>
    <row r="58" spans="1:8" ht="34.5" customHeight="1">
      <c r="A58" s="891">
        <f t="shared" si="5"/>
        <v>40</v>
      </c>
      <c r="B58" s="996" t="s">
        <v>904</v>
      </c>
      <c r="C58" s="995">
        <v>0</v>
      </c>
      <c r="D58" s="995">
        <v>100</v>
      </c>
      <c r="E58" s="995">
        <v>100</v>
      </c>
      <c r="F58" s="888">
        <f t="shared" si="4"/>
        <v>100</v>
      </c>
      <c r="G58" s="893" t="s">
        <v>4029</v>
      </c>
      <c r="H58" s="886" t="s">
        <v>897</v>
      </c>
    </row>
    <row r="59" spans="1:8" ht="24" customHeight="1">
      <c r="A59" s="891">
        <f t="shared" si="5"/>
        <v>41</v>
      </c>
      <c r="B59" s="972" t="s">
        <v>4117</v>
      </c>
      <c r="C59" s="889">
        <v>0</v>
      </c>
      <c r="D59" s="889">
        <v>380</v>
      </c>
      <c r="E59" s="889">
        <v>380</v>
      </c>
      <c r="F59" s="888">
        <f t="shared" si="4"/>
        <v>100</v>
      </c>
      <c r="G59" s="887" t="s">
        <v>4045</v>
      </c>
      <c r="H59" s="886" t="s">
        <v>897</v>
      </c>
    </row>
    <row r="60" spans="1:8" ht="13.5" customHeight="1" thickBot="1">
      <c r="A60" s="1239" t="s">
        <v>437</v>
      </c>
      <c r="B60" s="1240"/>
      <c r="C60" s="885">
        <f>SUM(C51:C59)</f>
        <v>74550</v>
      </c>
      <c r="D60" s="904">
        <f>SUM(D51:D59)</f>
        <v>85863</v>
      </c>
      <c r="E60" s="904">
        <f>SUM(E51:E59)</f>
        <v>44258.568449999999</v>
      </c>
      <c r="F60" s="884">
        <f t="shared" si="4"/>
        <v>51.545564969777438</v>
      </c>
      <c r="G60" s="903"/>
      <c r="H60" s="882"/>
    </row>
    <row r="61" spans="1:8" ht="18" customHeight="1" thickBot="1">
      <c r="A61" s="920" t="s">
        <v>4041</v>
      </c>
      <c r="B61" s="932"/>
      <c r="C61" s="994"/>
      <c r="D61" s="994"/>
      <c r="E61" s="994"/>
      <c r="F61" s="916"/>
      <c r="G61" s="924"/>
      <c r="H61" s="914"/>
    </row>
    <row r="62" spans="1:8" ht="98.25" customHeight="1">
      <c r="A62" s="913">
        <f>A59+1</f>
        <v>42</v>
      </c>
      <c r="B62" s="912" t="s">
        <v>1177</v>
      </c>
      <c r="C62" s="911">
        <v>1210</v>
      </c>
      <c r="D62" s="911">
        <v>1310</v>
      </c>
      <c r="E62" s="911">
        <v>975.34799999999984</v>
      </c>
      <c r="F62" s="910">
        <f>E62/D62*100</f>
        <v>74.454045801526703</v>
      </c>
      <c r="G62" s="970" t="s">
        <v>4006</v>
      </c>
      <c r="H62" s="894" t="s">
        <v>4116</v>
      </c>
    </row>
    <row r="63" spans="1:8" ht="129.75" customHeight="1">
      <c r="A63" s="891">
        <f>A62+1</f>
        <v>43</v>
      </c>
      <c r="B63" s="890" t="s">
        <v>1176</v>
      </c>
      <c r="C63" s="889">
        <v>0</v>
      </c>
      <c r="D63" s="889">
        <v>499.99999999999994</v>
      </c>
      <c r="E63" s="889">
        <v>167.768</v>
      </c>
      <c r="F63" s="888">
        <f>E63/D63*100</f>
        <v>33.553600000000003</v>
      </c>
      <c r="G63" s="887" t="s">
        <v>4006</v>
      </c>
      <c r="H63" s="886" t="s">
        <v>4115</v>
      </c>
    </row>
    <row r="64" spans="1:8" ht="55.5" customHeight="1">
      <c r="A64" s="891">
        <f>A63+1</f>
        <v>44</v>
      </c>
      <c r="B64" s="890" t="s">
        <v>4114</v>
      </c>
      <c r="C64" s="889">
        <v>50</v>
      </c>
      <c r="D64" s="889">
        <v>372</v>
      </c>
      <c r="E64" s="889">
        <v>300.24</v>
      </c>
      <c r="F64" s="888">
        <f>E64/D64*100</f>
        <v>80.709677419354847</v>
      </c>
      <c r="G64" s="993" t="s">
        <v>4113</v>
      </c>
      <c r="H64" s="886" t="s">
        <v>4112</v>
      </c>
    </row>
    <row r="65" spans="1:8" ht="13.5" customHeight="1" thickBot="1">
      <c r="A65" s="1239" t="s">
        <v>437</v>
      </c>
      <c r="B65" s="1240"/>
      <c r="C65" s="885">
        <f>SUM(C62:C64)</f>
        <v>1260</v>
      </c>
      <c r="D65" s="885">
        <f>SUM(D62:D64)</f>
        <v>2182</v>
      </c>
      <c r="E65" s="885">
        <f>SUM(E62:E64)</f>
        <v>1443.3559999999998</v>
      </c>
      <c r="F65" s="884">
        <f>E65/D65*100</f>
        <v>66.148304307974328</v>
      </c>
      <c r="G65" s="903"/>
      <c r="H65" s="882"/>
    </row>
    <row r="66" spans="1:8" s="876" customFormat="1">
      <c r="A66" s="880"/>
      <c r="B66" s="881"/>
      <c r="C66" s="880"/>
      <c r="D66" s="880"/>
      <c r="E66" s="880"/>
      <c r="F66" s="879"/>
      <c r="G66" s="878"/>
      <c r="H66" s="877"/>
    </row>
  </sheetData>
  <customSheetViews>
    <customSheetView guid="{040A417A-1A2A-4546-91E5-4FDAF814DD6C}" showPageBreaks="1" fitToPage="1" printArea="1" view="pageBreakPreview">
      <selection activeCell="F87" sqref="F87"/>
      <rowBreaks count="1" manualBreakCount="1">
        <brk id="60" max="7" man="1"/>
      </rowBreaks>
      <pageMargins left="0.31496062992125984" right="0.31496062992125984" top="0.51181102362204722" bottom="0.43307086614173229" header="0.31496062992125984" footer="0.23622047244094491"/>
      <printOptions horizontalCentered="1"/>
      <pageSetup paperSize="9" scale="98" firstPageNumber="224" fitToHeight="0" orientation="landscape" useFirstPageNumber="1" r:id="rId1"/>
      <headerFooter alignWithMargins="0">
        <oddHeader>&amp;L&amp;"Tahoma,Kurzíva"&amp;9Závěrečný účet za rok 2013&amp;R&amp;"Tahoma,Kurzíva"&amp;9Tabulka č. 10</oddHeader>
        <oddFooter>&amp;C&amp;"Tahoma,Obyčejné"&amp;P</oddFooter>
      </headerFooter>
    </customSheetView>
  </customSheetViews>
  <mergeCells count="11">
    <mergeCell ref="A8:B8"/>
    <mergeCell ref="A1:H1"/>
    <mergeCell ref="A4:B4"/>
    <mergeCell ref="A5:B5"/>
    <mergeCell ref="A6:B6"/>
    <mergeCell ref="A7:B7"/>
    <mergeCell ref="A9:B9"/>
    <mergeCell ref="A29:B29"/>
    <mergeCell ref="A49:B49"/>
    <mergeCell ref="A60:B60"/>
    <mergeCell ref="A65:B65"/>
  </mergeCells>
  <printOptions horizontalCentered="1"/>
  <pageMargins left="0.31496062992125984" right="0.31496062992125984" top="0.51181102362204722" bottom="0.43307086614173229" header="0.31496062992125984" footer="0.23622047244094491"/>
  <pageSetup paperSize="9" scale="98" firstPageNumber="224" fitToHeight="0" orientation="landscape" useFirstPageNumber="1" r:id="rId2"/>
  <headerFooter alignWithMargins="0">
    <oddHeader>&amp;L&amp;"Tahoma,Kurzíva"&amp;9Závěrečný účet za rok 2013&amp;R&amp;"Tahoma,Kurzíva"&amp;9Tabulka č. 10</oddHeader>
    <oddFooter>&amp;C&amp;"Tahoma,Obyčejné"&amp;P</oddFooter>
  </headerFooter>
  <rowBreaks count="1" manualBreakCount="1">
    <brk id="60" max="7"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2"/>
  <sheetViews>
    <sheetView view="pageBreakPreview" topLeftCell="A4" zoomScaleNormal="100" zoomScaleSheetLayoutView="100" workbookViewId="0">
      <selection activeCell="A2" sqref="A2"/>
    </sheetView>
  </sheetViews>
  <sheetFormatPr defaultRowHeight="10.5"/>
  <cols>
    <col min="1" max="1" width="6.42578125" style="870" customWidth="1"/>
    <col min="2" max="2" width="42.7109375" style="875" customWidth="1"/>
    <col min="3" max="4" width="13.140625" style="874" customWidth="1"/>
    <col min="5" max="5" width="12.140625" style="870" customWidth="1"/>
    <col min="6" max="6" width="8" style="873" customWidth="1"/>
    <col min="7" max="7" width="8.7109375" style="872" customWidth="1"/>
    <col min="8" max="8" width="42.7109375" style="871" customWidth="1"/>
    <col min="9" max="16384" width="9.140625" style="870"/>
  </cols>
  <sheetData>
    <row r="1" spans="1:8" s="953" customFormat="1" ht="18" customHeight="1">
      <c r="A1" s="1243" t="s">
        <v>4178</v>
      </c>
      <c r="B1" s="1243"/>
      <c r="C1" s="1243"/>
      <c r="D1" s="1243"/>
      <c r="E1" s="1243"/>
      <c r="F1" s="1243"/>
      <c r="G1" s="1243"/>
      <c r="H1" s="1243"/>
    </row>
    <row r="2" spans="1:8" ht="12" customHeight="1"/>
    <row r="3" spans="1:8" ht="12" customHeight="1" thickBot="1">
      <c r="A3" s="675"/>
      <c r="F3" s="938" t="s">
        <v>4069</v>
      </c>
    </row>
    <row r="4" spans="1:8" ht="24" customHeight="1">
      <c r="A4" s="1244"/>
      <c r="B4" s="1245"/>
      <c r="C4" s="952" t="s">
        <v>4067</v>
      </c>
      <c r="D4" s="952" t="s">
        <v>4066</v>
      </c>
      <c r="E4" s="952" t="s">
        <v>4065</v>
      </c>
      <c r="F4" s="951" t="s">
        <v>4064</v>
      </c>
      <c r="G4" s="950"/>
      <c r="H4" s="949"/>
    </row>
    <row r="5" spans="1:8" ht="12.75" customHeight="1">
      <c r="A5" s="1241" t="s">
        <v>4071</v>
      </c>
      <c r="B5" s="1242"/>
      <c r="C5" s="948">
        <f>C33</f>
        <v>15222</v>
      </c>
      <c r="D5" s="948">
        <f>D33</f>
        <v>25631.140000000003</v>
      </c>
      <c r="E5" s="948">
        <f>E33</f>
        <v>17209.693769999998</v>
      </c>
      <c r="F5" s="947">
        <f>E5/D5*100</f>
        <v>67.14369228212243</v>
      </c>
      <c r="G5" s="944"/>
      <c r="H5" s="943"/>
    </row>
    <row r="6" spans="1:8" s="675" customFormat="1" ht="13.5" customHeight="1" thickBot="1">
      <c r="A6" s="1237" t="s">
        <v>437</v>
      </c>
      <c r="B6" s="1238"/>
      <c r="C6" s="946">
        <f>SUM(C5:C5)</f>
        <v>15222</v>
      </c>
      <c r="D6" s="946">
        <f>SUM(D5:D5)</f>
        <v>25631.140000000003</v>
      </c>
      <c r="E6" s="946">
        <f>SUM(E5:E5)</f>
        <v>17209.693769999998</v>
      </c>
      <c r="F6" s="945">
        <f>E6/D6*100</f>
        <v>67.14369228212243</v>
      </c>
      <c r="G6" s="944"/>
      <c r="H6" s="943"/>
    </row>
    <row r="7" spans="1:8" s="937" customFormat="1" ht="10.5" customHeight="1">
      <c r="B7" s="941"/>
      <c r="C7" s="876"/>
      <c r="D7" s="876"/>
      <c r="E7" s="876"/>
      <c r="F7" s="940"/>
      <c r="G7" s="939"/>
      <c r="H7" s="942"/>
    </row>
    <row r="8" spans="1:8" s="937" customFormat="1" ht="10.5" customHeight="1">
      <c r="B8" s="941"/>
      <c r="C8" s="876"/>
      <c r="D8" s="876"/>
      <c r="E8" s="876"/>
      <c r="F8" s="940"/>
      <c r="G8" s="939"/>
      <c r="H8" s="942"/>
    </row>
    <row r="9" spans="1:8" s="937" customFormat="1" ht="12" customHeight="1" thickBot="1">
      <c r="B9" s="941"/>
      <c r="C9" s="876"/>
      <c r="D9" s="876"/>
      <c r="E9" s="876"/>
      <c r="F9" s="940"/>
      <c r="G9" s="939"/>
      <c r="H9" s="938" t="s">
        <v>4069</v>
      </c>
    </row>
    <row r="10" spans="1:8" ht="28.5" customHeight="1" thickBot="1">
      <c r="A10" s="936" t="s">
        <v>4068</v>
      </c>
      <c r="B10" s="935" t="s">
        <v>866</v>
      </c>
      <c r="C10" s="934" t="s">
        <v>4067</v>
      </c>
      <c r="D10" s="934" t="s">
        <v>4066</v>
      </c>
      <c r="E10" s="934" t="s">
        <v>4065</v>
      </c>
      <c r="F10" s="934" t="s">
        <v>4064</v>
      </c>
      <c r="G10" s="934" t="s">
        <v>4063</v>
      </c>
      <c r="H10" s="933" t="s">
        <v>4062</v>
      </c>
    </row>
    <row r="11" spans="1:8" ht="15" customHeight="1" thickBot="1">
      <c r="A11" s="920" t="s">
        <v>4061</v>
      </c>
      <c r="B11" s="932"/>
      <c r="C11" s="931"/>
      <c r="D11" s="931"/>
      <c r="E11" s="930"/>
      <c r="F11" s="916"/>
      <c r="G11" s="924"/>
      <c r="H11" s="929"/>
    </row>
    <row r="12" spans="1:8" s="923" customFormat="1" ht="55.5" customHeight="1">
      <c r="A12" s="913">
        <v>1</v>
      </c>
      <c r="B12" s="912" t="s">
        <v>4177</v>
      </c>
      <c r="C12" s="1008">
        <v>1500</v>
      </c>
      <c r="D12" s="1008">
        <v>1277.49</v>
      </c>
      <c r="E12" s="1008">
        <v>1232.627</v>
      </c>
      <c r="F12" s="1007">
        <f t="shared" ref="F12:F33" si="0">E12/D12*100</f>
        <v>96.488191688388952</v>
      </c>
      <c r="G12" s="1006" t="s">
        <v>4045</v>
      </c>
      <c r="H12" s="894" t="s">
        <v>4176</v>
      </c>
    </row>
    <row r="13" spans="1:8" s="923" customFormat="1" ht="24" customHeight="1">
      <c r="A13" s="895">
        <f t="shared" ref="A13:A32" si="1">A12+1</f>
        <v>2</v>
      </c>
      <c r="B13" s="890" t="s">
        <v>4175</v>
      </c>
      <c r="C13" s="1005">
        <v>1000</v>
      </c>
      <c r="D13" s="1005">
        <v>1721.2</v>
      </c>
      <c r="E13" s="1005">
        <v>1686.40084</v>
      </c>
      <c r="F13" s="1004">
        <f t="shared" si="0"/>
        <v>97.978203578898444</v>
      </c>
      <c r="G13" s="991" t="s">
        <v>4045</v>
      </c>
      <c r="H13" s="892" t="s">
        <v>4174</v>
      </c>
    </row>
    <row r="14" spans="1:8" s="923" customFormat="1" ht="65.25" customHeight="1">
      <c r="A14" s="895">
        <f t="shared" si="1"/>
        <v>3</v>
      </c>
      <c r="B14" s="890" t="s">
        <v>4173</v>
      </c>
      <c r="C14" s="1005">
        <v>6955</v>
      </c>
      <c r="D14" s="1005">
        <v>14668.77</v>
      </c>
      <c r="E14" s="1005">
        <v>8011.1907899999997</v>
      </c>
      <c r="F14" s="1004">
        <f t="shared" si="0"/>
        <v>54.613923253278898</v>
      </c>
      <c r="G14" s="991" t="s">
        <v>4045</v>
      </c>
      <c r="H14" s="892" t="s">
        <v>4172</v>
      </c>
    </row>
    <row r="15" spans="1:8" s="923" customFormat="1" ht="34.5" customHeight="1">
      <c r="A15" s="895">
        <f t="shared" si="1"/>
        <v>4</v>
      </c>
      <c r="B15" s="890" t="s">
        <v>681</v>
      </c>
      <c r="C15" s="1005">
        <v>1255</v>
      </c>
      <c r="D15" s="1005">
        <v>1876.57</v>
      </c>
      <c r="E15" s="1005">
        <v>1866.37</v>
      </c>
      <c r="F15" s="1004">
        <f t="shared" si="0"/>
        <v>99.456455128239284</v>
      </c>
      <c r="G15" s="991" t="s">
        <v>4045</v>
      </c>
      <c r="H15" s="892" t="s">
        <v>4171</v>
      </c>
    </row>
    <row r="16" spans="1:8" s="923" customFormat="1" ht="66" customHeight="1">
      <c r="A16" s="895">
        <f t="shared" si="1"/>
        <v>5</v>
      </c>
      <c r="B16" s="890" t="s">
        <v>682</v>
      </c>
      <c r="C16" s="1005">
        <v>710</v>
      </c>
      <c r="D16" s="1005">
        <v>910</v>
      </c>
      <c r="E16" s="1005">
        <v>730.0643399999999</v>
      </c>
      <c r="F16" s="1004">
        <f t="shared" si="0"/>
        <v>80.226850549450532</v>
      </c>
      <c r="G16" s="991" t="s">
        <v>4045</v>
      </c>
      <c r="H16" s="892" t="s">
        <v>4170</v>
      </c>
    </row>
    <row r="17" spans="1:8" s="923" customFormat="1" ht="99" customHeight="1">
      <c r="A17" s="895">
        <f t="shared" si="1"/>
        <v>6</v>
      </c>
      <c r="B17" s="890" t="s">
        <v>4169</v>
      </c>
      <c r="C17" s="1005">
        <v>3000</v>
      </c>
      <c r="D17" s="1005">
        <v>2150.4</v>
      </c>
      <c r="E17" s="1005">
        <v>676.33699999999999</v>
      </c>
      <c r="F17" s="1004">
        <f t="shared" si="0"/>
        <v>31.451683407738095</v>
      </c>
      <c r="G17" s="991" t="s">
        <v>4045</v>
      </c>
      <c r="H17" s="892" t="s">
        <v>4168</v>
      </c>
    </row>
    <row r="18" spans="1:8" s="923" customFormat="1" ht="12.75" customHeight="1">
      <c r="A18" s="895">
        <f t="shared" si="1"/>
        <v>7</v>
      </c>
      <c r="B18" s="890" t="s">
        <v>4167</v>
      </c>
      <c r="C18" s="1005">
        <v>802</v>
      </c>
      <c r="D18" s="1005">
        <v>770.31</v>
      </c>
      <c r="E18" s="1005">
        <v>770.30380000000002</v>
      </c>
      <c r="F18" s="1004">
        <f t="shared" si="0"/>
        <v>99.999195129233698</v>
      </c>
      <c r="G18" s="991" t="s">
        <v>4045</v>
      </c>
      <c r="H18" s="892" t="s">
        <v>68</v>
      </c>
    </row>
    <row r="19" spans="1:8" s="926" customFormat="1" ht="12.75" customHeight="1">
      <c r="A19" s="895">
        <f t="shared" si="1"/>
        <v>8</v>
      </c>
      <c r="B19" s="890" t="s">
        <v>4166</v>
      </c>
      <c r="C19" s="1005">
        <v>0</v>
      </c>
      <c r="D19" s="1005">
        <v>411.4</v>
      </c>
      <c r="E19" s="1005">
        <v>411.4</v>
      </c>
      <c r="F19" s="1004">
        <f t="shared" si="0"/>
        <v>100</v>
      </c>
      <c r="G19" s="991" t="s">
        <v>4045</v>
      </c>
      <c r="H19" s="892" t="s">
        <v>68</v>
      </c>
    </row>
    <row r="20" spans="1:8" s="923" customFormat="1" ht="45" customHeight="1">
      <c r="A20" s="895">
        <f t="shared" si="1"/>
        <v>9</v>
      </c>
      <c r="B20" s="972" t="s">
        <v>4165</v>
      </c>
      <c r="C20" s="1005">
        <v>0</v>
      </c>
      <c r="D20" s="1005">
        <v>50</v>
      </c>
      <c r="E20" s="1005">
        <v>50</v>
      </c>
      <c r="F20" s="1004">
        <f t="shared" si="0"/>
        <v>100</v>
      </c>
      <c r="G20" s="991" t="s">
        <v>4029</v>
      </c>
      <c r="H20" s="886" t="s">
        <v>68</v>
      </c>
    </row>
    <row r="21" spans="1:8" s="923" customFormat="1" ht="24" customHeight="1">
      <c r="A21" s="895">
        <f t="shared" si="1"/>
        <v>10</v>
      </c>
      <c r="B21" s="972" t="s">
        <v>4164</v>
      </c>
      <c r="C21" s="1005">
        <v>0</v>
      </c>
      <c r="D21" s="1005">
        <v>40</v>
      </c>
      <c r="E21" s="1005">
        <v>40</v>
      </c>
      <c r="F21" s="1004">
        <f t="shared" si="0"/>
        <v>100</v>
      </c>
      <c r="G21" s="991" t="s">
        <v>4029</v>
      </c>
      <c r="H21" s="886" t="s">
        <v>68</v>
      </c>
    </row>
    <row r="22" spans="1:8" s="923" customFormat="1" ht="34.5" customHeight="1">
      <c r="A22" s="895">
        <f t="shared" si="1"/>
        <v>11</v>
      </c>
      <c r="B22" s="972" t="s">
        <v>4626</v>
      </c>
      <c r="C22" s="1005">
        <v>0</v>
      </c>
      <c r="D22" s="1005">
        <v>25</v>
      </c>
      <c r="E22" s="1005">
        <v>25</v>
      </c>
      <c r="F22" s="1004">
        <f t="shared" si="0"/>
        <v>100</v>
      </c>
      <c r="G22" s="991" t="s">
        <v>4029</v>
      </c>
      <c r="H22" s="886" t="s">
        <v>68</v>
      </c>
    </row>
    <row r="23" spans="1:8" s="923" customFormat="1" ht="45" customHeight="1">
      <c r="A23" s="895">
        <f t="shared" si="1"/>
        <v>12</v>
      </c>
      <c r="B23" s="972" t="s">
        <v>4163</v>
      </c>
      <c r="C23" s="1005">
        <v>0</v>
      </c>
      <c r="D23" s="1005">
        <v>50</v>
      </c>
      <c r="E23" s="1005">
        <v>50</v>
      </c>
      <c r="F23" s="1004">
        <f t="shared" si="0"/>
        <v>100</v>
      </c>
      <c r="G23" s="991" t="s">
        <v>4029</v>
      </c>
      <c r="H23" s="886" t="s">
        <v>68</v>
      </c>
    </row>
    <row r="24" spans="1:8" s="923" customFormat="1" ht="24" customHeight="1">
      <c r="A24" s="895">
        <f t="shared" si="1"/>
        <v>13</v>
      </c>
      <c r="B24" s="972" t="s">
        <v>4162</v>
      </c>
      <c r="C24" s="1005">
        <v>0</v>
      </c>
      <c r="D24" s="1005">
        <v>20</v>
      </c>
      <c r="E24" s="1005">
        <v>20</v>
      </c>
      <c r="F24" s="1004">
        <f t="shared" si="0"/>
        <v>100</v>
      </c>
      <c r="G24" s="991" t="s">
        <v>4029</v>
      </c>
      <c r="H24" s="886" t="s">
        <v>68</v>
      </c>
    </row>
    <row r="25" spans="1:8" s="923" customFormat="1" ht="45" customHeight="1">
      <c r="A25" s="895">
        <f t="shared" si="1"/>
        <v>14</v>
      </c>
      <c r="B25" s="996" t="s">
        <v>4161</v>
      </c>
      <c r="C25" s="1005">
        <v>0</v>
      </c>
      <c r="D25" s="1005">
        <v>1000</v>
      </c>
      <c r="E25" s="1005">
        <v>1000</v>
      </c>
      <c r="F25" s="1004">
        <f t="shared" si="0"/>
        <v>100</v>
      </c>
      <c r="G25" s="991" t="s">
        <v>4029</v>
      </c>
      <c r="H25" s="886" t="s">
        <v>68</v>
      </c>
    </row>
    <row r="26" spans="1:8" s="923" customFormat="1" ht="34.5" customHeight="1">
      <c r="A26" s="895">
        <f t="shared" si="1"/>
        <v>15</v>
      </c>
      <c r="B26" s="972" t="s">
        <v>4160</v>
      </c>
      <c r="C26" s="1005">
        <v>0</v>
      </c>
      <c r="D26" s="1005">
        <v>50</v>
      </c>
      <c r="E26" s="1005">
        <v>50</v>
      </c>
      <c r="F26" s="1004">
        <f t="shared" si="0"/>
        <v>100</v>
      </c>
      <c r="G26" s="991" t="s">
        <v>4029</v>
      </c>
      <c r="H26" s="886" t="s">
        <v>68</v>
      </c>
    </row>
    <row r="27" spans="1:8" s="923" customFormat="1" ht="24" customHeight="1">
      <c r="A27" s="895">
        <f t="shared" si="1"/>
        <v>16</v>
      </c>
      <c r="B27" s="972" t="s">
        <v>4159</v>
      </c>
      <c r="C27" s="1005">
        <v>0</v>
      </c>
      <c r="D27" s="1005">
        <v>500</v>
      </c>
      <c r="E27" s="1005">
        <v>500</v>
      </c>
      <c r="F27" s="1004">
        <f t="shared" si="0"/>
        <v>100</v>
      </c>
      <c r="G27" s="991" t="s">
        <v>4029</v>
      </c>
      <c r="H27" s="886" t="s">
        <v>68</v>
      </c>
    </row>
    <row r="28" spans="1:8" s="923" customFormat="1" ht="34.5" customHeight="1">
      <c r="A28" s="895">
        <f t="shared" si="1"/>
        <v>17</v>
      </c>
      <c r="B28" s="972" t="s">
        <v>4158</v>
      </c>
      <c r="C28" s="1005">
        <v>0</v>
      </c>
      <c r="D28" s="1005">
        <v>30</v>
      </c>
      <c r="E28" s="1005">
        <v>30</v>
      </c>
      <c r="F28" s="1004">
        <f t="shared" si="0"/>
        <v>100</v>
      </c>
      <c r="G28" s="991" t="s">
        <v>4029</v>
      </c>
      <c r="H28" s="886" t="s">
        <v>68</v>
      </c>
    </row>
    <row r="29" spans="1:8" s="923" customFormat="1" ht="34.5" customHeight="1">
      <c r="A29" s="895">
        <f t="shared" si="1"/>
        <v>18</v>
      </c>
      <c r="B29" s="972" t="s">
        <v>4157</v>
      </c>
      <c r="C29" s="1005">
        <v>0</v>
      </c>
      <c r="D29" s="1005">
        <v>40</v>
      </c>
      <c r="E29" s="1005">
        <v>40</v>
      </c>
      <c r="F29" s="1004">
        <f t="shared" si="0"/>
        <v>100</v>
      </c>
      <c r="G29" s="991" t="s">
        <v>4029</v>
      </c>
      <c r="H29" s="886" t="s">
        <v>68</v>
      </c>
    </row>
    <row r="30" spans="1:8" s="923" customFormat="1" ht="34.5" customHeight="1">
      <c r="A30" s="895">
        <f t="shared" si="1"/>
        <v>19</v>
      </c>
      <c r="B30" s="972" t="s">
        <v>4156</v>
      </c>
      <c r="C30" s="1005">
        <v>0</v>
      </c>
      <c r="D30" s="1005">
        <v>10</v>
      </c>
      <c r="E30" s="1005">
        <v>10</v>
      </c>
      <c r="F30" s="1004">
        <f t="shared" si="0"/>
        <v>100</v>
      </c>
      <c r="G30" s="991" t="s">
        <v>4029</v>
      </c>
      <c r="H30" s="886" t="s">
        <v>68</v>
      </c>
    </row>
    <row r="31" spans="1:8" s="923" customFormat="1" ht="87.75" customHeight="1">
      <c r="A31" s="895">
        <f t="shared" si="1"/>
        <v>20</v>
      </c>
      <c r="B31" s="972" t="s">
        <v>4155</v>
      </c>
      <c r="C31" s="1005">
        <v>0</v>
      </c>
      <c r="D31" s="1005">
        <v>20</v>
      </c>
      <c r="E31" s="1005">
        <v>0</v>
      </c>
      <c r="F31" s="1004">
        <f t="shared" si="0"/>
        <v>0</v>
      </c>
      <c r="G31" s="991" t="s">
        <v>4006</v>
      </c>
      <c r="H31" s="886" t="s">
        <v>4154</v>
      </c>
    </row>
    <row r="32" spans="1:8" s="923" customFormat="1" ht="24" customHeight="1">
      <c r="A32" s="895">
        <f t="shared" si="1"/>
        <v>21</v>
      </c>
      <c r="B32" s="972" t="s">
        <v>4153</v>
      </c>
      <c r="C32" s="1005">
        <v>0</v>
      </c>
      <c r="D32" s="1005">
        <v>10</v>
      </c>
      <c r="E32" s="1005">
        <v>10</v>
      </c>
      <c r="F32" s="1004">
        <f t="shared" si="0"/>
        <v>100</v>
      </c>
      <c r="G32" s="991" t="s">
        <v>4029</v>
      </c>
      <c r="H32" s="886" t="s">
        <v>68</v>
      </c>
    </row>
    <row r="33" spans="1:8" s="675" customFormat="1" ht="13.5" customHeight="1" thickBot="1">
      <c r="A33" s="1239" t="s">
        <v>437</v>
      </c>
      <c r="B33" s="1240"/>
      <c r="C33" s="885">
        <f>SUM(C12:C32)</f>
        <v>15222</v>
      </c>
      <c r="D33" s="885">
        <f>SUM(D12:D32)</f>
        <v>25631.140000000003</v>
      </c>
      <c r="E33" s="885">
        <f>SUM(E12:E32)</f>
        <v>17209.693769999998</v>
      </c>
      <c r="F33" s="922">
        <f t="shared" si="0"/>
        <v>67.14369228212243</v>
      </c>
      <c r="G33" s="903"/>
      <c r="H33" s="882"/>
    </row>
    <row r="35" spans="1:8">
      <c r="E35" s="874"/>
      <c r="F35" s="874"/>
    </row>
    <row r="37" spans="1:8" ht="15">
      <c r="B37" s="955"/>
    </row>
    <row r="38" spans="1:8" ht="15">
      <c r="B38" s="955"/>
    </row>
    <row r="39" spans="1:8" ht="15">
      <c r="B39" s="954"/>
    </row>
    <row r="40" spans="1:8" ht="15">
      <c r="B40" s="955"/>
    </row>
    <row r="41" spans="1:8" ht="15">
      <c r="B41" s="955"/>
    </row>
    <row r="42" spans="1:8" ht="15">
      <c r="B42" s="954"/>
    </row>
  </sheetData>
  <customSheetViews>
    <customSheetView guid="{040A417A-1A2A-4546-91E5-4FDAF814DD6C}" showPageBreaks="1" fitToPage="1" printArea="1" view="pageBreakPreview" topLeftCell="A4">
      <selection activeCell="A2" sqref="A2"/>
      <pageMargins left="0.31496062992125984" right="0.31496062992125984" top="0.51181102362204722" bottom="0.43307086614173229" header="0.31496062992125984" footer="0.23622047244094491"/>
      <printOptions horizontalCentered="1"/>
      <pageSetup paperSize="9" scale="98" firstPageNumber="229" fitToHeight="0" orientation="landscape" useFirstPageNumber="1" r:id="rId1"/>
      <headerFooter alignWithMargins="0">
        <oddHeader>&amp;L&amp;"Tahoma,Kurzíva"&amp;9Závěrečný účet za rok 2013&amp;R&amp;"Tahoma,Kurzíva"&amp;9Tabulka č. 11</oddHeader>
        <oddFooter>&amp;C&amp;"Tahoma,Obyčejné"&amp;P</oddFooter>
      </headerFooter>
    </customSheetView>
  </customSheetViews>
  <mergeCells count="5">
    <mergeCell ref="A1:H1"/>
    <mergeCell ref="A4:B4"/>
    <mergeCell ref="A5:B5"/>
    <mergeCell ref="A6:B6"/>
    <mergeCell ref="A33:B33"/>
  </mergeCells>
  <printOptions horizontalCentered="1"/>
  <pageMargins left="0.31496062992125984" right="0.31496062992125984" top="0.51181102362204722" bottom="0.43307086614173229" header="0.31496062992125984" footer="0.23622047244094491"/>
  <pageSetup paperSize="9" scale="98" firstPageNumber="229" fitToHeight="0" orientation="landscape" useFirstPageNumber="1" r:id="rId2"/>
  <headerFooter alignWithMargins="0">
    <oddHeader>&amp;L&amp;"Tahoma,Kurzíva"&amp;9Závěrečný účet za rok 2013&amp;R&amp;"Tahoma,Kurzíva"&amp;9Tabulka č. 11</oddHeader>
    <oddFooter>&amp;C&amp;"Tahoma,Obyčejné"&amp;P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4"/>
  <sheetViews>
    <sheetView view="pageBreakPreview" zoomScaleNormal="100" workbookViewId="0">
      <selection activeCell="F87" sqref="F87"/>
    </sheetView>
  </sheetViews>
  <sheetFormatPr defaultRowHeight="10.5"/>
  <cols>
    <col min="1" max="1" width="6.42578125" style="870" customWidth="1"/>
    <col min="2" max="2" width="42.7109375" style="875" customWidth="1"/>
    <col min="3" max="4" width="13.140625" style="874" customWidth="1"/>
    <col min="5" max="5" width="12.140625" style="870" customWidth="1"/>
    <col min="6" max="6" width="8" style="873" customWidth="1"/>
    <col min="7" max="7" width="8.7109375" style="872" customWidth="1"/>
    <col min="8" max="8" width="42.7109375" style="871" customWidth="1"/>
    <col min="9" max="9" width="59.85546875" style="870" customWidth="1"/>
    <col min="10" max="16384" width="9.140625" style="870"/>
  </cols>
  <sheetData>
    <row r="1" spans="1:9" s="953" customFormat="1" ht="18" customHeight="1">
      <c r="A1" s="1243" t="s">
        <v>4221</v>
      </c>
      <c r="B1" s="1243"/>
      <c r="C1" s="1243"/>
      <c r="D1" s="1243"/>
      <c r="E1" s="1243"/>
      <c r="F1" s="1243"/>
      <c r="G1" s="1243"/>
      <c r="H1" s="1243"/>
    </row>
    <row r="2" spans="1:9" ht="12" customHeight="1"/>
    <row r="3" spans="1:9" ht="12" customHeight="1" thickBot="1">
      <c r="A3" s="675"/>
      <c r="F3" s="938" t="s">
        <v>4069</v>
      </c>
    </row>
    <row r="4" spans="1:9" ht="24" customHeight="1">
      <c r="A4" s="1244"/>
      <c r="B4" s="1245"/>
      <c r="C4" s="952" t="s">
        <v>4067</v>
      </c>
      <c r="D4" s="952" t="s">
        <v>4066</v>
      </c>
      <c r="E4" s="952" t="s">
        <v>4065</v>
      </c>
      <c r="F4" s="951" t="s">
        <v>4064</v>
      </c>
      <c r="G4" s="950"/>
      <c r="H4" s="949"/>
    </row>
    <row r="5" spans="1:9" ht="12.75" customHeight="1">
      <c r="A5" s="1241" t="s">
        <v>4071</v>
      </c>
      <c r="B5" s="1242"/>
      <c r="C5" s="948">
        <f>C45</f>
        <v>97222</v>
      </c>
      <c r="D5" s="948">
        <f>D45</f>
        <v>230208.49000000002</v>
      </c>
      <c r="E5" s="948">
        <f>E45</f>
        <v>148733.34393</v>
      </c>
      <c r="F5" s="947">
        <f>E5/D5*100</f>
        <v>64.608105430863986</v>
      </c>
      <c r="G5" s="944"/>
      <c r="H5" s="943"/>
    </row>
    <row r="6" spans="1:9" ht="12.75" customHeight="1">
      <c r="A6" s="1241" t="s">
        <v>4041</v>
      </c>
      <c r="B6" s="1242"/>
      <c r="C6" s="520">
        <f>C53</f>
        <v>24746</v>
      </c>
      <c r="D6" s="520">
        <f>D53</f>
        <v>23992.65</v>
      </c>
      <c r="E6" s="520">
        <f>E53</f>
        <v>4200.9366799999989</v>
      </c>
      <c r="F6" s="947">
        <f>E6/D6*100</f>
        <v>17.50926504575359</v>
      </c>
      <c r="G6" s="944"/>
      <c r="H6" s="943"/>
    </row>
    <row r="7" spans="1:9" s="675" customFormat="1" ht="13.5" customHeight="1" thickBot="1">
      <c r="A7" s="1237" t="s">
        <v>437</v>
      </c>
      <c r="B7" s="1238"/>
      <c r="C7" s="946">
        <f>SUM(C5:C6)</f>
        <v>121968</v>
      </c>
      <c r="D7" s="946">
        <f>SUM(D5:D6)</f>
        <v>254201.14</v>
      </c>
      <c r="E7" s="946">
        <f>SUM(E5:E6)</f>
        <v>152934.28061000002</v>
      </c>
      <c r="F7" s="945">
        <f>E7/D7*100</f>
        <v>60.162704467021669</v>
      </c>
      <c r="G7" s="944"/>
      <c r="H7" s="943"/>
    </row>
    <row r="8" spans="1:9" s="937" customFormat="1" ht="10.5" customHeight="1">
      <c r="B8" s="941"/>
      <c r="C8" s="876"/>
      <c r="D8" s="876"/>
      <c r="E8" s="876"/>
      <c r="F8" s="940"/>
      <c r="G8" s="939"/>
      <c r="H8" s="942"/>
    </row>
    <row r="9" spans="1:9" s="937" customFormat="1" ht="10.5" customHeight="1">
      <c r="B9" s="941"/>
      <c r="C9" s="876"/>
      <c r="D9" s="876"/>
      <c r="E9" s="876"/>
      <c r="F9" s="940"/>
      <c r="G9" s="939"/>
      <c r="H9" s="942"/>
    </row>
    <row r="10" spans="1:9" s="937" customFormat="1" ht="12" customHeight="1" thickBot="1">
      <c r="B10" s="941"/>
      <c r="C10" s="876"/>
      <c r="D10" s="876"/>
      <c r="E10" s="876"/>
      <c r="F10" s="940"/>
      <c r="G10" s="939"/>
      <c r="H10" s="938" t="s">
        <v>4069</v>
      </c>
    </row>
    <row r="11" spans="1:9" ht="28.5" customHeight="1" thickBot="1">
      <c r="A11" s="936" t="s">
        <v>4068</v>
      </c>
      <c r="B11" s="935" t="s">
        <v>866</v>
      </c>
      <c r="C11" s="934" t="s">
        <v>4067</v>
      </c>
      <c r="D11" s="934" t="s">
        <v>4066</v>
      </c>
      <c r="E11" s="934" t="s">
        <v>4065</v>
      </c>
      <c r="F11" s="934" t="s">
        <v>4064</v>
      </c>
      <c r="G11" s="934" t="s">
        <v>4063</v>
      </c>
      <c r="H11" s="933" t="s">
        <v>4062</v>
      </c>
    </row>
    <row r="12" spans="1:9" ht="15" customHeight="1" thickBot="1">
      <c r="A12" s="920" t="s">
        <v>4061</v>
      </c>
      <c r="B12" s="932"/>
      <c r="C12" s="931"/>
      <c r="D12" s="931"/>
      <c r="E12" s="930"/>
      <c r="F12" s="916"/>
      <c r="G12" s="924"/>
      <c r="H12" s="929"/>
    </row>
    <row r="13" spans="1:9" s="923" customFormat="1" ht="94.5">
      <c r="A13" s="913">
        <v>1</v>
      </c>
      <c r="B13" s="912" t="s">
        <v>2597</v>
      </c>
      <c r="C13" s="1008">
        <v>0</v>
      </c>
      <c r="D13" s="1008">
        <v>16577.04</v>
      </c>
      <c r="E13" s="1008">
        <v>12532.895880000002</v>
      </c>
      <c r="F13" s="1007">
        <f t="shared" ref="F13:F28" si="0">E13/D13*100</f>
        <v>75.603943044114033</v>
      </c>
      <c r="G13" s="927" t="s">
        <v>4006</v>
      </c>
      <c r="H13" s="894" t="s">
        <v>4220</v>
      </c>
      <c r="I13" s="870"/>
    </row>
    <row r="14" spans="1:9" s="923" customFormat="1" ht="94.5">
      <c r="A14" s="895">
        <f t="shared" ref="A14:A44" si="1">A13+1</f>
        <v>2</v>
      </c>
      <c r="B14" s="890" t="s">
        <v>2603</v>
      </c>
      <c r="C14" s="1005">
        <v>2000</v>
      </c>
      <c r="D14" s="1005">
        <v>6550.47</v>
      </c>
      <c r="E14" s="1005">
        <v>2631.9569999999994</v>
      </c>
      <c r="F14" s="1004">
        <f t="shared" si="0"/>
        <v>40.179666497213169</v>
      </c>
      <c r="G14" s="991" t="s">
        <v>4006</v>
      </c>
      <c r="H14" s="892" t="s">
        <v>4219</v>
      </c>
      <c r="I14" s="870"/>
    </row>
    <row r="15" spans="1:9" s="923" customFormat="1" ht="77.25" customHeight="1">
      <c r="A15" s="895">
        <f t="shared" si="1"/>
        <v>3</v>
      </c>
      <c r="B15" s="890" t="s">
        <v>2608</v>
      </c>
      <c r="C15" s="1005">
        <v>0</v>
      </c>
      <c r="D15" s="1005">
        <v>75595.229999999981</v>
      </c>
      <c r="E15" s="1005">
        <v>46060.130999999994</v>
      </c>
      <c r="F15" s="1004">
        <f t="shared" si="0"/>
        <v>60.929943595647508</v>
      </c>
      <c r="G15" s="991" t="s">
        <v>4006</v>
      </c>
      <c r="H15" s="892" t="s">
        <v>4218</v>
      </c>
      <c r="I15" s="870"/>
    </row>
    <row r="16" spans="1:9" s="923" customFormat="1" ht="99.75" customHeight="1">
      <c r="A16" s="895">
        <f t="shared" si="1"/>
        <v>4</v>
      </c>
      <c r="B16" s="890" t="s">
        <v>2565</v>
      </c>
      <c r="C16" s="1005">
        <v>7000</v>
      </c>
      <c r="D16" s="1005">
        <v>37783.980000000003</v>
      </c>
      <c r="E16" s="1005">
        <v>20681.31162</v>
      </c>
      <c r="F16" s="1004">
        <f t="shared" si="0"/>
        <v>54.735662098063777</v>
      </c>
      <c r="G16" s="991" t="s">
        <v>4006</v>
      </c>
      <c r="H16" s="892" t="s">
        <v>4217</v>
      </c>
      <c r="I16" s="870"/>
    </row>
    <row r="17" spans="1:9" s="923" customFormat="1" ht="84">
      <c r="A17" s="895">
        <f t="shared" si="1"/>
        <v>5</v>
      </c>
      <c r="B17" s="890" t="s">
        <v>2864</v>
      </c>
      <c r="C17" s="1005">
        <v>10000</v>
      </c>
      <c r="D17" s="1005">
        <v>11222</v>
      </c>
      <c r="E17" s="1005">
        <v>5274.2</v>
      </c>
      <c r="F17" s="1004">
        <f t="shared" si="0"/>
        <v>46.998752450543577</v>
      </c>
      <c r="G17" s="991" t="s">
        <v>4006</v>
      </c>
      <c r="H17" s="892" t="s">
        <v>4216</v>
      </c>
      <c r="I17" s="870"/>
    </row>
    <row r="18" spans="1:9" s="923" customFormat="1" ht="45" customHeight="1">
      <c r="A18" s="895">
        <f t="shared" si="1"/>
        <v>6</v>
      </c>
      <c r="B18" s="890" t="s">
        <v>2820</v>
      </c>
      <c r="C18" s="1005">
        <v>0</v>
      </c>
      <c r="D18" s="1005">
        <v>1000</v>
      </c>
      <c r="E18" s="1005">
        <v>0</v>
      </c>
      <c r="F18" s="1004">
        <f t="shared" si="0"/>
        <v>0</v>
      </c>
      <c r="G18" s="991" t="s">
        <v>4006</v>
      </c>
      <c r="H18" s="892" t="s">
        <v>4215</v>
      </c>
      <c r="I18" s="870"/>
    </row>
    <row r="19" spans="1:9" s="926" customFormat="1" ht="76.5" customHeight="1">
      <c r="A19" s="895">
        <f t="shared" si="1"/>
        <v>7</v>
      </c>
      <c r="B19" s="890" t="s">
        <v>655</v>
      </c>
      <c r="C19" s="1005">
        <v>19587</v>
      </c>
      <c r="D19" s="1005">
        <v>15817.9</v>
      </c>
      <c r="E19" s="1005">
        <v>13269.916649999999</v>
      </c>
      <c r="F19" s="1004">
        <f t="shared" si="0"/>
        <v>83.891772295943198</v>
      </c>
      <c r="G19" s="991" t="s">
        <v>4045</v>
      </c>
      <c r="H19" s="892" t="s">
        <v>4214</v>
      </c>
      <c r="I19" s="870"/>
    </row>
    <row r="20" spans="1:9" s="923" customFormat="1" ht="14.25" customHeight="1">
      <c r="A20" s="895">
        <f t="shared" si="1"/>
        <v>8</v>
      </c>
      <c r="B20" s="890" t="s">
        <v>660</v>
      </c>
      <c r="C20" s="1005">
        <v>0</v>
      </c>
      <c r="D20" s="1005">
        <v>1487.92</v>
      </c>
      <c r="E20" s="1005">
        <v>1487.9159999999999</v>
      </c>
      <c r="F20" s="1004">
        <f t="shared" si="0"/>
        <v>99.999731168342379</v>
      </c>
      <c r="G20" s="991" t="s">
        <v>4029</v>
      </c>
      <c r="H20" s="886" t="s">
        <v>68</v>
      </c>
      <c r="I20" s="870"/>
    </row>
    <row r="21" spans="1:9" s="923" customFormat="1" ht="75.75" customHeight="1">
      <c r="A21" s="895">
        <f t="shared" si="1"/>
        <v>9</v>
      </c>
      <c r="B21" s="890" t="s">
        <v>3337</v>
      </c>
      <c r="C21" s="1005">
        <v>12150</v>
      </c>
      <c r="D21" s="1005">
        <v>12789.87</v>
      </c>
      <c r="E21" s="1005">
        <v>11505.705970000001</v>
      </c>
      <c r="F21" s="1004">
        <f t="shared" si="0"/>
        <v>89.959522418914347</v>
      </c>
      <c r="G21" s="991" t="s">
        <v>4045</v>
      </c>
      <c r="H21" s="892" t="s">
        <v>4213</v>
      </c>
      <c r="I21" s="870"/>
    </row>
    <row r="22" spans="1:9" s="923" customFormat="1" ht="12.75" customHeight="1">
      <c r="A22" s="895">
        <f t="shared" si="1"/>
        <v>10</v>
      </c>
      <c r="B22" s="890" t="s">
        <v>2639</v>
      </c>
      <c r="C22" s="1005">
        <v>525</v>
      </c>
      <c r="D22" s="1005">
        <v>525</v>
      </c>
      <c r="E22" s="1005">
        <v>525</v>
      </c>
      <c r="F22" s="1004">
        <f t="shared" si="0"/>
        <v>100</v>
      </c>
      <c r="G22" s="991" t="s">
        <v>4045</v>
      </c>
      <c r="H22" s="892" t="s">
        <v>68</v>
      </c>
      <c r="I22" s="870"/>
    </row>
    <row r="23" spans="1:9" s="923" customFormat="1" ht="24" customHeight="1">
      <c r="A23" s="895">
        <f t="shared" si="1"/>
        <v>11</v>
      </c>
      <c r="B23" s="890" t="s">
        <v>4212</v>
      </c>
      <c r="C23" s="1005">
        <v>5000</v>
      </c>
      <c r="D23" s="1005">
        <v>5000</v>
      </c>
      <c r="E23" s="1005">
        <v>5000</v>
      </c>
      <c r="F23" s="1004">
        <f t="shared" si="0"/>
        <v>100</v>
      </c>
      <c r="G23" s="991" t="s">
        <v>4045</v>
      </c>
      <c r="H23" s="892" t="s">
        <v>68</v>
      </c>
      <c r="I23" s="870"/>
    </row>
    <row r="24" spans="1:9" s="923" customFormat="1" ht="45" customHeight="1">
      <c r="A24" s="895">
        <f t="shared" si="1"/>
        <v>12</v>
      </c>
      <c r="B24" s="890" t="s">
        <v>662</v>
      </c>
      <c r="C24" s="1005">
        <v>10000</v>
      </c>
      <c r="D24" s="1005">
        <v>15399</v>
      </c>
      <c r="E24" s="1005">
        <v>5385.5806199999997</v>
      </c>
      <c r="F24" s="1004">
        <f t="shared" si="0"/>
        <v>34.97357373855445</v>
      </c>
      <c r="G24" s="991" t="s">
        <v>4045</v>
      </c>
      <c r="H24" s="892" t="s">
        <v>4211</v>
      </c>
      <c r="I24" s="870"/>
    </row>
    <row r="25" spans="1:9" s="923" customFormat="1" ht="24" customHeight="1">
      <c r="A25" s="895">
        <f t="shared" si="1"/>
        <v>13</v>
      </c>
      <c r="B25" s="890" t="s">
        <v>657</v>
      </c>
      <c r="C25" s="1005">
        <v>0</v>
      </c>
      <c r="D25" s="1005">
        <v>3000</v>
      </c>
      <c r="E25" s="1005">
        <v>3000</v>
      </c>
      <c r="F25" s="1004">
        <f t="shared" si="0"/>
        <v>100</v>
      </c>
      <c r="G25" s="991" t="s">
        <v>4029</v>
      </c>
      <c r="H25" s="892" t="s">
        <v>68</v>
      </c>
      <c r="I25" s="870"/>
    </row>
    <row r="26" spans="1:9" s="923" customFormat="1" ht="24" customHeight="1">
      <c r="A26" s="895">
        <f t="shared" si="1"/>
        <v>14</v>
      </c>
      <c r="B26" s="890" t="s">
        <v>4210</v>
      </c>
      <c r="C26" s="1005">
        <v>0</v>
      </c>
      <c r="D26" s="1005">
        <v>1000</v>
      </c>
      <c r="E26" s="1005">
        <v>0</v>
      </c>
      <c r="F26" s="1004">
        <f t="shared" si="0"/>
        <v>0</v>
      </c>
      <c r="G26" s="991" t="s">
        <v>4029</v>
      </c>
      <c r="H26" s="892" t="s">
        <v>4209</v>
      </c>
      <c r="I26" s="870"/>
    </row>
    <row r="27" spans="1:9" s="923" customFormat="1" ht="24" customHeight="1">
      <c r="A27" s="895">
        <f t="shared" si="1"/>
        <v>15</v>
      </c>
      <c r="B27" s="890" t="s">
        <v>4208</v>
      </c>
      <c r="C27" s="1005">
        <v>0</v>
      </c>
      <c r="D27" s="1005">
        <v>2600.1</v>
      </c>
      <c r="E27" s="1005">
        <v>2504.5</v>
      </c>
      <c r="F27" s="1004">
        <f t="shared" si="0"/>
        <v>96.323218337756245</v>
      </c>
      <c r="G27" s="991" t="s">
        <v>4006</v>
      </c>
      <c r="H27" s="892"/>
    </row>
    <row r="28" spans="1:9" s="923" customFormat="1" ht="118.5" customHeight="1">
      <c r="A28" s="895">
        <f t="shared" si="1"/>
        <v>16</v>
      </c>
      <c r="B28" s="890" t="s">
        <v>4207</v>
      </c>
      <c r="C28" s="1005">
        <v>10960</v>
      </c>
      <c r="D28" s="1005">
        <v>20457</v>
      </c>
      <c r="E28" s="1005">
        <v>17731.249189999999</v>
      </c>
      <c r="F28" s="1004">
        <f t="shared" si="0"/>
        <v>86.675706066383142</v>
      </c>
      <c r="G28" s="991" t="s">
        <v>4204</v>
      </c>
      <c r="H28" s="892" t="s">
        <v>4206</v>
      </c>
    </row>
    <row r="29" spans="1:9" s="923" customFormat="1" ht="45" customHeight="1">
      <c r="A29" s="895">
        <f t="shared" si="1"/>
        <v>17</v>
      </c>
      <c r="B29" s="890" t="s">
        <v>4205</v>
      </c>
      <c r="C29" s="1005">
        <v>20000</v>
      </c>
      <c r="D29" s="1005">
        <v>0</v>
      </c>
      <c r="E29" s="1005">
        <v>0</v>
      </c>
      <c r="F29" s="1004" t="s">
        <v>881</v>
      </c>
      <c r="G29" s="991" t="s">
        <v>4204</v>
      </c>
      <c r="H29" s="886" t="s">
        <v>4203</v>
      </c>
    </row>
    <row r="30" spans="1:9" s="923" customFormat="1" ht="24" customHeight="1">
      <c r="A30" s="895">
        <f t="shared" si="1"/>
        <v>18</v>
      </c>
      <c r="B30" s="972" t="s">
        <v>4202</v>
      </c>
      <c r="C30" s="1005">
        <v>0</v>
      </c>
      <c r="D30" s="1005">
        <v>20</v>
      </c>
      <c r="E30" s="1005">
        <v>20</v>
      </c>
      <c r="F30" s="1004">
        <f t="shared" ref="F30:F45" si="2">E30/D30*100</f>
        <v>100</v>
      </c>
      <c r="G30" s="991" t="s">
        <v>4029</v>
      </c>
      <c r="H30" s="886" t="s">
        <v>68</v>
      </c>
    </row>
    <row r="31" spans="1:9" s="923" customFormat="1" ht="24" customHeight="1">
      <c r="A31" s="895">
        <f t="shared" si="1"/>
        <v>19</v>
      </c>
      <c r="B31" s="972" t="s">
        <v>4201</v>
      </c>
      <c r="C31" s="1005">
        <v>0</v>
      </c>
      <c r="D31" s="1005">
        <v>15</v>
      </c>
      <c r="E31" s="1005">
        <v>15</v>
      </c>
      <c r="F31" s="1004">
        <f t="shared" si="2"/>
        <v>100</v>
      </c>
      <c r="G31" s="991" t="s">
        <v>4029</v>
      </c>
      <c r="H31" s="886" t="s">
        <v>68</v>
      </c>
    </row>
    <row r="32" spans="1:9" s="923" customFormat="1" ht="55.5" customHeight="1">
      <c r="A32" s="895">
        <f t="shared" si="1"/>
        <v>20</v>
      </c>
      <c r="B32" s="972" t="s">
        <v>4200</v>
      </c>
      <c r="C32" s="1005">
        <v>0</v>
      </c>
      <c r="D32" s="1005">
        <v>30</v>
      </c>
      <c r="E32" s="1005">
        <v>0</v>
      </c>
      <c r="F32" s="1004">
        <f t="shared" si="2"/>
        <v>0</v>
      </c>
      <c r="G32" s="991" t="s">
        <v>4006</v>
      </c>
      <c r="H32" s="886" t="s">
        <v>4189</v>
      </c>
    </row>
    <row r="33" spans="1:8" s="923" customFormat="1" ht="55.5" customHeight="1">
      <c r="A33" s="895">
        <f t="shared" si="1"/>
        <v>21</v>
      </c>
      <c r="B33" s="972" t="s">
        <v>4199</v>
      </c>
      <c r="C33" s="1005">
        <v>0</v>
      </c>
      <c r="D33" s="1005">
        <v>30</v>
      </c>
      <c r="E33" s="1005">
        <v>0</v>
      </c>
      <c r="F33" s="1004">
        <f t="shared" si="2"/>
        <v>0</v>
      </c>
      <c r="G33" s="991" t="s">
        <v>4006</v>
      </c>
      <c r="H33" s="886" t="s">
        <v>4189</v>
      </c>
    </row>
    <row r="34" spans="1:8" s="923" customFormat="1" ht="34.5" customHeight="1">
      <c r="A34" s="895">
        <f t="shared" si="1"/>
        <v>22</v>
      </c>
      <c r="B34" s="972" t="s">
        <v>4198</v>
      </c>
      <c r="C34" s="1005">
        <v>0</v>
      </c>
      <c r="D34" s="1005">
        <v>50</v>
      </c>
      <c r="E34" s="1005">
        <v>50</v>
      </c>
      <c r="F34" s="1004">
        <f t="shared" si="2"/>
        <v>100</v>
      </c>
      <c r="G34" s="991" t="s">
        <v>4029</v>
      </c>
      <c r="H34" s="886" t="s">
        <v>68</v>
      </c>
    </row>
    <row r="35" spans="1:8" s="923" customFormat="1" ht="34.5" customHeight="1">
      <c r="A35" s="895">
        <f t="shared" si="1"/>
        <v>23</v>
      </c>
      <c r="B35" s="972" t="s">
        <v>4197</v>
      </c>
      <c r="C35" s="1005">
        <v>0</v>
      </c>
      <c r="D35" s="1005">
        <v>40</v>
      </c>
      <c r="E35" s="1005">
        <v>40</v>
      </c>
      <c r="F35" s="1004">
        <f t="shared" si="2"/>
        <v>100</v>
      </c>
      <c r="G35" s="991" t="s">
        <v>4029</v>
      </c>
      <c r="H35" s="886" t="s">
        <v>68</v>
      </c>
    </row>
    <row r="36" spans="1:8" s="923" customFormat="1" ht="24" customHeight="1">
      <c r="A36" s="895">
        <f t="shared" si="1"/>
        <v>24</v>
      </c>
      <c r="B36" s="972" t="s">
        <v>4196</v>
      </c>
      <c r="C36" s="1005">
        <v>0</v>
      </c>
      <c r="D36" s="1005">
        <v>30</v>
      </c>
      <c r="E36" s="1005">
        <v>30</v>
      </c>
      <c r="F36" s="1004">
        <f t="shared" si="2"/>
        <v>100</v>
      </c>
      <c r="G36" s="991" t="s">
        <v>4029</v>
      </c>
      <c r="H36" s="886" t="s">
        <v>68</v>
      </c>
    </row>
    <row r="37" spans="1:8" s="923" customFormat="1" ht="55.5" customHeight="1">
      <c r="A37" s="895">
        <f t="shared" si="1"/>
        <v>25</v>
      </c>
      <c r="B37" s="972" t="s">
        <v>4195</v>
      </c>
      <c r="C37" s="1005">
        <v>0</v>
      </c>
      <c r="D37" s="1005">
        <v>100</v>
      </c>
      <c r="E37" s="1005">
        <v>0</v>
      </c>
      <c r="F37" s="1004">
        <f t="shared" si="2"/>
        <v>0</v>
      </c>
      <c r="G37" s="991" t="s">
        <v>4006</v>
      </c>
      <c r="H37" s="886" t="s">
        <v>4187</v>
      </c>
    </row>
    <row r="38" spans="1:8" s="923" customFormat="1" ht="34.5" customHeight="1">
      <c r="A38" s="895">
        <f t="shared" si="1"/>
        <v>26</v>
      </c>
      <c r="B38" s="972" t="s">
        <v>4194</v>
      </c>
      <c r="C38" s="1005">
        <v>0</v>
      </c>
      <c r="D38" s="1005">
        <v>400</v>
      </c>
      <c r="E38" s="1005">
        <v>400</v>
      </c>
      <c r="F38" s="1004">
        <f t="shared" si="2"/>
        <v>100</v>
      </c>
      <c r="G38" s="991" t="s">
        <v>4029</v>
      </c>
      <c r="H38" s="886" t="s">
        <v>68</v>
      </c>
    </row>
    <row r="39" spans="1:8" s="923" customFormat="1" ht="34.5" customHeight="1">
      <c r="A39" s="895">
        <f t="shared" si="1"/>
        <v>27</v>
      </c>
      <c r="B39" s="972" t="s">
        <v>4193</v>
      </c>
      <c r="C39" s="1005">
        <v>0</v>
      </c>
      <c r="D39" s="1005">
        <v>40</v>
      </c>
      <c r="E39" s="1005">
        <v>40</v>
      </c>
      <c r="F39" s="1004">
        <f t="shared" si="2"/>
        <v>100</v>
      </c>
      <c r="G39" s="991" t="s">
        <v>4029</v>
      </c>
      <c r="H39" s="886" t="s">
        <v>68</v>
      </c>
    </row>
    <row r="40" spans="1:8" s="923" customFormat="1" ht="24" customHeight="1">
      <c r="A40" s="895">
        <f t="shared" si="1"/>
        <v>28</v>
      </c>
      <c r="B40" s="972" t="s">
        <v>4192</v>
      </c>
      <c r="C40" s="1005">
        <v>0</v>
      </c>
      <c r="D40" s="1005">
        <v>30</v>
      </c>
      <c r="E40" s="1005">
        <v>30</v>
      </c>
      <c r="F40" s="1004">
        <f t="shared" si="2"/>
        <v>100</v>
      </c>
      <c r="G40" s="991" t="s">
        <v>4029</v>
      </c>
      <c r="H40" s="886" t="s">
        <v>68</v>
      </c>
    </row>
    <row r="41" spans="1:8" s="923" customFormat="1" ht="24" customHeight="1">
      <c r="A41" s="895">
        <f t="shared" si="1"/>
        <v>29</v>
      </c>
      <c r="B41" s="972" t="s">
        <v>4191</v>
      </c>
      <c r="C41" s="1005">
        <v>0</v>
      </c>
      <c r="D41" s="1005">
        <v>20</v>
      </c>
      <c r="E41" s="1005">
        <v>20</v>
      </c>
      <c r="F41" s="1004">
        <f t="shared" si="2"/>
        <v>100</v>
      </c>
      <c r="G41" s="991" t="s">
        <v>4029</v>
      </c>
      <c r="H41" s="886" t="s">
        <v>68</v>
      </c>
    </row>
    <row r="42" spans="1:8" s="923" customFormat="1" ht="55.5" customHeight="1">
      <c r="A42" s="895">
        <f t="shared" si="1"/>
        <v>30</v>
      </c>
      <c r="B42" s="972" t="s">
        <v>4190</v>
      </c>
      <c r="C42" s="1005">
        <v>0</v>
      </c>
      <c r="D42" s="1005">
        <v>100</v>
      </c>
      <c r="E42" s="1005">
        <v>0</v>
      </c>
      <c r="F42" s="1004">
        <f t="shared" si="2"/>
        <v>0</v>
      </c>
      <c r="G42" s="991" t="s">
        <v>4006</v>
      </c>
      <c r="H42" s="886" t="s">
        <v>4189</v>
      </c>
    </row>
    <row r="43" spans="1:8" s="923" customFormat="1" ht="55.5" customHeight="1">
      <c r="A43" s="895">
        <f t="shared" si="1"/>
        <v>31</v>
      </c>
      <c r="B43" s="972" t="s">
        <v>4188</v>
      </c>
      <c r="C43" s="1005">
        <v>0</v>
      </c>
      <c r="D43" s="1005">
        <v>2000</v>
      </c>
      <c r="E43" s="1005">
        <v>0</v>
      </c>
      <c r="F43" s="1004">
        <f t="shared" si="2"/>
        <v>0</v>
      </c>
      <c r="G43" s="991" t="s">
        <v>4006</v>
      </c>
      <c r="H43" s="886" t="s">
        <v>4187</v>
      </c>
    </row>
    <row r="44" spans="1:8" s="923" customFormat="1" ht="34.5" customHeight="1">
      <c r="A44" s="895">
        <f t="shared" si="1"/>
        <v>32</v>
      </c>
      <c r="B44" s="972" t="s">
        <v>4186</v>
      </c>
      <c r="C44" s="1005">
        <v>0</v>
      </c>
      <c r="D44" s="1005">
        <v>497.98</v>
      </c>
      <c r="E44" s="1005">
        <v>497.98</v>
      </c>
      <c r="F44" s="1004">
        <f t="shared" si="2"/>
        <v>100</v>
      </c>
      <c r="G44" s="991" t="s">
        <v>4029</v>
      </c>
      <c r="H44" s="886" t="s">
        <v>68</v>
      </c>
    </row>
    <row r="45" spans="1:8" s="675" customFormat="1" ht="13.5" customHeight="1" thickBot="1">
      <c r="A45" s="1239" t="s">
        <v>437</v>
      </c>
      <c r="B45" s="1240"/>
      <c r="C45" s="885">
        <f>SUM(C13:C44)</f>
        <v>97222</v>
      </c>
      <c r="D45" s="885">
        <f>SUM(D13:D44)</f>
        <v>230208.49000000002</v>
      </c>
      <c r="E45" s="885">
        <f>SUM(E13:E44)</f>
        <v>148733.34393</v>
      </c>
      <c r="F45" s="922">
        <f t="shared" si="2"/>
        <v>64.608105430863986</v>
      </c>
      <c r="G45" s="903"/>
      <c r="H45" s="882"/>
    </row>
    <row r="46" spans="1:8" ht="18" customHeight="1" thickBot="1">
      <c r="A46" s="920" t="s">
        <v>4041</v>
      </c>
      <c r="B46" s="932"/>
      <c r="C46" s="931"/>
      <c r="D46" s="931"/>
      <c r="E46" s="930"/>
      <c r="F46" s="916"/>
      <c r="G46" s="924"/>
      <c r="H46" s="914"/>
    </row>
    <row r="47" spans="1:8" ht="89.25" customHeight="1">
      <c r="A47" s="913">
        <f>A44+1</f>
        <v>33</v>
      </c>
      <c r="B47" s="912" t="s">
        <v>1171</v>
      </c>
      <c r="C47" s="1008">
        <v>0</v>
      </c>
      <c r="D47" s="1008">
        <v>1100</v>
      </c>
      <c r="E47" s="1008">
        <v>410.19914999999997</v>
      </c>
      <c r="F47" s="1007">
        <f t="shared" ref="F47:F53" si="3">E47/D47*100</f>
        <v>37.290831818181815</v>
      </c>
      <c r="G47" s="1013" t="s">
        <v>4006</v>
      </c>
      <c r="H47" s="1012" t="s">
        <v>4185</v>
      </c>
    </row>
    <row r="48" spans="1:8" ht="78.75" customHeight="1">
      <c r="A48" s="895">
        <f>A47+1</f>
        <v>34</v>
      </c>
      <c r="B48" s="890" t="s">
        <v>1173</v>
      </c>
      <c r="C48" s="1005">
        <v>2100</v>
      </c>
      <c r="D48" s="1005">
        <v>5245.9900000000007</v>
      </c>
      <c r="E48" s="1005">
        <v>2563.8023399999997</v>
      </c>
      <c r="F48" s="1004">
        <f t="shared" si="3"/>
        <v>48.871658924244983</v>
      </c>
      <c r="G48" s="1010" t="s">
        <v>4006</v>
      </c>
      <c r="H48" s="1009" t="s">
        <v>4184</v>
      </c>
    </row>
    <row r="49" spans="1:8" ht="34.5" customHeight="1">
      <c r="A49" s="895">
        <f>A48+1</f>
        <v>35</v>
      </c>
      <c r="B49" s="890" t="s">
        <v>1174</v>
      </c>
      <c r="C49" s="1005">
        <v>0</v>
      </c>
      <c r="D49" s="1005">
        <v>26.91</v>
      </c>
      <c r="E49" s="1005">
        <v>10.715979999999998</v>
      </c>
      <c r="F49" s="1004">
        <f t="shared" si="3"/>
        <v>39.821553325901142</v>
      </c>
      <c r="G49" s="1010" t="s">
        <v>4029</v>
      </c>
      <c r="H49" s="1009" t="s">
        <v>897</v>
      </c>
    </row>
    <row r="50" spans="1:8" ht="99.75" customHeight="1">
      <c r="A50" s="895">
        <f>A49+1</f>
        <v>36</v>
      </c>
      <c r="B50" s="890" t="s">
        <v>1172</v>
      </c>
      <c r="C50" s="1005">
        <v>700</v>
      </c>
      <c r="D50" s="1005">
        <v>700</v>
      </c>
      <c r="E50" s="1005">
        <v>158.93541999999999</v>
      </c>
      <c r="F50" s="1004">
        <f t="shared" si="3"/>
        <v>22.70506</v>
      </c>
      <c r="G50" s="1010" t="s">
        <v>4006</v>
      </c>
      <c r="H50" s="1011" t="s">
        <v>4183</v>
      </c>
    </row>
    <row r="51" spans="1:8" ht="88.5" customHeight="1">
      <c r="A51" s="895">
        <f>A50+1</f>
        <v>37</v>
      </c>
      <c r="B51" s="890" t="s">
        <v>4182</v>
      </c>
      <c r="C51" s="1005">
        <v>21600</v>
      </c>
      <c r="D51" s="1005">
        <v>16533.21</v>
      </c>
      <c r="E51" s="1005">
        <v>757.30700000000002</v>
      </c>
      <c r="F51" s="1004">
        <f t="shared" si="3"/>
        <v>4.5805200562988073</v>
      </c>
      <c r="G51" s="1010" t="s">
        <v>4045</v>
      </c>
      <c r="H51" s="1009" t="s">
        <v>4181</v>
      </c>
    </row>
    <row r="52" spans="1:8" ht="34.5" customHeight="1">
      <c r="A52" s="895">
        <f>A51+1</f>
        <v>38</v>
      </c>
      <c r="B52" s="890" t="s">
        <v>4180</v>
      </c>
      <c r="C52" s="1005">
        <v>345.99999999999994</v>
      </c>
      <c r="D52" s="1005">
        <v>386.53999999999996</v>
      </c>
      <c r="E52" s="1005">
        <v>299.97678999999999</v>
      </c>
      <c r="F52" s="1004">
        <f t="shared" si="3"/>
        <v>77.605626843276255</v>
      </c>
      <c r="G52" s="993" t="s">
        <v>4006</v>
      </c>
      <c r="H52" s="886" t="s">
        <v>4179</v>
      </c>
    </row>
    <row r="53" spans="1:8" ht="13.5" customHeight="1" thickBot="1">
      <c r="A53" s="1239" t="s">
        <v>437</v>
      </c>
      <c r="B53" s="1240"/>
      <c r="C53" s="885">
        <f>SUM(C47:C52)</f>
        <v>24746</v>
      </c>
      <c r="D53" s="885">
        <f>SUM(D47:D52)</f>
        <v>23992.65</v>
      </c>
      <c r="E53" s="885">
        <f>SUM(E47:E52)</f>
        <v>4200.9366799999989</v>
      </c>
      <c r="F53" s="884">
        <f t="shared" si="3"/>
        <v>17.50926504575359</v>
      </c>
      <c r="G53" s="903"/>
      <c r="H53" s="882"/>
    </row>
    <row r="54" spans="1:8" s="876" customFormat="1">
      <c r="A54" s="880"/>
      <c r="B54" s="881"/>
      <c r="C54" s="880"/>
      <c r="D54" s="880"/>
      <c r="E54" s="880"/>
      <c r="F54" s="879"/>
      <c r="G54" s="878"/>
      <c r="H54" s="877"/>
    </row>
  </sheetData>
  <customSheetViews>
    <customSheetView guid="{040A417A-1A2A-4546-91E5-4FDAF814DD6C}" showPageBreaks="1" fitToPage="1" printArea="1" view="pageBreakPreview">
      <selection activeCell="F87" sqref="F87"/>
      <pageMargins left="0.31496062992125984" right="0.31496062992125984" top="0.51181102362204722" bottom="0.43307086614173229" header="0.31496062992125984" footer="0.23622047244094491"/>
      <printOptions horizontalCentered="1"/>
      <pageSetup paperSize="9" scale="98" firstPageNumber="231" fitToHeight="0" orientation="landscape" useFirstPageNumber="1" r:id="rId1"/>
      <headerFooter alignWithMargins="0">
        <oddHeader>&amp;L&amp;"Tahoma,Kurzíva"&amp;9Závěrečný účet za rok 2013&amp;R&amp;"Tahoma,Kurzíva"&amp;9Tabulka č. 12</oddHeader>
        <oddFooter>&amp;C&amp;"Tahoma,Obyčejné"&amp;P</oddFooter>
      </headerFooter>
    </customSheetView>
  </customSheetViews>
  <mergeCells count="7">
    <mergeCell ref="A53:B53"/>
    <mergeCell ref="A1:H1"/>
    <mergeCell ref="A4:B4"/>
    <mergeCell ref="A5:B5"/>
    <mergeCell ref="A6:B6"/>
    <mergeCell ref="A7:B7"/>
    <mergeCell ref="A45:B45"/>
  </mergeCells>
  <printOptions horizontalCentered="1"/>
  <pageMargins left="0.31496062992125984" right="0.31496062992125984" top="0.51181102362204722" bottom="0.43307086614173229" header="0.31496062992125984" footer="0.23622047244094491"/>
  <pageSetup paperSize="9" scale="98" firstPageNumber="231" fitToHeight="0" orientation="landscape" useFirstPageNumber="1" r:id="rId2"/>
  <headerFooter alignWithMargins="0">
    <oddHeader>&amp;L&amp;"Tahoma,Kurzíva"&amp;9Závěrečný účet za rok 2013&amp;R&amp;"Tahoma,Kurzíva"&amp;9Tabulka č. 12</oddHeader>
    <oddFooter>&amp;C&amp;"Tahoma,Obyčejné"&amp;P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5"/>
  <sheetViews>
    <sheetView view="pageBreakPreview" zoomScaleNormal="100" workbookViewId="0">
      <selection activeCell="F87" sqref="F87"/>
    </sheetView>
  </sheetViews>
  <sheetFormatPr defaultRowHeight="10.5"/>
  <cols>
    <col min="1" max="1" width="6.42578125" style="870" customWidth="1"/>
    <col min="2" max="2" width="42.7109375" style="875" customWidth="1"/>
    <col min="3" max="4" width="13.140625" style="874" customWidth="1"/>
    <col min="5" max="5" width="12.140625" style="870" customWidth="1"/>
    <col min="6" max="6" width="8" style="873" customWidth="1"/>
    <col min="7" max="7" width="8.7109375" style="872" customWidth="1"/>
    <col min="8" max="8" width="42.7109375" style="871" customWidth="1"/>
    <col min="9" max="9" width="35.7109375" style="870" customWidth="1"/>
    <col min="10" max="16384" width="9.140625" style="870"/>
  </cols>
  <sheetData>
    <row r="1" spans="1:9" s="953" customFormat="1" ht="18" customHeight="1">
      <c r="A1" s="1243" t="s">
        <v>4259</v>
      </c>
      <c r="B1" s="1243"/>
      <c r="C1" s="1243"/>
      <c r="D1" s="1243"/>
      <c r="E1" s="1243"/>
      <c r="F1" s="1243"/>
      <c r="G1" s="1243"/>
      <c r="H1" s="1243"/>
    </row>
    <row r="2" spans="1:9" ht="12" customHeight="1"/>
    <row r="3" spans="1:9" ht="12" customHeight="1" thickBot="1">
      <c r="A3" s="675"/>
      <c r="F3" s="938" t="s">
        <v>4069</v>
      </c>
    </row>
    <row r="4" spans="1:9" ht="24" customHeight="1">
      <c r="A4" s="1244"/>
      <c r="B4" s="1245"/>
      <c r="C4" s="952" t="s">
        <v>4067</v>
      </c>
      <c r="D4" s="952" t="s">
        <v>4066</v>
      </c>
      <c r="E4" s="952" t="s">
        <v>4065</v>
      </c>
      <c r="F4" s="951" t="s">
        <v>4064</v>
      </c>
      <c r="G4" s="950"/>
      <c r="H4" s="949"/>
    </row>
    <row r="5" spans="1:9" ht="12.75" customHeight="1">
      <c r="A5" s="1241" t="s">
        <v>4071</v>
      </c>
      <c r="B5" s="1242"/>
      <c r="C5" s="948">
        <f>C43</f>
        <v>14000</v>
      </c>
      <c r="D5" s="948">
        <f>D43</f>
        <v>35050.349999999991</v>
      </c>
      <c r="E5" s="948">
        <f>E43</f>
        <v>21411.760330000001</v>
      </c>
      <c r="F5" s="947">
        <f>E5/D5*100</f>
        <v>61.088577803074742</v>
      </c>
      <c r="G5" s="944"/>
      <c r="H5" s="943"/>
    </row>
    <row r="6" spans="1:9" ht="12.75" customHeight="1">
      <c r="A6" s="1241" t="s">
        <v>4070</v>
      </c>
      <c r="B6" s="1242"/>
      <c r="C6" s="520">
        <f>C46</f>
        <v>0</v>
      </c>
      <c r="D6" s="520">
        <f>D46</f>
        <v>3602.33</v>
      </c>
      <c r="E6" s="520">
        <f>E46</f>
        <v>2550.8284399999998</v>
      </c>
      <c r="F6" s="947">
        <f>E6/D6*100</f>
        <v>70.810515416411036</v>
      </c>
      <c r="G6" s="944"/>
      <c r="H6" s="943"/>
    </row>
    <row r="7" spans="1:9" ht="12.75" customHeight="1">
      <c r="A7" s="1241" t="s">
        <v>4041</v>
      </c>
      <c r="B7" s="1242"/>
      <c r="C7" s="520">
        <f>C54</f>
        <v>41699</v>
      </c>
      <c r="D7" s="520">
        <f>D54</f>
        <v>43029.85</v>
      </c>
      <c r="E7" s="520">
        <f>E54</f>
        <v>28640.689770000001</v>
      </c>
      <c r="F7" s="947">
        <f>E7/D7*100</f>
        <v>66.560050220951268</v>
      </c>
      <c r="G7" s="944"/>
      <c r="H7" s="943"/>
    </row>
    <row r="8" spans="1:9" s="675" customFormat="1" ht="13.5" customHeight="1" thickBot="1">
      <c r="A8" s="1237" t="s">
        <v>437</v>
      </c>
      <c r="B8" s="1238"/>
      <c r="C8" s="946">
        <f>SUM(C5:C7)</f>
        <v>55699</v>
      </c>
      <c r="D8" s="946">
        <f>SUM(D5:D7)</f>
        <v>81682.53</v>
      </c>
      <c r="E8" s="946">
        <f>SUM(E5:E7)</f>
        <v>52603.278539999999</v>
      </c>
      <c r="F8" s="945">
        <f>E8/D8*100</f>
        <v>64.399668497045809</v>
      </c>
      <c r="G8" s="944"/>
      <c r="H8" s="943"/>
    </row>
    <row r="9" spans="1:9" s="937" customFormat="1" ht="10.5" customHeight="1">
      <c r="B9" s="941"/>
      <c r="C9" s="876"/>
      <c r="D9" s="876"/>
      <c r="E9" s="876"/>
      <c r="F9" s="940"/>
      <c r="G9" s="939"/>
      <c r="H9" s="942"/>
    </row>
    <row r="10" spans="1:9" s="937" customFormat="1" ht="10.5" customHeight="1">
      <c r="B10" s="941"/>
      <c r="C10" s="876"/>
      <c r="D10" s="876"/>
      <c r="E10" s="876"/>
      <c r="F10" s="940"/>
      <c r="G10" s="939"/>
      <c r="H10" s="942"/>
    </row>
    <row r="11" spans="1:9" s="937" customFormat="1" ht="12" customHeight="1" thickBot="1">
      <c r="B11" s="941"/>
      <c r="C11" s="876"/>
      <c r="D11" s="876"/>
      <c r="E11" s="876"/>
      <c r="F11" s="940"/>
      <c r="G11" s="939"/>
      <c r="H11" s="938" t="s">
        <v>4069</v>
      </c>
    </row>
    <row r="12" spans="1:9" ht="28.5" customHeight="1" thickBot="1">
      <c r="A12" s="936" t="s">
        <v>4068</v>
      </c>
      <c r="B12" s="935" t="s">
        <v>866</v>
      </c>
      <c r="C12" s="934" t="s">
        <v>4067</v>
      </c>
      <c r="D12" s="934" t="s">
        <v>4066</v>
      </c>
      <c r="E12" s="934" t="s">
        <v>4065</v>
      </c>
      <c r="F12" s="934" t="s">
        <v>4064</v>
      </c>
      <c r="G12" s="934" t="s">
        <v>4063</v>
      </c>
      <c r="H12" s="933" t="s">
        <v>4062</v>
      </c>
    </row>
    <row r="13" spans="1:9" ht="15" customHeight="1" thickBot="1">
      <c r="A13" s="920" t="s">
        <v>4061</v>
      </c>
      <c r="B13" s="932"/>
      <c r="C13" s="931"/>
      <c r="D13" s="931"/>
      <c r="E13" s="930"/>
      <c r="F13" s="916"/>
      <c r="G13" s="924"/>
      <c r="H13" s="929"/>
    </row>
    <row r="14" spans="1:9" s="923" customFormat="1" ht="45" customHeight="1">
      <c r="A14" s="928">
        <v>1</v>
      </c>
      <c r="B14" s="912" t="s">
        <v>2732</v>
      </c>
      <c r="C14" s="911">
        <v>4000</v>
      </c>
      <c r="D14" s="911">
        <v>3920.0000000000005</v>
      </c>
      <c r="E14" s="911">
        <v>3823.3850000000007</v>
      </c>
      <c r="F14" s="910">
        <f t="shared" ref="F14:F43" si="0">E14/D14*100</f>
        <v>97.535331632653069</v>
      </c>
      <c r="G14" s="993" t="s">
        <v>4045</v>
      </c>
      <c r="H14" s="892" t="s">
        <v>4258</v>
      </c>
      <c r="I14" s="1019"/>
    </row>
    <row r="15" spans="1:9" s="923" customFormat="1" ht="87.75" customHeight="1">
      <c r="A15" s="891">
        <f t="shared" ref="A15:A42" si="1">A14+1</f>
        <v>2</v>
      </c>
      <c r="B15" s="890" t="s">
        <v>2629</v>
      </c>
      <c r="C15" s="889">
        <v>1500</v>
      </c>
      <c r="D15" s="889">
        <v>1767.8500000000004</v>
      </c>
      <c r="E15" s="889">
        <v>1436.4561000000003</v>
      </c>
      <c r="F15" s="888">
        <f t="shared" si="0"/>
        <v>81.254410724891827</v>
      </c>
      <c r="G15" s="993" t="s">
        <v>4045</v>
      </c>
      <c r="H15" s="1020" t="s">
        <v>4257</v>
      </c>
      <c r="I15" s="1019"/>
    </row>
    <row r="16" spans="1:9" s="923" customFormat="1" ht="84">
      <c r="A16" s="891">
        <f t="shared" si="1"/>
        <v>3</v>
      </c>
      <c r="B16" s="890" t="s">
        <v>2596</v>
      </c>
      <c r="C16" s="889">
        <v>3600</v>
      </c>
      <c r="D16" s="889">
        <v>10940.25</v>
      </c>
      <c r="E16" s="889">
        <v>5587.0259500000002</v>
      </c>
      <c r="F16" s="888">
        <f t="shared" si="0"/>
        <v>51.068540024222486</v>
      </c>
      <c r="G16" s="993" t="s">
        <v>4045</v>
      </c>
      <c r="H16" s="892" t="s">
        <v>4256</v>
      </c>
      <c r="I16" s="1019"/>
    </row>
    <row r="17" spans="1:9" s="923" customFormat="1" ht="115.5">
      <c r="A17" s="891">
        <f t="shared" si="1"/>
        <v>4</v>
      </c>
      <c r="B17" s="890" t="s">
        <v>641</v>
      </c>
      <c r="C17" s="889">
        <v>3000</v>
      </c>
      <c r="D17" s="889">
        <v>8781.98</v>
      </c>
      <c r="E17" s="889">
        <v>4830.4023199999992</v>
      </c>
      <c r="F17" s="888">
        <f t="shared" si="0"/>
        <v>55.003567760345604</v>
      </c>
      <c r="G17" s="893" t="s">
        <v>4006</v>
      </c>
      <c r="H17" s="892" t="s">
        <v>4255</v>
      </c>
      <c r="I17" s="1019"/>
    </row>
    <row r="18" spans="1:9" s="923" customFormat="1" ht="67.5" customHeight="1">
      <c r="A18" s="891">
        <f t="shared" si="1"/>
        <v>5</v>
      </c>
      <c r="B18" s="890" t="s">
        <v>4254</v>
      </c>
      <c r="C18" s="889">
        <v>500</v>
      </c>
      <c r="D18" s="889">
        <v>545.20000000000005</v>
      </c>
      <c r="E18" s="889">
        <v>90</v>
      </c>
      <c r="F18" s="888">
        <f t="shared" si="0"/>
        <v>16.507703595011002</v>
      </c>
      <c r="G18" s="893" t="s">
        <v>4006</v>
      </c>
      <c r="H18" s="1020" t="s">
        <v>4253</v>
      </c>
      <c r="I18" s="1019"/>
    </row>
    <row r="19" spans="1:9" s="923" customFormat="1" ht="12.75" customHeight="1">
      <c r="A19" s="891">
        <f t="shared" si="1"/>
        <v>6</v>
      </c>
      <c r="B19" s="890" t="s">
        <v>631</v>
      </c>
      <c r="C19" s="889">
        <v>700</v>
      </c>
      <c r="D19" s="889">
        <v>700</v>
      </c>
      <c r="E19" s="889">
        <v>700</v>
      </c>
      <c r="F19" s="888">
        <f t="shared" si="0"/>
        <v>100</v>
      </c>
      <c r="G19" s="893" t="s">
        <v>4029</v>
      </c>
      <c r="H19" s="892" t="s">
        <v>68</v>
      </c>
      <c r="I19" s="1019"/>
    </row>
    <row r="20" spans="1:9" s="926" customFormat="1" ht="87.75" customHeight="1">
      <c r="A20" s="891">
        <f t="shared" si="1"/>
        <v>7</v>
      </c>
      <c r="B20" s="890" t="s">
        <v>633</v>
      </c>
      <c r="C20" s="889">
        <v>700</v>
      </c>
      <c r="D20" s="889">
        <v>1248.1000000000001</v>
      </c>
      <c r="E20" s="889">
        <v>617.52895999999998</v>
      </c>
      <c r="F20" s="888">
        <f t="shared" si="0"/>
        <v>49.477522634404288</v>
      </c>
      <c r="G20" s="893" t="s">
        <v>4006</v>
      </c>
      <c r="H20" s="892" t="s">
        <v>4252</v>
      </c>
      <c r="I20" s="1019"/>
    </row>
    <row r="21" spans="1:9" s="923" customFormat="1" ht="24" customHeight="1">
      <c r="A21" s="891">
        <f t="shared" si="1"/>
        <v>8</v>
      </c>
      <c r="B21" s="890" t="s">
        <v>4251</v>
      </c>
      <c r="C21" s="889">
        <v>0</v>
      </c>
      <c r="D21" s="889">
        <v>90.75</v>
      </c>
      <c r="E21" s="889">
        <v>90.75</v>
      </c>
      <c r="F21" s="888">
        <f t="shared" si="0"/>
        <v>100</v>
      </c>
      <c r="G21" s="893" t="s">
        <v>4029</v>
      </c>
      <c r="H21" s="892" t="s">
        <v>68</v>
      </c>
      <c r="I21" s="1019"/>
    </row>
    <row r="22" spans="1:9" s="923" customFormat="1" ht="24" customHeight="1">
      <c r="A22" s="891">
        <f t="shared" si="1"/>
        <v>9</v>
      </c>
      <c r="B22" s="996" t="s">
        <v>4250</v>
      </c>
      <c r="C22" s="889">
        <v>0</v>
      </c>
      <c r="D22" s="889">
        <v>200</v>
      </c>
      <c r="E22" s="889">
        <v>200</v>
      </c>
      <c r="F22" s="888">
        <f t="shared" si="0"/>
        <v>100</v>
      </c>
      <c r="G22" s="893" t="s">
        <v>4029</v>
      </c>
      <c r="H22" s="1017" t="s">
        <v>68</v>
      </c>
    </row>
    <row r="23" spans="1:9" s="923" customFormat="1" ht="34.5" customHeight="1">
      <c r="A23" s="891">
        <f t="shared" si="1"/>
        <v>10</v>
      </c>
      <c r="B23" s="996" t="s">
        <v>4249</v>
      </c>
      <c r="C23" s="889">
        <v>0</v>
      </c>
      <c r="D23" s="889">
        <v>15</v>
      </c>
      <c r="E23" s="889">
        <v>15</v>
      </c>
      <c r="F23" s="888">
        <f t="shared" si="0"/>
        <v>100</v>
      </c>
      <c r="G23" s="893" t="s">
        <v>4029</v>
      </c>
      <c r="H23" s="1017" t="s">
        <v>68</v>
      </c>
    </row>
    <row r="24" spans="1:9" s="923" customFormat="1" ht="55.5" customHeight="1">
      <c r="A24" s="891">
        <f t="shared" si="1"/>
        <v>11</v>
      </c>
      <c r="B24" s="996" t="s">
        <v>4248</v>
      </c>
      <c r="C24" s="889">
        <v>0</v>
      </c>
      <c r="D24" s="889">
        <v>50</v>
      </c>
      <c r="E24" s="889">
        <v>0</v>
      </c>
      <c r="F24" s="888">
        <f t="shared" si="0"/>
        <v>0</v>
      </c>
      <c r="G24" s="893" t="s">
        <v>4006</v>
      </c>
      <c r="H24" s="892" t="s">
        <v>4189</v>
      </c>
    </row>
    <row r="25" spans="1:9" s="923" customFormat="1" ht="24" customHeight="1">
      <c r="A25" s="891">
        <f t="shared" si="1"/>
        <v>12</v>
      </c>
      <c r="B25" s="996" t="s">
        <v>4247</v>
      </c>
      <c r="C25" s="889">
        <v>0</v>
      </c>
      <c r="D25" s="889">
        <v>50</v>
      </c>
      <c r="E25" s="889">
        <v>50</v>
      </c>
      <c r="F25" s="888">
        <f t="shared" si="0"/>
        <v>100</v>
      </c>
      <c r="G25" s="893" t="s">
        <v>4029</v>
      </c>
      <c r="H25" s="1017" t="s">
        <v>68</v>
      </c>
    </row>
    <row r="26" spans="1:9" s="923" customFormat="1" ht="24" customHeight="1">
      <c r="A26" s="891">
        <f t="shared" si="1"/>
        <v>13</v>
      </c>
      <c r="B26" s="996" t="s">
        <v>4246</v>
      </c>
      <c r="C26" s="889">
        <v>0</v>
      </c>
      <c r="D26" s="889">
        <v>240.92</v>
      </c>
      <c r="E26" s="889">
        <v>240.91499999999999</v>
      </c>
      <c r="F26" s="888">
        <f t="shared" si="0"/>
        <v>99.997924622281261</v>
      </c>
      <c r="G26" s="893" t="s">
        <v>4029</v>
      </c>
      <c r="H26" s="1017" t="s">
        <v>68</v>
      </c>
    </row>
    <row r="27" spans="1:9" s="923" customFormat="1" ht="55.5" customHeight="1">
      <c r="A27" s="891">
        <f t="shared" si="1"/>
        <v>14</v>
      </c>
      <c r="B27" s="996" t="s">
        <v>4245</v>
      </c>
      <c r="C27" s="889">
        <v>0</v>
      </c>
      <c r="D27" s="889">
        <v>95</v>
      </c>
      <c r="E27" s="889">
        <v>0</v>
      </c>
      <c r="F27" s="888">
        <f t="shared" si="0"/>
        <v>0</v>
      </c>
      <c r="G27" s="893" t="s">
        <v>4006</v>
      </c>
      <c r="H27" s="892" t="s">
        <v>4189</v>
      </c>
    </row>
    <row r="28" spans="1:9" s="923" customFormat="1" ht="55.5" customHeight="1">
      <c r="A28" s="891">
        <f t="shared" si="1"/>
        <v>15</v>
      </c>
      <c r="B28" s="996" t="s">
        <v>4244</v>
      </c>
      <c r="C28" s="889">
        <v>0</v>
      </c>
      <c r="D28" s="889">
        <v>100</v>
      </c>
      <c r="E28" s="889">
        <v>0</v>
      </c>
      <c r="F28" s="888">
        <f t="shared" si="0"/>
        <v>0</v>
      </c>
      <c r="G28" s="893" t="s">
        <v>4006</v>
      </c>
      <c r="H28" s="892" t="s">
        <v>4189</v>
      </c>
    </row>
    <row r="29" spans="1:9" s="923" customFormat="1" ht="24" customHeight="1">
      <c r="A29" s="891">
        <f t="shared" si="1"/>
        <v>16</v>
      </c>
      <c r="B29" s="996" t="s">
        <v>4243</v>
      </c>
      <c r="C29" s="889">
        <v>0</v>
      </c>
      <c r="D29" s="889">
        <v>498.3</v>
      </c>
      <c r="E29" s="889">
        <v>498.3</v>
      </c>
      <c r="F29" s="888">
        <f t="shared" si="0"/>
        <v>100</v>
      </c>
      <c r="G29" s="893" t="s">
        <v>4029</v>
      </c>
      <c r="H29" s="1017" t="s">
        <v>68</v>
      </c>
    </row>
    <row r="30" spans="1:9" s="923" customFormat="1" ht="55.5" customHeight="1">
      <c r="A30" s="891">
        <f t="shared" si="1"/>
        <v>17</v>
      </c>
      <c r="B30" s="1018" t="s">
        <v>4242</v>
      </c>
      <c r="C30" s="889">
        <v>0</v>
      </c>
      <c r="D30" s="889">
        <v>4750</v>
      </c>
      <c r="E30" s="889">
        <v>2750</v>
      </c>
      <c r="F30" s="888">
        <f t="shared" si="0"/>
        <v>57.894736842105267</v>
      </c>
      <c r="G30" s="893" t="s">
        <v>4006</v>
      </c>
      <c r="H30" s="892" t="s">
        <v>4236</v>
      </c>
    </row>
    <row r="31" spans="1:9" s="923" customFormat="1" ht="24" customHeight="1">
      <c r="A31" s="891">
        <f t="shared" si="1"/>
        <v>18</v>
      </c>
      <c r="B31" s="996" t="s">
        <v>4241</v>
      </c>
      <c r="C31" s="889">
        <v>0</v>
      </c>
      <c r="D31" s="889">
        <v>80</v>
      </c>
      <c r="E31" s="889">
        <v>80</v>
      </c>
      <c r="F31" s="888">
        <f t="shared" si="0"/>
        <v>100</v>
      </c>
      <c r="G31" s="893" t="s">
        <v>4029</v>
      </c>
      <c r="H31" s="1017" t="s">
        <v>68</v>
      </c>
    </row>
    <row r="32" spans="1:9" s="923" customFormat="1" ht="24" customHeight="1">
      <c r="A32" s="891">
        <f t="shared" si="1"/>
        <v>19</v>
      </c>
      <c r="B32" s="1018" t="s">
        <v>4240</v>
      </c>
      <c r="C32" s="889">
        <v>0</v>
      </c>
      <c r="D32" s="889">
        <v>100</v>
      </c>
      <c r="E32" s="889">
        <v>100</v>
      </c>
      <c r="F32" s="888">
        <f t="shared" si="0"/>
        <v>100</v>
      </c>
      <c r="G32" s="893" t="s">
        <v>4029</v>
      </c>
      <c r="H32" s="1017" t="s">
        <v>68</v>
      </c>
    </row>
    <row r="33" spans="1:9" s="923" customFormat="1" ht="24" customHeight="1">
      <c r="A33" s="891">
        <f t="shared" si="1"/>
        <v>20</v>
      </c>
      <c r="B33" s="1018" t="s">
        <v>4239</v>
      </c>
      <c r="C33" s="889">
        <v>0</v>
      </c>
      <c r="D33" s="889">
        <v>100</v>
      </c>
      <c r="E33" s="889">
        <v>100</v>
      </c>
      <c r="F33" s="888">
        <f t="shared" si="0"/>
        <v>100</v>
      </c>
      <c r="G33" s="893" t="s">
        <v>4029</v>
      </c>
      <c r="H33" s="1017" t="s">
        <v>68</v>
      </c>
    </row>
    <row r="34" spans="1:9" s="923" customFormat="1" ht="45" customHeight="1">
      <c r="A34" s="891">
        <f t="shared" si="1"/>
        <v>21</v>
      </c>
      <c r="B34" s="996" t="s">
        <v>4238</v>
      </c>
      <c r="C34" s="889">
        <v>0</v>
      </c>
      <c r="D34" s="889">
        <v>20</v>
      </c>
      <c r="E34" s="889">
        <v>20</v>
      </c>
      <c r="F34" s="888">
        <f t="shared" si="0"/>
        <v>100</v>
      </c>
      <c r="G34" s="893" t="s">
        <v>4029</v>
      </c>
      <c r="H34" s="892" t="s">
        <v>68</v>
      </c>
    </row>
    <row r="35" spans="1:9" s="923" customFormat="1" ht="55.5" customHeight="1">
      <c r="A35" s="891">
        <f t="shared" si="1"/>
        <v>22</v>
      </c>
      <c r="B35" s="996" t="s">
        <v>4237</v>
      </c>
      <c r="C35" s="889">
        <v>0</v>
      </c>
      <c r="D35" s="889">
        <v>100</v>
      </c>
      <c r="E35" s="889">
        <v>0</v>
      </c>
      <c r="F35" s="888">
        <f t="shared" si="0"/>
        <v>0</v>
      </c>
      <c r="G35" s="893" t="s">
        <v>4006</v>
      </c>
      <c r="H35" s="892" t="s">
        <v>4236</v>
      </c>
    </row>
    <row r="36" spans="1:9" s="923" customFormat="1" ht="55.5" customHeight="1">
      <c r="A36" s="891">
        <f t="shared" si="1"/>
        <v>23</v>
      </c>
      <c r="B36" s="996" t="s">
        <v>4235</v>
      </c>
      <c r="C36" s="889">
        <v>0</v>
      </c>
      <c r="D36" s="889">
        <v>100</v>
      </c>
      <c r="E36" s="889">
        <v>0</v>
      </c>
      <c r="F36" s="888">
        <f t="shared" si="0"/>
        <v>0</v>
      </c>
      <c r="G36" s="893" t="s">
        <v>4006</v>
      </c>
      <c r="H36" s="892" t="s">
        <v>4187</v>
      </c>
    </row>
    <row r="37" spans="1:9" s="923" customFormat="1" ht="55.5" customHeight="1">
      <c r="A37" s="891">
        <f t="shared" si="1"/>
        <v>24</v>
      </c>
      <c r="B37" s="996" t="s">
        <v>4234</v>
      </c>
      <c r="C37" s="889">
        <v>0</v>
      </c>
      <c r="D37" s="889">
        <v>100</v>
      </c>
      <c r="E37" s="889">
        <v>0</v>
      </c>
      <c r="F37" s="888">
        <f t="shared" si="0"/>
        <v>0</v>
      </c>
      <c r="G37" s="893" t="s">
        <v>4006</v>
      </c>
      <c r="H37" s="892" t="s">
        <v>4187</v>
      </c>
    </row>
    <row r="38" spans="1:9" s="923" customFormat="1" ht="12.75" customHeight="1">
      <c r="A38" s="891">
        <f t="shared" si="1"/>
        <v>25</v>
      </c>
      <c r="B38" s="996" t="s">
        <v>4233</v>
      </c>
      <c r="C38" s="889">
        <v>0</v>
      </c>
      <c r="D38" s="889">
        <v>50</v>
      </c>
      <c r="E38" s="889">
        <v>50</v>
      </c>
      <c r="F38" s="888">
        <f t="shared" si="0"/>
        <v>100</v>
      </c>
      <c r="G38" s="893" t="s">
        <v>4029</v>
      </c>
      <c r="H38" s="1017" t="s">
        <v>68</v>
      </c>
    </row>
    <row r="39" spans="1:9" s="923" customFormat="1" ht="12.75" customHeight="1">
      <c r="A39" s="891">
        <f t="shared" si="1"/>
        <v>26</v>
      </c>
      <c r="B39" s="996" t="s">
        <v>4232</v>
      </c>
      <c r="C39" s="889">
        <v>0</v>
      </c>
      <c r="D39" s="889">
        <v>32</v>
      </c>
      <c r="E39" s="889">
        <v>31.997</v>
      </c>
      <c r="F39" s="888">
        <f t="shared" si="0"/>
        <v>99.990624999999994</v>
      </c>
      <c r="G39" s="893" t="s">
        <v>4029</v>
      </c>
      <c r="H39" s="1017" t="s">
        <v>68</v>
      </c>
    </row>
    <row r="40" spans="1:9" s="923" customFormat="1" ht="55.5" customHeight="1">
      <c r="A40" s="891">
        <f t="shared" si="1"/>
        <v>27</v>
      </c>
      <c r="B40" s="996" t="s">
        <v>4231</v>
      </c>
      <c r="C40" s="889">
        <v>0</v>
      </c>
      <c r="D40" s="889">
        <v>30</v>
      </c>
      <c r="E40" s="889">
        <v>0</v>
      </c>
      <c r="F40" s="888">
        <f t="shared" si="0"/>
        <v>0</v>
      </c>
      <c r="G40" s="893" t="s">
        <v>4006</v>
      </c>
      <c r="H40" s="892" t="s">
        <v>4189</v>
      </c>
    </row>
    <row r="41" spans="1:9" s="923" customFormat="1" ht="55.5" customHeight="1">
      <c r="A41" s="891">
        <f t="shared" si="1"/>
        <v>28</v>
      </c>
      <c r="B41" s="996" t="s">
        <v>4230</v>
      </c>
      <c r="C41" s="889">
        <v>0</v>
      </c>
      <c r="D41" s="889">
        <v>245</v>
      </c>
      <c r="E41" s="889">
        <v>0</v>
      </c>
      <c r="F41" s="888">
        <f t="shared" si="0"/>
        <v>0</v>
      </c>
      <c r="G41" s="893" t="s">
        <v>4006</v>
      </c>
      <c r="H41" s="892" t="s">
        <v>4187</v>
      </c>
    </row>
    <row r="42" spans="1:9" s="923" customFormat="1" ht="24" customHeight="1">
      <c r="A42" s="891">
        <f t="shared" si="1"/>
        <v>29</v>
      </c>
      <c r="B42" s="996" t="s">
        <v>4229</v>
      </c>
      <c r="C42" s="889">
        <v>0</v>
      </c>
      <c r="D42" s="889">
        <v>100</v>
      </c>
      <c r="E42" s="889">
        <v>100</v>
      </c>
      <c r="F42" s="888">
        <f t="shared" si="0"/>
        <v>100</v>
      </c>
      <c r="G42" s="893" t="s">
        <v>4029</v>
      </c>
      <c r="H42" s="1017" t="s">
        <v>68</v>
      </c>
    </row>
    <row r="43" spans="1:9" s="675" customFormat="1" ht="13.5" customHeight="1" thickBot="1">
      <c r="A43" s="1239" t="s">
        <v>437</v>
      </c>
      <c r="B43" s="1240"/>
      <c r="C43" s="885">
        <f>SUM(C14:C42)</f>
        <v>14000</v>
      </c>
      <c r="D43" s="885">
        <f>SUM(D14:D42)</f>
        <v>35050.349999999991</v>
      </c>
      <c r="E43" s="885">
        <f>SUM(E14:E42)</f>
        <v>21411.760330000001</v>
      </c>
      <c r="F43" s="922">
        <f t="shared" si="0"/>
        <v>61.088577803074742</v>
      </c>
      <c r="G43" s="903"/>
      <c r="H43" s="882"/>
    </row>
    <row r="44" spans="1:9" ht="18" customHeight="1" thickBot="1">
      <c r="A44" s="920" t="s">
        <v>4049</v>
      </c>
      <c r="B44" s="919"/>
      <c r="C44" s="918"/>
      <c r="D44" s="918"/>
      <c r="E44" s="917"/>
      <c r="F44" s="916"/>
      <c r="G44" s="915"/>
      <c r="H44" s="914"/>
      <c r="I44" s="675"/>
    </row>
    <row r="45" spans="1:9" ht="65.25" customHeight="1">
      <c r="A45" s="913">
        <f>A42+1</f>
        <v>30</v>
      </c>
      <c r="B45" s="912" t="s">
        <v>4228</v>
      </c>
      <c r="C45" s="911">
        <v>0</v>
      </c>
      <c r="D45" s="911">
        <v>3602.33</v>
      </c>
      <c r="E45" s="911">
        <v>2550.8284399999998</v>
      </c>
      <c r="F45" s="910">
        <f>E45/D45*100</f>
        <v>70.810515416411036</v>
      </c>
      <c r="G45" s="893" t="s">
        <v>4006</v>
      </c>
      <c r="H45" s="1016" t="s">
        <v>4227</v>
      </c>
      <c r="I45" s="675"/>
    </row>
    <row r="46" spans="1:9" ht="13.5" customHeight="1" thickBot="1">
      <c r="A46" s="1239" t="s">
        <v>437</v>
      </c>
      <c r="B46" s="1240"/>
      <c r="C46" s="885">
        <f>SUM(C45:C45)</f>
        <v>0</v>
      </c>
      <c r="D46" s="904">
        <f>SUM(D45:D45)</f>
        <v>3602.33</v>
      </c>
      <c r="E46" s="904">
        <f>SUM(E45:E45)</f>
        <v>2550.8284399999998</v>
      </c>
      <c r="F46" s="884">
        <f>E46/D46*100</f>
        <v>70.810515416411036</v>
      </c>
      <c r="G46" s="903"/>
      <c r="H46" s="882"/>
    </row>
    <row r="47" spans="1:9" ht="18" customHeight="1" thickBot="1">
      <c r="A47" s="920" t="s">
        <v>4041</v>
      </c>
      <c r="B47" s="932"/>
      <c r="C47" s="931"/>
      <c r="D47" s="931"/>
      <c r="E47" s="930"/>
      <c r="F47" s="916"/>
      <c r="G47" s="924"/>
      <c r="H47" s="914"/>
    </row>
    <row r="48" spans="1:9" ht="12.75" customHeight="1">
      <c r="A48" s="913">
        <f>A45+1</f>
        <v>31</v>
      </c>
      <c r="B48" s="912" t="s">
        <v>1165</v>
      </c>
      <c r="C48" s="911">
        <v>15631</v>
      </c>
      <c r="D48" s="911">
        <v>16429.849999999999</v>
      </c>
      <c r="E48" s="911">
        <v>16398.25418</v>
      </c>
      <c r="F48" s="910">
        <f>E48/D48*100</f>
        <v>99.807692583925004</v>
      </c>
      <c r="G48" s="1015" t="s">
        <v>4029</v>
      </c>
      <c r="H48" s="1014" t="s">
        <v>897</v>
      </c>
    </row>
    <row r="49" spans="1:8" ht="115.5">
      <c r="A49" s="891">
        <f>A48+1</f>
        <v>32</v>
      </c>
      <c r="B49" s="890" t="s">
        <v>1166</v>
      </c>
      <c r="C49" s="889">
        <v>11168</v>
      </c>
      <c r="D49" s="889">
        <v>16000.000000000002</v>
      </c>
      <c r="E49" s="889">
        <v>3155.3661200000001</v>
      </c>
      <c r="F49" s="888">
        <f>E49/D49*100</f>
        <v>19.721038249999996</v>
      </c>
      <c r="G49" s="909" t="s">
        <v>4006</v>
      </c>
      <c r="H49" s="1009" t="s">
        <v>4226</v>
      </c>
    </row>
    <row r="50" spans="1:8" ht="87.75" customHeight="1">
      <c r="A50" s="891">
        <f>A49+1</f>
        <v>33</v>
      </c>
      <c r="B50" s="890" t="s">
        <v>1164</v>
      </c>
      <c r="C50" s="889">
        <v>6200</v>
      </c>
      <c r="D50" s="889">
        <v>3499.9999999999995</v>
      </c>
      <c r="E50" s="889">
        <v>2864.0659800000003</v>
      </c>
      <c r="F50" s="888">
        <f>E50/D50*100</f>
        <v>81.830456571428584</v>
      </c>
      <c r="G50" s="909" t="s">
        <v>4006</v>
      </c>
      <c r="H50" s="1009" t="s">
        <v>4225</v>
      </c>
    </row>
    <row r="51" spans="1:8" ht="97.5" customHeight="1">
      <c r="A51" s="891">
        <f>A50+1</f>
        <v>34</v>
      </c>
      <c r="B51" s="890" t="s">
        <v>1168</v>
      </c>
      <c r="C51" s="889">
        <v>7000</v>
      </c>
      <c r="D51" s="889">
        <v>6100.0000000000009</v>
      </c>
      <c r="E51" s="889">
        <v>5721.4770500000004</v>
      </c>
      <c r="F51" s="888">
        <f>E51/D51*100</f>
        <v>93.794705737704902</v>
      </c>
      <c r="G51" s="909" t="s">
        <v>4006</v>
      </c>
      <c r="H51" s="1009" t="s">
        <v>4224</v>
      </c>
    </row>
    <row r="52" spans="1:8" ht="108.75" customHeight="1">
      <c r="A52" s="891">
        <f>A51+1</f>
        <v>35</v>
      </c>
      <c r="B52" s="890" t="s">
        <v>1167</v>
      </c>
      <c r="C52" s="889">
        <v>1200</v>
      </c>
      <c r="D52" s="889">
        <v>1000</v>
      </c>
      <c r="E52" s="889">
        <v>501.52644000000009</v>
      </c>
      <c r="F52" s="888">
        <f>E52/D52*100</f>
        <v>50.152644000000009</v>
      </c>
      <c r="G52" s="909" t="s">
        <v>4006</v>
      </c>
      <c r="H52" s="1009" t="s">
        <v>4223</v>
      </c>
    </row>
    <row r="53" spans="1:8" ht="24" customHeight="1">
      <c r="A53" s="891">
        <f>A52+1</f>
        <v>36</v>
      </c>
      <c r="B53" s="890" t="s">
        <v>4222</v>
      </c>
      <c r="C53" s="889">
        <v>500</v>
      </c>
      <c r="D53" s="889">
        <v>0</v>
      </c>
      <c r="E53" s="889">
        <v>0</v>
      </c>
      <c r="F53" s="888" t="s">
        <v>881</v>
      </c>
      <c r="G53" s="991" t="s">
        <v>4113</v>
      </c>
      <c r="H53" s="892" t="s">
        <v>897</v>
      </c>
    </row>
    <row r="54" spans="1:8" ht="13.5" customHeight="1" thickBot="1">
      <c r="A54" s="1239" t="s">
        <v>437</v>
      </c>
      <c r="B54" s="1240"/>
      <c r="C54" s="885">
        <f>SUM(C48:C53)</f>
        <v>41699</v>
      </c>
      <c r="D54" s="885">
        <f>SUM(D48:D53)</f>
        <v>43029.85</v>
      </c>
      <c r="E54" s="885">
        <f>SUM(E48:E53)</f>
        <v>28640.689770000001</v>
      </c>
      <c r="F54" s="884">
        <f>E54/D54*100</f>
        <v>66.560050220951268</v>
      </c>
      <c r="G54" s="903"/>
      <c r="H54" s="882"/>
    </row>
    <row r="55" spans="1:8" s="876" customFormat="1">
      <c r="A55" s="880"/>
      <c r="B55" s="881"/>
      <c r="C55" s="880"/>
      <c r="D55" s="880"/>
      <c r="E55" s="880"/>
      <c r="F55" s="879"/>
      <c r="G55" s="878"/>
      <c r="H55" s="877"/>
    </row>
  </sheetData>
  <customSheetViews>
    <customSheetView guid="{040A417A-1A2A-4546-91E5-4FDAF814DD6C}" showPageBreaks="1" fitToPage="1" printArea="1" view="pageBreakPreview">
      <selection activeCell="F87" sqref="F87"/>
      <pageMargins left="0.31496062992125984" right="0.31496062992125984" top="0.51181102362204722" bottom="0.43307086614173229" header="0.31496062992125984" footer="0.23622047244094491"/>
      <printOptions horizontalCentered="1"/>
      <pageSetup paperSize="9" scale="98" firstPageNumber="236" fitToHeight="0" orientation="landscape" useFirstPageNumber="1" r:id="rId1"/>
      <headerFooter alignWithMargins="0">
        <oddHeader>&amp;L&amp;"Tahoma,Kurzíva"&amp;9Závěrečný účet za rok 2013&amp;R&amp;"Tahoma,Kurzíva"&amp;9Tabulka č. 13</oddHeader>
        <oddFooter>&amp;C&amp;"Tahoma,Obyčejné"&amp;P</oddFooter>
      </headerFooter>
    </customSheetView>
  </customSheetViews>
  <mergeCells count="9">
    <mergeCell ref="A43:B43"/>
    <mergeCell ref="A46:B46"/>
    <mergeCell ref="A54:B54"/>
    <mergeCell ref="A1:H1"/>
    <mergeCell ref="A4:B4"/>
    <mergeCell ref="A5:B5"/>
    <mergeCell ref="A6:B6"/>
    <mergeCell ref="A7:B7"/>
    <mergeCell ref="A8:B8"/>
  </mergeCells>
  <printOptions horizontalCentered="1"/>
  <pageMargins left="0.31496062992125984" right="0.31496062992125984" top="0.51181102362204722" bottom="0.43307086614173229" header="0.31496062992125984" footer="0.23622047244094491"/>
  <pageSetup paperSize="9" scale="98" firstPageNumber="236" fitToHeight="0" orientation="landscape" useFirstPageNumber="1" r:id="rId2"/>
  <headerFooter alignWithMargins="0">
    <oddHeader>&amp;L&amp;"Tahoma,Kurzíva"&amp;9Závěrečný účet za rok 2013&amp;R&amp;"Tahoma,Kurzíva"&amp;9Tabulka č. 13</oddHeader>
    <oddFooter>&amp;C&amp;"Tahoma,Obyčejné"&amp;P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7"/>
  <sheetViews>
    <sheetView showGridLines="0" topLeftCell="B1" zoomScaleNormal="100" zoomScaleSheetLayoutView="100" workbookViewId="0">
      <selection activeCell="F87" sqref="F87"/>
    </sheetView>
  </sheetViews>
  <sheetFormatPr defaultRowHeight="12.75"/>
  <cols>
    <col min="1" max="1" width="2.85546875" style="22" hidden="1" customWidth="1"/>
    <col min="2" max="2" width="10.28515625" style="22" customWidth="1"/>
    <col min="3" max="3" width="16.85546875" style="22" customWidth="1"/>
    <col min="4" max="11" width="11.7109375" style="22" customWidth="1"/>
    <col min="12" max="16384" width="9.140625" style="22"/>
  </cols>
  <sheetData>
    <row r="1" spans="2:10">
      <c r="B1" s="3"/>
      <c r="C1" s="3"/>
      <c r="D1" s="3"/>
      <c r="E1" s="3"/>
      <c r="F1" s="3"/>
      <c r="G1" s="3"/>
      <c r="H1" s="3"/>
      <c r="I1" s="3"/>
      <c r="J1" s="3"/>
    </row>
    <row r="2" spans="2:10">
      <c r="B2" s="3"/>
      <c r="C2" s="3"/>
      <c r="D2" s="3"/>
      <c r="E2" s="3"/>
      <c r="F2" s="3"/>
      <c r="G2" s="3"/>
      <c r="H2" s="3"/>
      <c r="I2" s="3"/>
      <c r="J2" s="3"/>
    </row>
    <row r="3" spans="2:10">
      <c r="B3" s="3"/>
      <c r="C3" s="3"/>
      <c r="D3" s="3"/>
      <c r="E3" s="3"/>
      <c r="F3" s="3"/>
      <c r="G3" s="3"/>
      <c r="H3" s="3"/>
      <c r="I3" s="3"/>
      <c r="J3" s="3"/>
    </row>
    <row r="4" spans="2:10">
      <c r="B4" s="3"/>
      <c r="C4" s="3"/>
      <c r="D4" s="3"/>
      <c r="E4" s="3"/>
      <c r="F4" s="3"/>
      <c r="G4" s="3"/>
      <c r="H4" s="3"/>
      <c r="I4" s="3"/>
      <c r="J4" s="3"/>
    </row>
    <row r="5" spans="2:10">
      <c r="B5" s="3"/>
      <c r="C5" s="3"/>
      <c r="D5" s="3"/>
      <c r="E5" s="3"/>
      <c r="F5" s="3"/>
      <c r="G5" s="3"/>
      <c r="H5" s="3"/>
      <c r="I5" s="3"/>
      <c r="J5" s="3"/>
    </row>
    <row r="6" spans="2:10">
      <c r="B6" s="3"/>
      <c r="C6" s="3"/>
      <c r="D6" s="3"/>
      <c r="E6" s="3"/>
      <c r="F6" s="3"/>
      <c r="G6" s="3"/>
      <c r="H6" s="3"/>
      <c r="I6" s="3"/>
      <c r="J6" s="3"/>
    </row>
    <row r="7" spans="2:10">
      <c r="B7" s="3"/>
      <c r="C7" s="3"/>
      <c r="D7" s="3"/>
      <c r="E7" s="3"/>
      <c r="F7" s="3"/>
      <c r="G7" s="3"/>
      <c r="H7" s="3"/>
      <c r="I7" s="3"/>
      <c r="J7" s="3"/>
    </row>
    <row r="8" spans="2:10">
      <c r="B8" s="3"/>
      <c r="C8" s="3"/>
      <c r="D8" s="3"/>
      <c r="E8" s="3"/>
      <c r="F8" s="3"/>
      <c r="G8" s="3"/>
      <c r="H8" s="3"/>
      <c r="I8" s="3"/>
      <c r="J8" s="3"/>
    </row>
    <row r="9" spans="2:10">
      <c r="B9" s="3"/>
      <c r="C9" s="3"/>
      <c r="D9" s="3"/>
      <c r="E9" s="3"/>
      <c r="F9" s="3"/>
      <c r="G9" s="3"/>
      <c r="H9" s="3"/>
      <c r="I9" s="3"/>
      <c r="J9" s="3"/>
    </row>
    <row r="10" spans="2:10">
      <c r="B10" s="3"/>
      <c r="C10" s="3"/>
      <c r="D10" s="3"/>
      <c r="E10" s="3"/>
      <c r="F10" s="3"/>
      <c r="G10" s="3"/>
      <c r="H10" s="3"/>
      <c r="I10" s="3"/>
      <c r="J10" s="3"/>
    </row>
    <row r="11" spans="2:10">
      <c r="B11" s="3"/>
      <c r="C11" s="3"/>
      <c r="D11" s="3"/>
      <c r="E11" s="3"/>
      <c r="F11" s="3"/>
      <c r="G11" s="3"/>
      <c r="H11" s="3"/>
      <c r="I11" s="3"/>
      <c r="J11" s="3"/>
    </row>
    <row r="12" spans="2:10">
      <c r="B12" s="3"/>
      <c r="C12" s="3"/>
      <c r="D12" s="3"/>
      <c r="E12" s="3"/>
      <c r="F12" s="3"/>
      <c r="G12" s="3"/>
      <c r="H12" s="3"/>
      <c r="I12" s="3"/>
      <c r="J12" s="3"/>
    </row>
    <row r="13" spans="2:10" ht="13.5" thickBot="1">
      <c r="B13" s="3"/>
      <c r="C13" s="3"/>
      <c r="D13" s="3"/>
      <c r="E13" s="3"/>
      <c r="F13" s="3"/>
      <c r="G13" s="3"/>
      <c r="H13" s="3"/>
      <c r="I13" s="3"/>
      <c r="J13" s="3"/>
    </row>
    <row r="14" spans="2:10">
      <c r="C14" s="3">
        <v>2007</v>
      </c>
      <c r="D14" s="3">
        <v>2008</v>
      </c>
      <c r="E14" s="3">
        <v>2009</v>
      </c>
      <c r="F14" s="3">
        <v>2010</v>
      </c>
      <c r="G14" s="15">
        <v>2011</v>
      </c>
      <c r="H14" s="3">
        <v>2012</v>
      </c>
      <c r="I14" s="3">
        <v>2013</v>
      </c>
    </row>
    <row r="15" spans="2:10">
      <c r="B15" s="4" t="s">
        <v>12</v>
      </c>
      <c r="C15" s="6">
        <v>13135.04</v>
      </c>
      <c r="D15" s="6">
        <v>13733.8</v>
      </c>
      <c r="E15" s="6">
        <v>14927.606</v>
      </c>
      <c r="F15" s="6">
        <v>14619.688</v>
      </c>
      <c r="G15" s="8">
        <v>14769.003000000001</v>
      </c>
      <c r="H15" s="8">
        <v>14909.261</v>
      </c>
      <c r="I15" s="8">
        <v>14904.712</v>
      </c>
    </row>
    <row r="16" spans="2:10">
      <c r="B16" s="4" t="s">
        <v>13</v>
      </c>
      <c r="C16" s="6">
        <v>1748.402</v>
      </c>
      <c r="D16" s="6">
        <v>2741.2</v>
      </c>
      <c r="E16" s="6">
        <v>2177.3580000000002</v>
      </c>
      <c r="F16" s="6">
        <v>2091.1819999999998</v>
      </c>
      <c r="G16" s="8">
        <v>2062.2800000000002</v>
      </c>
      <c r="H16" s="8">
        <v>1912.375</v>
      </c>
      <c r="I16" s="8">
        <v>2009.296</v>
      </c>
    </row>
    <row r="17" spans="2:10">
      <c r="B17" s="4" t="s">
        <v>12</v>
      </c>
      <c r="C17" s="6">
        <f t="shared" ref="C17:I17" si="0">D34*100/D36</f>
        <v>88.252703910829226</v>
      </c>
      <c r="D17" s="6">
        <f t="shared" si="0"/>
        <v>83.361683396481624</v>
      </c>
      <c r="E17" s="6">
        <f t="shared" si="0"/>
        <v>87.270607526563637</v>
      </c>
      <c r="F17" s="6">
        <f t="shared" si="0"/>
        <v>87.486097372548528</v>
      </c>
      <c r="G17" s="6">
        <f t="shared" si="0"/>
        <v>87.747339284830517</v>
      </c>
      <c r="H17" s="6">
        <f t="shared" si="0"/>
        <v>88.631456536094362</v>
      </c>
      <c r="I17" s="6">
        <f t="shared" si="0"/>
        <v>88.120521168016481</v>
      </c>
    </row>
    <row r="18" spans="2:10">
      <c r="B18" s="4" t="s">
        <v>13</v>
      </c>
      <c r="C18" s="6">
        <f t="shared" ref="C18:I18" si="1">D35*100/D36</f>
        <v>11.747296089170771</v>
      </c>
      <c r="D18" s="6">
        <f t="shared" si="1"/>
        <v>16.63831660351838</v>
      </c>
      <c r="E18" s="6">
        <f t="shared" si="1"/>
        <v>12.729392473436366</v>
      </c>
      <c r="F18" s="6">
        <f t="shared" si="1"/>
        <v>12.513902627451474</v>
      </c>
      <c r="G18" s="6">
        <f t="shared" si="1"/>
        <v>12.252660715169487</v>
      </c>
      <c r="H18" s="6">
        <f t="shared" si="1"/>
        <v>11.368543463905652</v>
      </c>
      <c r="I18" s="6">
        <f t="shared" si="1"/>
        <v>11.879478831983526</v>
      </c>
    </row>
    <row r="19" spans="2:10">
      <c r="B19" s="3"/>
      <c r="C19" s="3"/>
      <c r="D19" s="3"/>
      <c r="E19" s="3"/>
      <c r="F19" s="3"/>
      <c r="G19" s="3"/>
      <c r="H19" s="3"/>
      <c r="I19" s="3"/>
      <c r="J19" s="3"/>
    </row>
    <row r="20" spans="2:10">
      <c r="B20" s="3"/>
      <c r="C20" s="3"/>
      <c r="D20" s="3"/>
      <c r="E20" s="3"/>
      <c r="F20" s="3"/>
      <c r="G20" s="3"/>
      <c r="H20" s="3"/>
      <c r="I20" s="3"/>
      <c r="J20" s="3"/>
    </row>
    <row r="21" spans="2:10">
      <c r="B21" s="3"/>
      <c r="C21" s="3"/>
      <c r="D21" s="3"/>
      <c r="E21" s="3"/>
      <c r="F21" s="3"/>
      <c r="G21" s="3"/>
      <c r="H21" s="3"/>
      <c r="I21" s="3"/>
      <c r="J21" s="3"/>
    </row>
    <row r="22" spans="2:10">
      <c r="B22" s="3"/>
      <c r="C22" s="3"/>
      <c r="D22" s="3"/>
      <c r="E22" s="3"/>
      <c r="F22" s="3"/>
      <c r="G22" s="3"/>
      <c r="H22" s="3"/>
      <c r="I22" s="3"/>
      <c r="J22" s="3"/>
    </row>
    <row r="23" spans="2:10">
      <c r="B23" s="3"/>
      <c r="C23" s="3"/>
      <c r="D23" s="3"/>
      <c r="E23" s="3"/>
      <c r="F23" s="3"/>
      <c r="G23" s="3"/>
      <c r="H23" s="3"/>
      <c r="I23" s="3"/>
      <c r="J23" s="3"/>
    </row>
    <row r="24" spans="2:10">
      <c r="B24" s="3"/>
      <c r="C24" s="3"/>
      <c r="D24" s="3"/>
      <c r="E24" s="3"/>
      <c r="F24" s="3"/>
      <c r="G24" s="3"/>
      <c r="H24" s="3"/>
      <c r="I24" s="3"/>
      <c r="J24" s="3"/>
    </row>
    <row r="25" spans="2:10">
      <c r="B25" s="3"/>
      <c r="C25" s="3"/>
      <c r="D25" s="3"/>
      <c r="E25" s="3"/>
      <c r="F25" s="3"/>
      <c r="G25" s="3"/>
      <c r="H25" s="3"/>
      <c r="I25" s="3"/>
      <c r="J25" s="3"/>
    </row>
    <row r="26" spans="2:10">
      <c r="B26" s="3"/>
      <c r="C26" s="3"/>
      <c r="D26" s="3"/>
      <c r="E26" s="3"/>
      <c r="F26" s="3"/>
      <c r="G26" s="3"/>
      <c r="H26" s="3"/>
      <c r="I26" s="3"/>
      <c r="J26" s="3"/>
    </row>
    <row r="27" spans="2:10">
      <c r="B27" s="3"/>
      <c r="C27" s="3"/>
      <c r="D27" s="3"/>
      <c r="E27" s="3"/>
      <c r="F27" s="3"/>
      <c r="G27" s="3"/>
      <c r="H27" s="3"/>
      <c r="I27" s="3"/>
      <c r="J27" s="3"/>
    </row>
    <row r="28" spans="2:10">
      <c r="B28" s="3"/>
      <c r="C28" s="3"/>
      <c r="D28" s="3"/>
      <c r="E28" s="3"/>
      <c r="F28" s="3"/>
      <c r="G28" s="3"/>
      <c r="H28" s="3"/>
      <c r="I28" s="3"/>
      <c r="J28" s="3"/>
    </row>
    <row r="29" spans="2:10">
      <c r="B29" s="3"/>
      <c r="C29" s="3"/>
      <c r="D29" s="3"/>
      <c r="E29" s="3"/>
      <c r="F29" s="3"/>
      <c r="G29" s="3"/>
      <c r="H29" s="3"/>
      <c r="I29" s="3"/>
      <c r="J29" s="3"/>
    </row>
    <row r="30" spans="2:10">
      <c r="B30" s="3"/>
      <c r="C30" s="3"/>
      <c r="D30" s="3"/>
      <c r="E30" s="3"/>
      <c r="F30" s="3"/>
      <c r="G30" s="3"/>
      <c r="H30" s="3"/>
      <c r="I30" s="3"/>
      <c r="J30" s="3"/>
    </row>
    <row r="31" spans="2:10">
      <c r="B31" s="3"/>
      <c r="C31" s="3"/>
      <c r="D31" s="3"/>
      <c r="E31" s="3"/>
      <c r="F31" s="3"/>
      <c r="G31" s="3"/>
      <c r="H31" s="3"/>
      <c r="I31" s="3"/>
      <c r="J31" s="3"/>
    </row>
    <row r="32" spans="2:10" ht="15" customHeight="1" thickBot="1">
      <c r="C32" s="3"/>
      <c r="D32" s="23"/>
      <c r="E32" s="23"/>
      <c r="F32" s="11"/>
      <c r="G32" s="11"/>
      <c r="H32" s="11"/>
      <c r="I32" s="11"/>
      <c r="J32" s="11" t="s">
        <v>2</v>
      </c>
    </row>
    <row r="33" spans="2:10" ht="15.75" customHeight="1">
      <c r="C33" s="12"/>
      <c r="D33" s="13" t="s">
        <v>3</v>
      </c>
      <c r="E33" s="13" t="s">
        <v>4</v>
      </c>
      <c r="F33" s="14" t="s">
        <v>5</v>
      </c>
      <c r="G33" s="14" t="s">
        <v>6</v>
      </c>
      <c r="H33" s="14" t="s">
        <v>7</v>
      </c>
      <c r="I33" s="14" t="s">
        <v>8</v>
      </c>
      <c r="J33" s="15" t="s">
        <v>41</v>
      </c>
    </row>
    <row r="34" spans="2:10" ht="15.75" customHeight="1">
      <c r="C34" s="16" t="s">
        <v>14</v>
      </c>
      <c r="D34" s="6">
        <v>13135.04</v>
      </c>
      <c r="E34" s="6">
        <v>13733.819</v>
      </c>
      <c r="F34" s="17">
        <v>14927.606</v>
      </c>
      <c r="G34" s="17">
        <v>14619.688</v>
      </c>
      <c r="H34" s="17">
        <v>14769.003000000001</v>
      </c>
      <c r="I34" s="17">
        <v>14909.261</v>
      </c>
      <c r="J34" s="8">
        <v>14904.712</v>
      </c>
    </row>
    <row r="35" spans="2:10" ht="15.75" customHeight="1">
      <c r="C35" s="16" t="s">
        <v>15</v>
      </c>
      <c r="D35" s="6">
        <v>1748.402</v>
      </c>
      <c r="E35" s="6">
        <v>2741.1590000000001</v>
      </c>
      <c r="F35" s="17">
        <v>2177.3580000000002</v>
      </c>
      <c r="G35" s="17">
        <v>2091.1819999999998</v>
      </c>
      <c r="H35" s="17">
        <v>2062.2800000000002</v>
      </c>
      <c r="I35" s="17">
        <v>1912.375</v>
      </c>
      <c r="J35" s="8">
        <v>2009.296</v>
      </c>
    </row>
    <row r="36" spans="2:10" ht="15.75" customHeight="1" thickBot="1">
      <c r="C36" s="18" t="s">
        <v>11</v>
      </c>
      <c r="D36" s="19">
        <f t="shared" ref="D36:J36" si="2">SUM(D34:D35)</f>
        <v>14883.442000000001</v>
      </c>
      <c r="E36" s="19">
        <f t="shared" si="2"/>
        <v>16474.977999999999</v>
      </c>
      <c r="F36" s="20">
        <f t="shared" si="2"/>
        <v>17104.964</v>
      </c>
      <c r="G36" s="20">
        <f t="shared" si="2"/>
        <v>16710.87</v>
      </c>
      <c r="H36" s="20">
        <f t="shared" si="2"/>
        <v>16831.282999999999</v>
      </c>
      <c r="I36" s="20">
        <f t="shared" si="2"/>
        <v>16821.635999999999</v>
      </c>
      <c r="J36" s="21">
        <f t="shared" si="2"/>
        <v>16914.007999999998</v>
      </c>
    </row>
    <row r="37" spans="2:10">
      <c r="B37" s="3"/>
      <c r="C37" s="3"/>
      <c r="D37" s="3"/>
      <c r="E37" s="3"/>
      <c r="F37" s="3"/>
      <c r="G37" s="3"/>
      <c r="H37" s="3"/>
      <c r="I37" s="3"/>
      <c r="J37" s="3"/>
    </row>
  </sheetData>
  <customSheetViews>
    <customSheetView guid="{040A417A-1A2A-4546-91E5-4FDAF814DD6C}" showGridLines="0" fitToPage="1" hiddenColumns="1" topLeftCell="B1">
      <selection activeCell="F87" sqref="F87"/>
      <pageMargins left="0.78740157480314965" right="0.78740157480314965" top="0.98425196850393704" bottom="0.98425196850393704" header="0.51181102362204722" footer="0.51181102362204722"/>
      <printOptions horizontalCentered="1"/>
      <pageSetup paperSize="9" scale="98" firstPageNumber="138" orientation="landscape" useFirstPageNumber="1" r:id="rId1"/>
      <headerFooter alignWithMargins="0">
        <oddHeader>&amp;L&amp;"Tahoma,Kurzíva"&amp;9Závěrečný účet za rok 2013&amp;R&amp;"Tahoma,Kurzíva"&amp;9Graf č. 2</oddHeader>
        <oddFooter>&amp;C&amp;"Tahoma,Obyčejné"&amp;P</oddFooter>
      </headerFooter>
    </customSheetView>
  </customSheetViews>
  <printOptions horizontalCentered="1"/>
  <pageMargins left="0.78740157480314965" right="0.78740157480314965" top="0.98425196850393704" bottom="0.98425196850393704" header="0.51181102362204722" footer="0.51181102362204722"/>
  <pageSetup paperSize="9" scale="98" firstPageNumber="138" orientation="landscape" useFirstPageNumber="1" r:id="rId2"/>
  <headerFooter alignWithMargins="0">
    <oddHeader>&amp;L&amp;"Tahoma,Kurzíva"&amp;9Závěrečný účet za rok 2013&amp;R&amp;"Tahoma,Kurzíva"&amp;9Graf č. 2</oddHeader>
    <oddFooter>&amp;C&amp;"Tahoma,Obyčejné"&amp;P</odd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36"/>
  <sheetViews>
    <sheetView view="pageBreakPreview" zoomScaleNormal="100" zoomScaleSheetLayoutView="100" workbookViewId="0">
      <selection activeCell="F87" sqref="F87"/>
    </sheetView>
  </sheetViews>
  <sheetFormatPr defaultRowHeight="10.5"/>
  <cols>
    <col min="1" max="1" width="6.42578125" style="870" customWidth="1"/>
    <col min="2" max="2" width="42.7109375" style="875" customWidth="1"/>
    <col min="3" max="4" width="13.140625" style="874" customWidth="1"/>
    <col min="5" max="5" width="12.140625" style="870" customWidth="1"/>
    <col min="6" max="6" width="8" style="873" customWidth="1"/>
    <col min="7" max="7" width="8.7109375" style="872" customWidth="1"/>
    <col min="8" max="8" width="42.7109375" style="871" customWidth="1"/>
    <col min="9" max="16384" width="9.140625" style="870"/>
  </cols>
  <sheetData>
    <row r="1" spans="1:8" s="953" customFormat="1" ht="18" customHeight="1">
      <c r="A1" s="1243" t="s">
        <v>4346</v>
      </c>
      <c r="B1" s="1243"/>
      <c r="C1" s="1243"/>
      <c r="D1" s="1243"/>
      <c r="E1" s="1243"/>
      <c r="F1" s="1243"/>
      <c r="G1" s="1243"/>
      <c r="H1" s="1243"/>
    </row>
    <row r="2" spans="1:8" ht="12" customHeight="1"/>
    <row r="3" spans="1:8" ht="12" customHeight="1" thickBot="1">
      <c r="A3" s="675"/>
      <c r="F3" s="938" t="s">
        <v>4069</v>
      </c>
    </row>
    <row r="4" spans="1:8" ht="24" customHeight="1">
      <c r="A4" s="1244"/>
      <c r="B4" s="1245"/>
      <c r="C4" s="952" t="s">
        <v>4067</v>
      </c>
      <c r="D4" s="952" t="s">
        <v>4066</v>
      </c>
      <c r="E4" s="952" t="s">
        <v>4065</v>
      </c>
      <c r="F4" s="951" t="s">
        <v>4064</v>
      </c>
      <c r="G4" s="950"/>
      <c r="H4" s="949"/>
    </row>
    <row r="5" spans="1:8" ht="12.75" customHeight="1">
      <c r="A5" s="1241" t="s">
        <v>4071</v>
      </c>
      <c r="B5" s="1242"/>
      <c r="C5" s="948">
        <f>C45</f>
        <v>19300</v>
      </c>
      <c r="D5" s="948">
        <f>D45</f>
        <v>43269.39</v>
      </c>
      <c r="E5" s="948">
        <f>E45</f>
        <v>40893.995700000007</v>
      </c>
      <c r="F5" s="947">
        <f t="shared" ref="F5:F10" si="0">E5/D5*100</f>
        <v>94.510220042390259</v>
      </c>
      <c r="G5" s="944"/>
      <c r="H5" s="943"/>
    </row>
    <row r="6" spans="1:8" ht="12.75" customHeight="1">
      <c r="A6" s="1241" t="s">
        <v>4053</v>
      </c>
      <c r="B6" s="1242"/>
      <c r="C6" s="520">
        <f>C56</f>
        <v>121760</v>
      </c>
      <c r="D6" s="520">
        <f>D56</f>
        <v>83188.12</v>
      </c>
      <c r="E6" s="520">
        <f>E56</f>
        <v>53914.112999999998</v>
      </c>
      <c r="F6" s="947">
        <f t="shared" si="0"/>
        <v>64.809870688266543</v>
      </c>
      <c r="G6" s="944"/>
      <c r="H6" s="943"/>
    </row>
    <row r="7" spans="1:8" ht="12.75" customHeight="1">
      <c r="A7" s="1042" t="s">
        <v>4306</v>
      </c>
      <c r="B7" s="1041"/>
      <c r="C7" s="520">
        <f>C80</f>
        <v>50000</v>
      </c>
      <c r="D7" s="520">
        <f>D80</f>
        <v>50000</v>
      </c>
      <c r="E7" s="520">
        <f>E80</f>
        <v>50000</v>
      </c>
      <c r="F7" s="947">
        <f t="shared" si="0"/>
        <v>100</v>
      </c>
      <c r="G7" s="944"/>
      <c r="H7" s="943"/>
    </row>
    <row r="8" spans="1:8" ht="12.75" customHeight="1">
      <c r="A8" s="1241" t="s">
        <v>4070</v>
      </c>
      <c r="B8" s="1242"/>
      <c r="C8" s="520">
        <f>C98</f>
        <v>59282</v>
      </c>
      <c r="D8" s="520">
        <f>D98</f>
        <v>81035.719999999987</v>
      </c>
      <c r="E8" s="520">
        <f>E98</f>
        <v>75863.669309999997</v>
      </c>
      <c r="F8" s="947">
        <f t="shared" si="0"/>
        <v>93.617566808809755</v>
      </c>
      <c r="G8" s="944"/>
      <c r="H8" s="943"/>
    </row>
    <row r="9" spans="1:8" ht="12.75" customHeight="1">
      <c r="A9" s="1241" t="s">
        <v>4041</v>
      </c>
      <c r="B9" s="1242"/>
      <c r="C9" s="520">
        <f>C135</f>
        <v>176970</v>
      </c>
      <c r="D9" s="520">
        <f>D135</f>
        <v>231862.74000000005</v>
      </c>
      <c r="E9" s="520">
        <f>E135</f>
        <v>178697.74363000001</v>
      </c>
      <c r="F9" s="947">
        <f t="shared" si="0"/>
        <v>77.070487319351088</v>
      </c>
      <c r="G9" s="944"/>
      <c r="H9" s="943"/>
    </row>
    <row r="10" spans="1:8" s="675" customFormat="1" ht="13.5" customHeight="1" thickBot="1">
      <c r="A10" s="1237" t="s">
        <v>437</v>
      </c>
      <c r="B10" s="1238"/>
      <c r="C10" s="946">
        <f>SUM(C5:C9)</f>
        <v>427312</v>
      </c>
      <c r="D10" s="946">
        <f>SUM(D5:D9)</f>
        <v>489355.97000000003</v>
      </c>
      <c r="E10" s="946">
        <f>SUM(E5:E9)</f>
        <v>399369.52164000005</v>
      </c>
      <c r="F10" s="945">
        <f t="shared" si="0"/>
        <v>81.611249504118661</v>
      </c>
      <c r="G10" s="944"/>
      <c r="H10" s="943"/>
    </row>
    <row r="11" spans="1:8" s="937" customFormat="1" ht="10.5" customHeight="1">
      <c r="B11" s="941"/>
      <c r="C11" s="876"/>
      <c r="D11" s="876"/>
      <c r="E11" s="876"/>
      <c r="F11" s="940"/>
      <c r="G11" s="939"/>
      <c r="H11" s="942"/>
    </row>
    <row r="12" spans="1:8" s="937" customFormat="1" ht="10.5" customHeight="1">
      <c r="B12" s="941"/>
      <c r="C12" s="876"/>
      <c r="D12" s="876"/>
      <c r="E12" s="876"/>
      <c r="F12" s="940"/>
      <c r="G12" s="939"/>
      <c r="H12" s="942"/>
    </row>
    <row r="13" spans="1:8" s="937" customFormat="1" ht="12" customHeight="1" thickBot="1">
      <c r="B13" s="941"/>
      <c r="C13" s="876"/>
      <c r="D13" s="876"/>
      <c r="E13" s="876"/>
      <c r="F13" s="940"/>
      <c r="G13" s="939"/>
      <c r="H13" s="938" t="s">
        <v>4069</v>
      </c>
    </row>
    <row r="14" spans="1:8" ht="28.5" customHeight="1" thickBot="1">
      <c r="A14" s="936" t="s">
        <v>4068</v>
      </c>
      <c r="B14" s="935" t="s">
        <v>866</v>
      </c>
      <c r="C14" s="934" t="s">
        <v>4067</v>
      </c>
      <c r="D14" s="934" t="s">
        <v>4066</v>
      </c>
      <c r="E14" s="934" t="s">
        <v>4065</v>
      </c>
      <c r="F14" s="934" t="s">
        <v>4064</v>
      </c>
      <c r="G14" s="934" t="s">
        <v>4063</v>
      </c>
      <c r="H14" s="933" t="s">
        <v>4062</v>
      </c>
    </row>
    <row r="15" spans="1:8" ht="15" customHeight="1" thickBot="1">
      <c r="A15" s="920" t="s">
        <v>4061</v>
      </c>
      <c r="B15" s="932"/>
      <c r="C15" s="931"/>
      <c r="D15" s="931"/>
      <c r="E15" s="930"/>
      <c r="F15" s="916"/>
      <c r="G15" s="924"/>
      <c r="H15" s="929"/>
    </row>
    <row r="16" spans="1:8" s="923" customFormat="1" ht="12.75" customHeight="1">
      <c r="A16" s="1040">
        <v>1</v>
      </c>
      <c r="B16" s="1028" t="s">
        <v>2632</v>
      </c>
      <c r="C16" s="1027">
        <v>2500</v>
      </c>
      <c r="D16" s="1027">
        <v>2600</v>
      </c>
      <c r="E16" s="1027">
        <v>2600</v>
      </c>
      <c r="F16" s="1026">
        <f t="shared" ref="F16:F24" si="1">E16/D16*100</f>
        <v>100</v>
      </c>
      <c r="G16" s="1039" t="s">
        <v>4045</v>
      </c>
      <c r="H16" s="1024" t="s">
        <v>897</v>
      </c>
    </row>
    <row r="17" spans="1:8" s="923" customFormat="1" ht="24" customHeight="1">
      <c r="A17" s="891">
        <f t="shared" ref="A17:A44" si="2">A16+1</f>
        <v>2</v>
      </c>
      <c r="B17" s="890" t="s">
        <v>2964</v>
      </c>
      <c r="C17" s="889">
        <v>500</v>
      </c>
      <c r="D17" s="889">
        <v>627</v>
      </c>
      <c r="E17" s="889">
        <v>627</v>
      </c>
      <c r="F17" s="888">
        <f t="shared" si="1"/>
        <v>100</v>
      </c>
      <c r="G17" s="1006" t="s">
        <v>4045</v>
      </c>
      <c r="H17" s="983" t="s">
        <v>897</v>
      </c>
    </row>
    <row r="18" spans="1:8" s="923" customFormat="1" ht="45" customHeight="1">
      <c r="A18" s="891">
        <f t="shared" si="2"/>
        <v>3</v>
      </c>
      <c r="B18" s="890" t="s">
        <v>2853</v>
      </c>
      <c r="C18" s="889">
        <v>2100</v>
      </c>
      <c r="D18" s="889">
        <v>2100</v>
      </c>
      <c r="E18" s="889">
        <v>2042.3</v>
      </c>
      <c r="F18" s="888">
        <f t="shared" si="1"/>
        <v>97.252380952380946</v>
      </c>
      <c r="G18" s="1006" t="s">
        <v>4045</v>
      </c>
      <c r="H18" s="1038" t="s">
        <v>4345</v>
      </c>
    </row>
    <row r="19" spans="1:8" s="923" customFormat="1" ht="45" customHeight="1">
      <c r="A19" s="891">
        <f t="shared" si="2"/>
        <v>4</v>
      </c>
      <c r="B19" s="890" t="s">
        <v>2635</v>
      </c>
      <c r="C19" s="889">
        <v>1600</v>
      </c>
      <c r="D19" s="889">
        <v>1674.1</v>
      </c>
      <c r="E19" s="889">
        <v>1640.6</v>
      </c>
      <c r="F19" s="888">
        <f t="shared" si="1"/>
        <v>97.998924795412449</v>
      </c>
      <c r="G19" s="1006" t="s">
        <v>4045</v>
      </c>
      <c r="H19" s="1038" t="s">
        <v>4345</v>
      </c>
    </row>
    <row r="20" spans="1:8" s="923" customFormat="1" ht="34.5" customHeight="1">
      <c r="A20" s="891">
        <f t="shared" si="2"/>
        <v>5</v>
      </c>
      <c r="B20" s="890" t="s">
        <v>2631</v>
      </c>
      <c r="C20" s="889">
        <v>2700</v>
      </c>
      <c r="D20" s="889">
        <v>2520</v>
      </c>
      <c r="E20" s="889">
        <v>2420</v>
      </c>
      <c r="F20" s="888">
        <f t="shared" si="1"/>
        <v>96.031746031746039</v>
      </c>
      <c r="G20" s="1006" t="s">
        <v>4045</v>
      </c>
      <c r="H20" s="1021" t="s">
        <v>4344</v>
      </c>
    </row>
    <row r="21" spans="1:8" s="923" customFormat="1" ht="78" customHeight="1">
      <c r="A21" s="891">
        <f t="shared" si="2"/>
        <v>6</v>
      </c>
      <c r="B21" s="890" t="s">
        <v>2855</v>
      </c>
      <c r="C21" s="889">
        <v>8000</v>
      </c>
      <c r="D21" s="889">
        <v>7850</v>
      </c>
      <c r="E21" s="889">
        <v>7500</v>
      </c>
      <c r="F21" s="888">
        <f t="shared" si="1"/>
        <v>95.541401273885356</v>
      </c>
      <c r="G21" s="1006" t="s">
        <v>4045</v>
      </c>
      <c r="H21" s="1021" t="s">
        <v>4343</v>
      </c>
    </row>
    <row r="22" spans="1:8" s="923" customFormat="1" ht="34.5" customHeight="1">
      <c r="A22" s="891">
        <f t="shared" si="2"/>
        <v>7</v>
      </c>
      <c r="B22" s="890" t="s">
        <v>2938</v>
      </c>
      <c r="C22" s="889">
        <v>800</v>
      </c>
      <c r="D22" s="889">
        <v>678.9</v>
      </c>
      <c r="E22" s="889">
        <v>678.9</v>
      </c>
      <c r="F22" s="888">
        <f t="shared" si="1"/>
        <v>100</v>
      </c>
      <c r="G22" s="1006" t="s">
        <v>4045</v>
      </c>
      <c r="H22" s="983" t="s">
        <v>897</v>
      </c>
    </row>
    <row r="23" spans="1:8" s="926" customFormat="1" ht="34.5" customHeight="1">
      <c r="A23" s="891">
        <f t="shared" si="2"/>
        <v>8</v>
      </c>
      <c r="B23" s="890" t="s">
        <v>4342</v>
      </c>
      <c r="C23" s="889">
        <v>100</v>
      </c>
      <c r="D23" s="889">
        <v>11.8</v>
      </c>
      <c r="E23" s="889">
        <v>7</v>
      </c>
      <c r="F23" s="888">
        <f t="shared" si="1"/>
        <v>59.322033898305079</v>
      </c>
      <c r="G23" s="893" t="s">
        <v>4045</v>
      </c>
      <c r="H23" s="1021" t="s">
        <v>4341</v>
      </c>
    </row>
    <row r="24" spans="1:8" s="923" customFormat="1" ht="67.5" customHeight="1">
      <c r="A24" s="891">
        <f t="shared" si="2"/>
        <v>9</v>
      </c>
      <c r="B24" s="890" t="s">
        <v>4340</v>
      </c>
      <c r="C24" s="889">
        <v>200</v>
      </c>
      <c r="D24" s="889">
        <v>200</v>
      </c>
      <c r="E24" s="889">
        <v>14.656000000000001</v>
      </c>
      <c r="F24" s="888">
        <f t="shared" si="1"/>
        <v>7.3279999999999994</v>
      </c>
      <c r="G24" s="893" t="s">
        <v>4045</v>
      </c>
      <c r="H24" s="1021" t="s">
        <v>4339</v>
      </c>
    </row>
    <row r="25" spans="1:8" s="923" customFormat="1" ht="24" customHeight="1">
      <c r="A25" s="891">
        <f t="shared" si="2"/>
        <v>10</v>
      </c>
      <c r="B25" s="890" t="s">
        <v>4338</v>
      </c>
      <c r="C25" s="889">
        <v>800</v>
      </c>
      <c r="D25" s="889">
        <v>0</v>
      </c>
      <c r="E25" s="889">
        <v>0</v>
      </c>
      <c r="F25" s="888" t="s">
        <v>881</v>
      </c>
      <c r="G25" s="893" t="s">
        <v>4029</v>
      </c>
      <c r="H25" s="983" t="s">
        <v>897</v>
      </c>
    </row>
    <row r="26" spans="1:8" s="923" customFormat="1" ht="24" customHeight="1">
      <c r="A26" s="891">
        <f t="shared" si="2"/>
        <v>11</v>
      </c>
      <c r="B26" s="890" t="s">
        <v>4337</v>
      </c>
      <c r="C26" s="889">
        <v>0</v>
      </c>
      <c r="D26" s="889">
        <v>65.099999999999994</v>
      </c>
      <c r="E26" s="889">
        <v>65.099999999999994</v>
      </c>
      <c r="F26" s="888">
        <f t="shared" ref="F26:F45" si="3">E26/D26*100</f>
        <v>100</v>
      </c>
      <c r="G26" s="893" t="s">
        <v>4029</v>
      </c>
      <c r="H26" s="983" t="s">
        <v>897</v>
      </c>
    </row>
    <row r="27" spans="1:8" s="923" customFormat="1" ht="56.25" customHeight="1">
      <c r="A27" s="891">
        <f t="shared" si="2"/>
        <v>12</v>
      </c>
      <c r="B27" s="890" t="s">
        <v>4336</v>
      </c>
      <c r="C27" s="889">
        <v>0</v>
      </c>
      <c r="D27" s="889">
        <v>86.5</v>
      </c>
      <c r="E27" s="889">
        <v>84.972000000000008</v>
      </c>
      <c r="F27" s="888">
        <f t="shared" si="3"/>
        <v>98.233526011560699</v>
      </c>
      <c r="G27" s="893" t="s">
        <v>4029</v>
      </c>
      <c r="H27" s="1021" t="s">
        <v>4335</v>
      </c>
    </row>
    <row r="28" spans="1:8" s="923" customFormat="1" ht="73.5">
      <c r="A28" s="891">
        <f t="shared" si="2"/>
        <v>13</v>
      </c>
      <c r="B28" s="972" t="s">
        <v>4334</v>
      </c>
      <c r="C28" s="889">
        <v>0</v>
      </c>
      <c r="D28" s="889">
        <v>350</v>
      </c>
      <c r="E28" s="889">
        <v>332.1447</v>
      </c>
      <c r="F28" s="888">
        <f t="shared" si="3"/>
        <v>94.898485714285712</v>
      </c>
      <c r="G28" s="893" t="s">
        <v>4045</v>
      </c>
      <c r="H28" s="1021" t="s">
        <v>4333</v>
      </c>
    </row>
    <row r="29" spans="1:8" s="923" customFormat="1" ht="120" customHeight="1">
      <c r="A29" s="891">
        <f t="shared" si="2"/>
        <v>14</v>
      </c>
      <c r="B29" s="972" t="s">
        <v>4332</v>
      </c>
      <c r="C29" s="889">
        <v>0</v>
      </c>
      <c r="D29" s="889">
        <v>20167.09</v>
      </c>
      <c r="E29" s="889">
        <v>20042.422999999999</v>
      </c>
      <c r="F29" s="888">
        <f t="shared" si="3"/>
        <v>99.38182950539715</v>
      </c>
      <c r="G29" s="893" t="s">
        <v>4045</v>
      </c>
      <c r="H29" s="1021" t="s">
        <v>4331</v>
      </c>
    </row>
    <row r="30" spans="1:8" s="923" customFormat="1" ht="12.75" customHeight="1">
      <c r="A30" s="891">
        <f t="shared" si="2"/>
        <v>15</v>
      </c>
      <c r="B30" s="996" t="s">
        <v>4330</v>
      </c>
      <c r="C30" s="889">
        <v>0</v>
      </c>
      <c r="D30" s="889">
        <v>150</v>
      </c>
      <c r="E30" s="889">
        <v>150</v>
      </c>
      <c r="F30" s="888">
        <f t="shared" si="3"/>
        <v>100</v>
      </c>
      <c r="G30" s="893" t="s">
        <v>4029</v>
      </c>
      <c r="H30" s="983" t="s">
        <v>897</v>
      </c>
    </row>
    <row r="31" spans="1:8" s="923" customFormat="1" ht="34.5" customHeight="1">
      <c r="A31" s="891">
        <f t="shared" si="2"/>
        <v>16</v>
      </c>
      <c r="B31" s="996" t="s">
        <v>4329</v>
      </c>
      <c r="C31" s="889">
        <v>0</v>
      </c>
      <c r="D31" s="889">
        <v>200</v>
      </c>
      <c r="E31" s="889">
        <v>200</v>
      </c>
      <c r="F31" s="888">
        <f t="shared" si="3"/>
        <v>100</v>
      </c>
      <c r="G31" s="893" t="s">
        <v>4029</v>
      </c>
      <c r="H31" s="983" t="s">
        <v>897</v>
      </c>
    </row>
    <row r="32" spans="1:8" s="923" customFormat="1" ht="99" customHeight="1">
      <c r="A32" s="891">
        <f t="shared" si="2"/>
        <v>17</v>
      </c>
      <c r="B32" s="996" t="s">
        <v>4328</v>
      </c>
      <c r="C32" s="889">
        <v>0</v>
      </c>
      <c r="D32" s="889">
        <v>1500</v>
      </c>
      <c r="E32" s="889">
        <v>0</v>
      </c>
      <c r="F32" s="888">
        <f t="shared" si="3"/>
        <v>0</v>
      </c>
      <c r="G32" s="893" t="s">
        <v>4006</v>
      </c>
      <c r="H32" s="1021" t="s">
        <v>4327</v>
      </c>
    </row>
    <row r="33" spans="1:8" s="923" customFormat="1" ht="24" customHeight="1">
      <c r="A33" s="891">
        <f t="shared" si="2"/>
        <v>18</v>
      </c>
      <c r="B33" s="996" t="s">
        <v>4326</v>
      </c>
      <c r="C33" s="889">
        <v>0</v>
      </c>
      <c r="D33" s="889">
        <v>20</v>
      </c>
      <c r="E33" s="889">
        <v>20</v>
      </c>
      <c r="F33" s="888">
        <f t="shared" si="3"/>
        <v>100</v>
      </c>
      <c r="G33" s="893" t="s">
        <v>4029</v>
      </c>
      <c r="H33" s="983" t="s">
        <v>897</v>
      </c>
    </row>
    <row r="34" spans="1:8" s="923" customFormat="1" ht="42">
      <c r="A34" s="891">
        <f t="shared" si="2"/>
        <v>19</v>
      </c>
      <c r="B34" s="996" t="s">
        <v>4325</v>
      </c>
      <c r="C34" s="889">
        <v>0</v>
      </c>
      <c r="D34" s="889">
        <v>20</v>
      </c>
      <c r="E34" s="889">
        <v>20</v>
      </c>
      <c r="F34" s="888">
        <f t="shared" si="3"/>
        <v>100</v>
      </c>
      <c r="G34" s="893" t="s">
        <v>4029</v>
      </c>
      <c r="H34" s="983" t="s">
        <v>897</v>
      </c>
    </row>
    <row r="35" spans="1:8" s="923" customFormat="1" ht="45" customHeight="1">
      <c r="A35" s="891">
        <f t="shared" si="2"/>
        <v>20</v>
      </c>
      <c r="B35" s="996" t="s">
        <v>4324</v>
      </c>
      <c r="C35" s="889">
        <v>0</v>
      </c>
      <c r="D35" s="889">
        <v>40</v>
      </c>
      <c r="E35" s="889">
        <v>40</v>
      </c>
      <c r="F35" s="888">
        <f t="shared" si="3"/>
        <v>100</v>
      </c>
      <c r="G35" s="893" t="s">
        <v>4029</v>
      </c>
      <c r="H35" s="983" t="s">
        <v>897</v>
      </c>
    </row>
    <row r="36" spans="1:8" s="923" customFormat="1" ht="24" customHeight="1">
      <c r="A36" s="891">
        <f t="shared" si="2"/>
        <v>21</v>
      </c>
      <c r="B36" s="996" t="s">
        <v>4323</v>
      </c>
      <c r="C36" s="889">
        <v>0</v>
      </c>
      <c r="D36" s="889">
        <v>255</v>
      </c>
      <c r="E36" s="889">
        <v>255</v>
      </c>
      <c r="F36" s="888">
        <f t="shared" si="3"/>
        <v>100</v>
      </c>
      <c r="G36" s="893" t="s">
        <v>4029</v>
      </c>
      <c r="H36" s="983" t="s">
        <v>897</v>
      </c>
    </row>
    <row r="37" spans="1:8" s="923" customFormat="1" ht="24" customHeight="1">
      <c r="A37" s="891">
        <f t="shared" si="2"/>
        <v>22</v>
      </c>
      <c r="B37" s="996" t="s">
        <v>4322</v>
      </c>
      <c r="C37" s="889">
        <v>0</v>
      </c>
      <c r="D37" s="889">
        <v>45</v>
      </c>
      <c r="E37" s="889">
        <v>45</v>
      </c>
      <c r="F37" s="888">
        <f t="shared" si="3"/>
        <v>100</v>
      </c>
      <c r="G37" s="893" t="s">
        <v>4029</v>
      </c>
      <c r="H37" s="983" t="s">
        <v>897</v>
      </c>
    </row>
    <row r="38" spans="1:8" s="923" customFormat="1" ht="24" customHeight="1">
      <c r="A38" s="891">
        <f t="shared" si="2"/>
        <v>23</v>
      </c>
      <c r="B38" s="996" t="s">
        <v>4321</v>
      </c>
      <c r="C38" s="889">
        <v>0</v>
      </c>
      <c r="D38" s="889">
        <v>100</v>
      </c>
      <c r="E38" s="889">
        <v>100</v>
      </c>
      <c r="F38" s="888">
        <f t="shared" si="3"/>
        <v>100</v>
      </c>
      <c r="G38" s="893" t="s">
        <v>4029</v>
      </c>
      <c r="H38" s="983" t="s">
        <v>897</v>
      </c>
    </row>
    <row r="39" spans="1:8" s="923" customFormat="1" ht="24" customHeight="1">
      <c r="A39" s="891">
        <f t="shared" si="2"/>
        <v>24</v>
      </c>
      <c r="B39" s="996" t="s">
        <v>4320</v>
      </c>
      <c r="C39" s="889">
        <v>0</v>
      </c>
      <c r="D39" s="889">
        <v>150</v>
      </c>
      <c r="E39" s="889">
        <v>150</v>
      </c>
      <c r="F39" s="888">
        <f t="shared" si="3"/>
        <v>100</v>
      </c>
      <c r="G39" s="893" t="s">
        <v>4029</v>
      </c>
      <c r="H39" s="983" t="s">
        <v>897</v>
      </c>
    </row>
    <row r="40" spans="1:8" s="923" customFormat="1" ht="12.75" customHeight="1">
      <c r="A40" s="891">
        <f t="shared" si="2"/>
        <v>25</v>
      </c>
      <c r="B40" s="996" t="s">
        <v>4319</v>
      </c>
      <c r="C40" s="889">
        <v>0</v>
      </c>
      <c r="D40" s="889">
        <v>20</v>
      </c>
      <c r="E40" s="889">
        <v>20</v>
      </c>
      <c r="F40" s="888">
        <f t="shared" si="3"/>
        <v>100</v>
      </c>
      <c r="G40" s="893" t="s">
        <v>4029</v>
      </c>
      <c r="H40" s="983" t="s">
        <v>897</v>
      </c>
    </row>
    <row r="41" spans="1:8" s="923" customFormat="1" ht="24" customHeight="1">
      <c r="A41" s="891">
        <f t="shared" si="2"/>
        <v>26</v>
      </c>
      <c r="B41" s="996" t="s">
        <v>4318</v>
      </c>
      <c r="C41" s="889">
        <v>0</v>
      </c>
      <c r="D41" s="889">
        <v>1168.9000000000001</v>
      </c>
      <c r="E41" s="889">
        <v>1168.9000000000001</v>
      </c>
      <c r="F41" s="888">
        <f t="shared" si="3"/>
        <v>100</v>
      </c>
      <c r="G41" s="893" t="s">
        <v>4029</v>
      </c>
      <c r="H41" s="983" t="s">
        <v>897</v>
      </c>
    </row>
    <row r="42" spans="1:8" s="923" customFormat="1" ht="24" customHeight="1">
      <c r="A42" s="891">
        <f t="shared" si="2"/>
        <v>27</v>
      </c>
      <c r="B42" s="996" t="s">
        <v>4317</v>
      </c>
      <c r="C42" s="889">
        <v>0</v>
      </c>
      <c r="D42" s="889">
        <v>120</v>
      </c>
      <c r="E42" s="889">
        <v>120</v>
      </c>
      <c r="F42" s="888">
        <f t="shared" si="3"/>
        <v>100</v>
      </c>
      <c r="G42" s="893" t="s">
        <v>4029</v>
      </c>
      <c r="H42" s="983" t="s">
        <v>897</v>
      </c>
    </row>
    <row r="43" spans="1:8" s="923" customFormat="1" ht="24" customHeight="1">
      <c r="A43" s="891">
        <f t="shared" si="2"/>
        <v>28</v>
      </c>
      <c r="B43" s="996" t="s">
        <v>4316</v>
      </c>
      <c r="C43" s="889">
        <v>0</v>
      </c>
      <c r="D43" s="889">
        <v>520</v>
      </c>
      <c r="E43" s="889">
        <v>520</v>
      </c>
      <c r="F43" s="888">
        <f t="shared" si="3"/>
        <v>100</v>
      </c>
      <c r="G43" s="893" t="s">
        <v>4029</v>
      </c>
      <c r="H43" s="983" t="s">
        <v>897</v>
      </c>
    </row>
    <row r="44" spans="1:8" s="923" customFormat="1" ht="24" customHeight="1">
      <c r="A44" s="891">
        <f t="shared" si="2"/>
        <v>29</v>
      </c>
      <c r="B44" s="996" t="s">
        <v>4315</v>
      </c>
      <c r="C44" s="889">
        <v>0</v>
      </c>
      <c r="D44" s="889">
        <v>30</v>
      </c>
      <c r="E44" s="889">
        <v>30</v>
      </c>
      <c r="F44" s="888">
        <f t="shared" si="3"/>
        <v>100</v>
      </c>
      <c r="G44" s="893" t="s">
        <v>4029</v>
      </c>
      <c r="H44" s="983" t="s">
        <v>897</v>
      </c>
    </row>
    <row r="45" spans="1:8" s="675" customFormat="1" ht="13.5" customHeight="1" thickBot="1">
      <c r="A45" s="1239" t="s">
        <v>437</v>
      </c>
      <c r="B45" s="1240"/>
      <c r="C45" s="885">
        <f>SUM(C16:C44)</f>
        <v>19300</v>
      </c>
      <c r="D45" s="885">
        <f>SUM(D16:D44)</f>
        <v>43269.39</v>
      </c>
      <c r="E45" s="885">
        <f>SUM(E16:E44)</f>
        <v>40893.995700000007</v>
      </c>
      <c r="F45" s="922">
        <f t="shared" si="3"/>
        <v>94.510220042390259</v>
      </c>
      <c r="G45" s="903"/>
      <c r="H45" s="1037"/>
    </row>
    <row r="46" spans="1:8" s="675" customFormat="1" ht="18" customHeight="1" thickBot="1">
      <c r="A46" s="1036" t="s">
        <v>4053</v>
      </c>
      <c r="B46" s="1035"/>
      <c r="C46" s="1034"/>
      <c r="D46" s="1034"/>
      <c r="E46" s="1033"/>
      <c r="F46" s="1032"/>
      <c r="G46" s="1031"/>
      <c r="H46" s="1030"/>
    </row>
    <row r="47" spans="1:8" s="923" customFormat="1" ht="24" customHeight="1">
      <c r="A47" s="1029">
        <f>A44+1</f>
        <v>30</v>
      </c>
      <c r="B47" s="1028" t="s">
        <v>2499</v>
      </c>
      <c r="C47" s="1027">
        <v>10200</v>
      </c>
      <c r="D47" s="1027">
        <v>14400</v>
      </c>
      <c r="E47" s="1027">
        <v>14400</v>
      </c>
      <c r="F47" s="1026">
        <f t="shared" ref="F47:F52" si="4">E47/D47*100</f>
        <v>100</v>
      </c>
      <c r="G47" s="1025" t="s">
        <v>4045</v>
      </c>
      <c r="H47" s="1024" t="s">
        <v>897</v>
      </c>
    </row>
    <row r="48" spans="1:8" s="923" customFormat="1" ht="24" customHeight="1">
      <c r="A48" s="891">
        <f t="shared" ref="A48:A55" si="5">A47+1</f>
        <v>31</v>
      </c>
      <c r="B48" s="912" t="s">
        <v>2498</v>
      </c>
      <c r="C48" s="889">
        <v>0</v>
      </c>
      <c r="D48" s="889">
        <v>21400</v>
      </c>
      <c r="E48" s="889">
        <v>21400</v>
      </c>
      <c r="F48" s="888">
        <f t="shared" si="4"/>
        <v>100</v>
      </c>
      <c r="G48" s="984" t="s">
        <v>4045</v>
      </c>
      <c r="H48" s="983" t="s">
        <v>897</v>
      </c>
    </row>
    <row r="49" spans="1:8" s="923" customFormat="1" ht="24" customHeight="1">
      <c r="A49" s="891">
        <f t="shared" si="5"/>
        <v>32</v>
      </c>
      <c r="B49" s="890" t="s">
        <v>2376</v>
      </c>
      <c r="C49" s="889">
        <v>0</v>
      </c>
      <c r="D49" s="889">
        <v>12164.119999999999</v>
      </c>
      <c r="E49" s="889">
        <v>12164.112999999999</v>
      </c>
      <c r="F49" s="888">
        <f t="shared" si="4"/>
        <v>99.99994245370813</v>
      </c>
      <c r="G49" s="984" t="s">
        <v>4045</v>
      </c>
      <c r="H49" s="983" t="s">
        <v>897</v>
      </c>
    </row>
    <row r="50" spans="1:8" s="923" customFormat="1" ht="24" customHeight="1">
      <c r="A50" s="891">
        <f t="shared" si="5"/>
        <v>33</v>
      </c>
      <c r="B50" s="890" t="s">
        <v>4314</v>
      </c>
      <c r="C50" s="889">
        <v>350</v>
      </c>
      <c r="D50" s="889">
        <v>350</v>
      </c>
      <c r="E50" s="889">
        <v>350</v>
      </c>
      <c r="F50" s="888">
        <f t="shared" si="4"/>
        <v>100</v>
      </c>
      <c r="G50" s="984" t="s">
        <v>4045</v>
      </c>
      <c r="H50" s="983" t="s">
        <v>897</v>
      </c>
    </row>
    <row r="51" spans="1:8" s="923" customFormat="1" ht="34.5" customHeight="1">
      <c r="A51" s="891">
        <f t="shared" si="5"/>
        <v>34</v>
      </c>
      <c r="B51" s="890" t="s">
        <v>4313</v>
      </c>
      <c r="C51" s="889">
        <v>4800</v>
      </c>
      <c r="D51" s="889">
        <v>4800</v>
      </c>
      <c r="E51" s="889">
        <v>4800</v>
      </c>
      <c r="F51" s="888">
        <f t="shared" si="4"/>
        <v>100</v>
      </c>
      <c r="G51" s="984" t="s">
        <v>4045</v>
      </c>
      <c r="H51" s="983" t="s">
        <v>897</v>
      </c>
    </row>
    <row r="52" spans="1:8" s="923" customFormat="1" ht="24" customHeight="1">
      <c r="A52" s="891">
        <f t="shared" si="5"/>
        <v>35</v>
      </c>
      <c r="B52" s="890" t="s">
        <v>4312</v>
      </c>
      <c r="C52" s="889">
        <v>800</v>
      </c>
      <c r="D52" s="889">
        <v>800</v>
      </c>
      <c r="E52" s="889">
        <v>800</v>
      </c>
      <c r="F52" s="888">
        <f t="shared" si="4"/>
        <v>100</v>
      </c>
      <c r="G52" s="984" t="s">
        <v>4045</v>
      </c>
      <c r="H52" s="983" t="s">
        <v>897</v>
      </c>
    </row>
    <row r="53" spans="1:8" s="923" customFormat="1" ht="24" customHeight="1">
      <c r="A53" s="891">
        <f t="shared" si="5"/>
        <v>36</v>
      </c>
      <c r="B53" s="890" t="s">
        <v>4311</v>
      </c>
      <c r="C53" s="889">
        <v>500</v>
      </c>
      <c r="D53" s="889">
        <v>0</v>
      </c>
      <c r="E53" s="889">
        <v>0</v>
      </c>
      <c r="F53" s="888" t="s">
        <v>881</v>
      </c>
      <c r="G53" s="893" t="s">
        <v>68</v>
      </c>
      <c r="H53" s="1021" t="s">
        <v>68</v>
      </c>
    </row>
    <row r="54" spans="1:8" s="923" customFormat="1" ht="45" customHeight="1">
      <c r="A54" s="891">
        <f t="shared" si="5"/>
        <v>37</v>
      </c>
      <c r="B54" s="890" t="s">
        <v>4310</v>
      </c>
      <c r="C54" s="889">
        <v>6000</v>
      </c>
      <c r="D54" s="889">
        <v>4</v>
      </c>
      <c r="E54" s="889">
        <v>0</v>
      </c>
      <c r="F54" s="888">
        <f>E54/D54*100</f>
        <v>0</v>
      </c>
      <c r="G54" s="893" t="s">
        <v>4045</v>
      </c>
      <c r="H54" s="1021" t="s">
        <v>4309</v>
      </c>
    </row>
    <row r="55" spans="1:8" s="923" customFormat="1" ht="59.25" customHeight="1">
      <c r="A55" s="891">
        <f t="shared" si="5"/>
        <v>38</v>
      </c>
      <c r="B55" s="890" t="s">
        <v>4308</v>
      </c>
      <c r="C55" s="889">
        <v>99110</v>
      </c>
      <c r="D55" s="889">
        <v>29270</v>
      </c>
      <c r="E55" s="889">
        <v>0</v>
      </c>
      <c r="F55" s="888">
        <f>E55/D55*100</f>
        <v>0</v>
      </c>
      <c r="G55" s="893" t="s">
        <v>4045</v>
      </c>
      <c r="H55" s="1021" t="s">
        <v>4307</v>
      </c>
    </row>
    <row r="56" spans="1:8" ht="13.5" customHeight="1" thickBot="1">
      <c r="A56" s="1239" t="s">
        <v>437</v>
      </c>
      <c r="B56" s="1240"/>
      <c r="C56" s="885">
        <f>SUM(C47:C55)</f>
        <v>121760</v>
      </c>
      <c r="D56" s="885">
        <f>SUM(D47:D55)</f>
        <v>83188.12</v>
      </c>
      <c r="E56" s="885">
        <f>SUM(E47:E55)</f>
        <v>53914.112999999998</v>
      </c>
      <c r="F56" s="922">
        <f>E56/D56*100</f>
        <v>64.809870688266543</v>
      </c>
      <c r="G56" s="921"/>
      <c r="H56" s="882"/>
    </row>
    <row r="57" spans="1:8" s="675" customFormat="1" ht="17.25" customHeight="1" thickBot="1">
      <c r="A57" s="920" t="s">
        <v>4306</v>
      </c>
      <c r="B57" s="925"/>
      <c r="C57" s="917"/>
      <c r="D57" s="917"/>
      <c r="E57" s="917"/>
      <c r="F57" s="916"/>
      <c r="G57" s="915"/>
      <c r="H57" s="914"/>
    </row>
    <row r="58" spans="1:8" ht="12.75" customHeight="1">
      <c r="A58" s="913">
        <f>A55+1</f>
        <v>39</v>
      </c>
      <c r="B58" s="1023" t="s">
        <v>1379</v>
      </c>
      <c r="C58" s="889">
        <v>1500</v>
      </c>
      <c r="D58" s="889">
        <v>1500</v>
      </c>
      <c r="E58" s="889">
        <v>1500</v>
      </c>
      <c r="F58" s="910">
        <f t="shared" ref="F58:F80" si="6">E58/D58*100</f>
        <v>100</v>
      </c>
      <c r="G58" s="984" t="s">
        <v>4045</v>
      </c>
      <c r="H58" s="983" t="s">
        <v>897</v>
      </c>
    </row>
    <row r="59" spans="1:8" ht="12.75" customHeight="1">
      <c r="A59" s="891">
        <f t="shared" ref="A59:A79" si="7">A58+1</f>
        <v>40</v>
      </c>
      <c r="B59" s="1022" t="s">
        <v>1377</v>
      </c>
      <c r="C59" s="889">
        <v>3000</v>
      </c>
      <c r="D59" s="889">
        <v>3000</v>
      </c>
      <c r="E59" s="889">
        <v>3000</v>
      </c>
      <c r="F59" s="910">
        <f t="shared" si="6"/>
        <v>100</v>
      </c>
      <c r="G59" s="984" t="s">
        <v>4045</v>
      </c>
      <c r="H59" s="983" t="s">
        <v>897</v>
      </c>
    </row>
    <row r="60" spans="1:8" ht="12.75" customHeight="1">
      <c r="A60" s="891">
        <f t="shared" si="7"/>
        <v>41</v>
      </c>
      <c r="B60" s="1022" t="s">
        <v>1375</v>
      </c>
      <c r="C60" s="889">
        <v>6500</v>
      </c>
      <c r="D60" s="889">
        <v>6500</v>
      </c>
      <c r="E60" s="889">
        <v>6500</v>
      </c>
      <c r="F60" s="910">
        <f t="shared" si="6"/>
        <v>100</v>
      </c>
      <c r="G60" s="984" t="s">
        <v>4045</v>
      </c>
      <c r="H60" s="983" t="s">
        <v>897</v>
      </c>
    </row>
    <row r="61" spans="1:8" ht="12.75" customHeight="1">
      <c r="A61" s="891">
        <f t="shared" si="7"/>
        <v>42</v>
      </c>
      <c r="B61" s="1022" t="s">
        <v>1373</v>
      </c>
      <c r="C61" s="889">
        <v>3000</v>
      </c>
      <c r="D61" s="889">
        <v>3000</v>
      </c>
      <c r="E61" s="889">
        <v>3000</v>
      </c>
      <c r="F61" s="910">
        <f t="shared" si="6"/>
        <v>100</v>
      </c>
      <c r="G61" s="984" t="s">
        <v>4045</v>
      </c>
      <c r="H61" s="983" t="s">
        <v>897</v>
      </c>
    </row>
    <row r="62" spans="1:8" ht="12.75" customHeight="1">
      <c r="A62" s="891">
        <f t="shared" si="7"/>
        <v>43</v>
      </c>
      <c r="B62" s="1022" t="s">
        <v>4305</v>
      </c>
      <c r="C62" s="889">
        <v>4000</v>
      </c>
      <c r="D62" s="889">
        <v>4000</v>
      </c>
      <c r="E62" s="889">
        <v>4000</v>
      </c>
      <c r="F62" s="910">
        <f t="shared" si="6"/>
        <v>100</v>
      </c>
      <c r="G62" s="984" t="s">
        <v>4045</v>
      </c>
      <c r="H62" s="983" t="s">
        <v>897</v>
      </c>
    </row>
    <row r="63" spans="1:8" ht="12.75" customHeight="1">
      <c r="A63" s="891">
        <f t="shared" si="7"/>
        <v>44</v>
      </c>
      <c r="B63" s="1022" t="s">
        <v>1369</v>
      </c>
      <c r="C63" s="889">
        <v>2500</v>
      </c>
      <c r="D63" s="889">
        <v>2500</v>
      </c>
      <c r="E63" s="889">
        <v>2500</v>
      </c>
      <c r="F63" s="910">
        <f t="shared" si="6"/>
        <v>100</v>
      </c>
      <c r="G63" s="984" t="s">
        <v>4045</v>
      </c>
      <c r="H63" s="983" t="s">
        <v>897</v>
      </c>
    </row>
    <row r="64" spans="1:8" ht="12.75" customHeight="1">
      <c r="A64" s="891">
        <f t="shared" si="7"/>
        <v>45</v>
      </c>
      <c r="B64" s="1022" t="s">
        <v>1365</v>
      </c>
      <c r="C64" s="889">
        <v>3000</v>
      </c>
      <c r="D64" s="889">
        <v>3000</v>
      </c>
      <c r="E64" s="889">
        <v>3000</v>
      </c>
      <c r="F64" s="910">
        <f t="shared" si="6"/>
        <v>100</v>
      </c>
      <c r="G64" s="984" t="s">
        <v>4045</v>
      </c>
      <c r="H64" s="983" t="s">
        <v>897</v>
      </c>
    </row>
    <row r="65" spans="1:8" ht="12.75" customHeight="1">
      <c r="A65" s="891">
        <f t="shared" si="7"/>
        <v>46</v>
      </c>
      <c r="B65" s="1022" t="s">
        <v>1361</v>
      </c>
      <c r="C65" s="889">
        <v>2000</v>
      </c>
      <c r="D65" s="889">
        <v>2000</v>
      </c>
      <c r="E65" s="889">
        <v>2000</v>
      </c>
      <c r="F65" s="910">
        <f t="shared" si="6"/>
        <v>100</v>
      </c>
      <c r="G65" s="984" t="s">
        <v>4045</v>
      </c>
      <c r="H65" s="983" t="s">
        <v>897</v>
      </c>
    </row>
    <row r="66" spans="1:8" ht="12.75" customHeight="1">
      <c r="A66" s="891">
        <f t="shared" si="7"/>
        <v>47</v>
      </c>
      <c r="B66" s="1022" t="s">
        <v>1359</v>
      </c>
      <c r="C66" s="889">
        <v>1500</v>
      </c>
      <c r="D66" s="889">
        <v>1500</v>
      </c>
      <c r="E66" s="889">
        <v>1500</v>
      </c>
      <c r="F66" s="910">
        <f t="shared" si="6"/>
        <v>100</v>
      </c>
      <c r="G66" s="984" t="s">
        <v>4045</v>
      </c>
      <c r="H66" s="983" t="s">
        <v>897</v>
      </c>
    </row>
    <row r="67" spans="1:8" ht="12.75" customHeight="1">
      <c r="A67" s="891">
        <f t="shared" si="7"/>
        <v>48</v>
      </c>
      <c r="B67" s="1022" t="s">
        <v>1357</v>
      </c>
      <c r="C67" s="889">
        <v>1500</v>
      </c>
      <c r="D67" s="889">
        <v>1500</v>
      </c>
      <c r="E67" s="889">
        <v>1500</v>
      </c>
      <c r="F67" s="910">
        <f t="shared" si="6"/>
        <v>100</v>
      </c>
      <c r="G67" s="984" t="s">
        <v>4045</v>
      </c>
      <c r="H67" s="983" t="s">
        <v>897</v>
      </c>
    </row>
    <row r="68" spans="1:8" ht="24" customHeight="1">
      <c r="A68" s="891">
        <f t="shared" si="7"/>
        <v>49</v>
      </c>
      <c r="B68" s="1022" t="s">
        <v>1355</v>
      </c>
      <c r="C68" s="889">
        <v>1500</v>
      </c>
      <c r="D68" s="889">
        <v>1500</v>
      </c>
      <c r="E68" s="889">
        <v>1500</v>
      </c>
      <c r="F68" s="910">
        <f t="shared" si="6"/>
        <v>100</v>
      </c>
      <c r="G68" s="984" t="s">
        <v>4045</v>
      </c>
      <c r="H68" s="983" t="s">
        <v>897</v>
      </c>
    </row>
    <row r="69" spans="1:8" ht="12.75" customHeight="1">
      <c r="A69" s="891">
        <f t="shared" si="7"/>
        <v>50</v>
      </c>
      <c r="B69" s="1022" t="s">
        <v>1353</v>
      </c>
      <c r="C69" s="889">
        <v>1500</v>
      </c>
      <c r="D69" s="889">
        <v>1500</v>
      </c>
      <c r="E69" s="889">
        <v>1500</v>
      </c>
      <c r="F69" s="910">
        <f t="shared" si="6"/>
        <v>100</v>
      </c>
      <c r="G69" s="984" t="s">
        <v>4045</v>
      </c>
      <c r="H69" s="983" t="s">
        <v>897</v>
      </c>
    </row>
    <row r="70" spans="1:8" ht="12.75" customHeight="1">
      <c r="A70" s="891">
        <f t="shared" si="7"/>
        <v>51</v>
      </c>
      <c r="B70" s="1022" t="s">
        <v>1351</v>
      </c>
      <c r="C70" s="889">
        <v>2000</v>
      </c>
      <c r="D70" s="889">
        <v>2000</v>
      </c>
      <c r="E70" s="889">
        <v>2000</v>
      </c>
      <c r="F70" s="910">
        <f t="shared" si="6"/>
        <v>100</v>
      </c>
      <c r="G70" s="984" t="s">
        <v>4045</v>
      </c>
      <c r="H70" s="983" t="s">
        <v>897</v>
      </c>
    </row>
    <row r="71" spans="1:8" ht="12.75" customHeight="1">
      <c r="A71" s="891">
        <f t="shared" si="7"/>
        <v>52</v>
      </c>
      <c r="B71" s="1022" t="s">
        <v>2521</v>
      </c>
      <c r="C71" s="889">
        <v>1000</v>
      </c>
      <c r="D71" s="889">
        <v>1000</v>
      </c>
      <c r="E71" s="889">
        <v>1000</v>
      </c>
      <c r="F71" s="910">
        <f t="shared" si="6"/>
        <v>100</v>
      </c>
      <c r="G71" s="984" t="s">
        <v>4045</v>
      </c>
      <c r="H71" s="983" t="s">
        <v>897</v>
      </c>
    </row>
    <row r="72" spans="1:8" ht="12.75" customHeight="1">
      <c r="A72" s="891">
        <f t="shared" si="7"/>
        <v>53</v>
      </c>
      <c r="B72" s="1022" t="s">
        <v>1347</v>
      </c>
      <c r="C72" s="889">
        <v>2000</v>
      </c>
      <c r="D72" s="889">
        <v>2000</v>
      </c>
      <c r="E72" s="889">
        <v>2000</v>
      </c>
      <c r="F72" s="910">
        <f t="shared" si="6"/>
        <v>100</v>
      </c>
      <c r="G72" s="984" t="s">
        <v>4045</v>
      </c>
      <c r="H72" s="983" t="s">
        <v>897</v>
      </c>
    </row>
    <row r="73" spans="1:8" ht="12.75" customHeight="1">
      <c r="A73" s="891">
        <f t="shared" si="7"/>
        <v>54</v>
      </c>
      <c r="B73" s="1022" t="s">
        <v>1345</v>
      </c>
      <c r="C73" s="889">
        <v>2500</v>
      </c>
      <c r="D73" s="889">
        <v>2500</v>
      </c>
      <c r="E73" s="889">
        <v>2500</v>
      </c>
      <c r="F73" s="910">
        <f t="shared" si="6"/>
        <v>100</v>
      </c>
      <c r="G73" s="984" t="s">
        <v>4045</v>
      </c>
      <c r="H73" s="983" t="s">
        <v>897</v>
      </c>
    </row>
    <row r="74" spans="1:8" ht="12.75" customHeight="1">
      <c r="A74" s="891">
        <f t="shared" si="7"/>
        <v>55</v>
      </c>
      <c r="B74" s="1022" t="s">
        <v>1343</v>
      </c>
      <c r="C74" s="889">
        <v>3000</v>
      </c>
      <c r="D74" s="889">
        <v>3000</v>
      </c>
      <c r="E74" s="889">
        <v>3000</v>
      </c>
      <c r="F74" s="910">
        <f t="shared" si="6"/>
        <v>100</v>
      </c>
      <c r="G74" s="984" t="s">
        <v>4045</v>
      </c>
      <c r="H74" s="983" t="s">
        <v>897</v>
      </c>
    </row>
    <row r="75" spans="1:8" ht="12.75" customHeight="1">
      <c r="A75" s="891">
        <f t="shared" si="7"/>
        <v>56</v>
      </c>
      <c r="B75" s="1022" t="s">
        <v>1341</v>
      </c>
      <c r="C75" s="889">
        <v>2500</v>
      </c>
      <c r="D75" s="889">
        <v>2500</v>
      </c>
      <c r="E75" s="889">
        <v>2500</v>
      </c>
      <c r="F75" s="910">
        <f t="shared" si="6"/>
        <v>100</v>
      </c>
      <c r="G75" s="984" t="s">
        <v>4045</v>
      </c>
      <c r="H75" s="983" t="s">
        <v>897</v>
      </c>
    </row>
    <row r="76" spans="1:8" ht="12.75" customHeight="1">
      <c r="A76" s="891">
        <f t="shared" si="7"/>
        <v>57</v>
      </c>
      <c r="B76" s="1022" t="s">
        <v>1339</v>
      </c>
      <c r="C76" s="889">
        <v>1000</v>
      </c>
      <c r="D76" s="889">
        <v>1000</v>
      </c>
      <c r="E76" s="889">
        <v>1000</v>
      </c>
      <c r="F76" s="910">
        <f t="shared" si="6"/>
        <v>100</v>
      </c>
      <c r="G76" s="984" t="s">
        <v>4045</v>
      </c>
      <c r="H76" s="983" t="s">
        <v>897</v>
      </c>
    </row>
    <row r="77" spans="1:8" ht="12.75" customHeight="1">
      <c r="A77" s="891">
        <f t="shared" si="7"/>
        <v>58</v>
      </c>
      <c r="B77" s="1022" t="s">
        <v>1337</v>
      </c>
      <c r="C77" s="889">
        <v>1500</v>
      </c>
      <c r="D77" s="889">
        <v>1500</v>
      </c>
      <c r="E77" s="889">
        <v>1500</v>
      </c>
      <c r="F77" s="910">
        <f t="shared" si="6"/>
        <v>100</v>
      </c>
      <c r="G77" s="984" t="s">
        <v>4045</v>
      </c>
      <c r="H77" s="983" t="s">
        <v>897</v>
      </c>
    </row>
    <row r="78" spans="1:8" ht="24" customHeight="1">
      <c r="A78" s="891">
        <f t="shared" si="7"/>
        <v>59</v>
      </c>
      <c r="B78" s="1022" t="s">
        <v>1335</v>
      </c>
      <c r="C78" s="889">
        <v>1500</v>
      </c>
      <c r="D78" s="889">
        <v>1500</v>
      </c>
      <c r="E78" s="889">
        <v>1500</v>
      </c>
      <c r="F78" s="910">
        <f t="shared" si="6"/>
        <v>100</v>
      </c>
      <c r="G78" s="984" t="s">
        <v>4045</v>
      </c>
      <c r="H78" s="983" t="s">
        <v>897</v>
      </c>
    </row>
    <row r="79" spans="1:8" ht="12.75" customHeight="1">
      <c r="A79" s="891">
        <f t="shared" si="7"/>
        <v>60</v>
      </c>
      <c r="B79" s="1022" t="s">
        <v>4304</v>
      </c>
      <c r="C79" s="889">
        <v>1500</v>
      </c>
      <c r="D79" s="889">
        <v>1500</v>
      </c>
      <c r="E79" s="889">
        <v>1500</v>
      </c>
      <c r="F79" s="910">
        <f t="shared" si="6"/>
        <v>100</v>
      </c>
      <c r="G79" s="984" t="s">
        <v>4045</v>
      </c>
      <c r="H79" s="983" t="s">
        <v>897</v>
      </c>
    </row>
    <row r="80" spans="1:8" ht="13.5" customHeight="1" thickBot="1">
      <c r="A80" s="1246" t="s">
        <v>437</v>
      </c>
      <c r="B80" s="1247"/>
      <c r="C80" s="969">
        <f>SUM(C58:C79)</f>
        <v>50000</v>
      </c>
      <c r="D80" s="969">
        <f>SUM(D58:D79)</f>
        <v>50000</v>
      </c>
      <c r="E80" s="969">
        <f>SUM(E58:E79)</f>
        <v>50000</v>
      </c>
      <c r="F80" s="910">
        <f t="shared" si="6"/>
        <v>100</v>
      </c>
      <c r="G80" s="984" t="s">
        <v>4045</v>
      </c>
      <c r="H80" s="983" t="s">
        <v>897</v>
      </c>
    </row>
    <row r="81" spans="1:8" ht="18" customHeight="1" thickBot="1">
      <c r="A81" s="920" t="s">
        <v>4049</v>
      </c>
      <c r="B81" s="919"/>
      <c r="C81" s="918"/>
      <c r="D81" s="918"/>
      <c r="E81" s="917"/>
      <c r="F81" s="916"/>
      <c r="G81" s="915"/>
      <c r="H81" s="914"/>
    </row>
    <row r="82" spans="1:8" ht="34.5" customHeight="1">
      <c r="A82" s="913">
        <f>A79+1</f>
        <v>61</v>
      </c>
      <c r="B82" s="912" t="s">
        <v>4303</v>
      </c>
      <c r="C82" s="911">
        <v>26782</v>
      </c>
      <c r="D82" s="911">
        <v>27936.3</v>
      </c>
      <c r="E82" s="911">
        <v>27936.097809999999</v>
      </c>
      <c r="F82" s="910">
        <f t="shared" ref="F82:F92" si="8">E82/D82*100</f>
        <v>99.999276246317521</v>
      </c>
      <c r="G82" s="984" t="s">
        <v>4029</v>
      </c>
      <c r="H82" s="983" t="s">
        <v>897</v>
      </c>
    </row>
    <row r="83" spans="1:8" ht="24" customHeight="1">
      <c r="A83" s="891">
        <f t="shared" ref="A83:A97" si="9">A82+1</f>
        <v>62</v>
      </c>
      <c r="B83" s="890" t="s">
        <v>4302</v>
      </c>
      <c r="C83" s="889">
        <v>0</v>
      </c>
      <c r="D83" s="889">
        <v>75.959999999999994</v>
      </c>
      <c r="E83" s="889">
        <v>75.959999999999994</v>
      </c>
      <c r="F83" s="888">
        <f t="shared" si="8"/>
        <v>100</v>
      </c>
      <c r="G83" s="984" t="s">
        <v>4029</v>
      </c>
      <c r="H83" s="983" t="s">
        <v>897</v>
      </c>
    </row>
    <row r="84" spans="1:8" ht="54.75" customHeight="1">
      <c r="A84" s="891">
        <f t="shared" si="9"/>
        <v>63</v>
      </c>
      <c r="B84" s="890" t="s">
        <v>915</v>
      </c>
      <c r="C84" s="889">
        <v>3500</v>
      </c>
      <c r="D84" s="889">
        <v>7570</v>
      </c>
      <c r="E84" s="889">
        <v>7325.7520000000004</v>
      </c>
      <c r="F84" s="888">
        <f t="shared" si="8"/>
        <v>96.773474240422729</v>
      </c>
      <c r="G84" s="984" t="s">
        <v>4029</v>
      </c>
      <c r="H84" s="1021" t="s">
        <v>4301</v>
      </c>
    </row>
    <row r="85" spans="1:8" ht="24" customHeight="1">
      <c r="A85" s="891">
        <f t="shared" si="9"/>
        <v>64</v>
      </c>
      <c r="B85" s="890" t="s">
        <v>916</v>
      </c>
      <c r="C85" s="889">
        <v>0</v>
      </c>
      <c r="D85" s="889">
        <v>1521.44</v>
      </c>
      <c r="E85" s="889">
        <v>1521.433</v>
      </c>
      <c r="F85" s="888">
        <f t="shared" si="8"/>
        <v>99.99953990955936</v>
      </c>
      <c r="G85" s="984" t="s">
        <v>4029</v>
      </c>
      <c r="H85" s="983" t="s">
        <v>897</v>
      </c>
    </row>
    <row r="86" spans="1:8" ht="24" customHeight="1">
      <c r="A86" s="891">
        <f t="shared" si="9"/>
        <v>65</v>
      </c>
      <c r="B86" s="890" t="s">
        <v>4300</v>
      </c>
      <c r="C86" s="889">
        <v>0</v>
      </c>
      <c r="D86" s="889">
        <v>5700.64</v>
      </c>
      <c r="E86" s="889">
        <v>5700.5363399999997</v>
      </c>
      <c r="F86" s="888">
        <f t="shared" si="8"/>
        <v>99.998181607679129</v>
      </c>
      <c r="G86" s="984" t="s">
        <v>4029</v>
      </c>
      <c r="H86" s="983" t="s">
        <v>897</v>
      </c>
    </row>
    <row r="87" spans="1:8" ht="45" customHeight="1">
      <c r="A87" s="891">
        <f t="shared" si="9"/>
        <v>66</v>
      </c>
      <c r="B87" s="890" t="s">
        <v>917</v>
      </c>
      <c r="C87" s="889">
        <v>0</v>
      </c>
      <c r="D87" s="889">
        <v>8267.3799999999992</v>
      </c>
      <c r="E87" s="889">
        <v>8241.6668599999994</v>
      </c>
      <c r="F87" s="888">
        <f t="shared" si="8"/>
        <v>99.688980789560901</v>
      </c>
      <c r="G87" s="984" t="s">
        <v>4029</v>
      </c>
      <c r="H87" s="1021" t="s">
        <v>4299</v>
      </c>
    </row>
    <row r="88" spans="1:8" ht="54" customHeight="1">
      <c r="A88" s="891">
        <f t="shared" si="9"/>
        <v>67</v>
      </c>
      <c r="B88" s="890" t="s">
        <v>918</v>
      </c>
      <c r="C88" s="889">
        <v>4000</v>
      </c>
      <c r="D88" s="889">
        <v>11530.1</v>
      </c>
      <c r="E88" s="889">
        <v>11528.45306</v>
      </c>
      <c r="F88" s="888">
        <f t="shared" si="8"/>
        <v>99.985716168983785</v>
      </c>
      <c r="G88" s="984" t="s">
        <v>4029</v>
      </c>
      <c r="H88" s="1021" t="s">
        <v>4298</v>
      </c>
    </row>
    <row r="89" spans="1:8" ht="24" customHeight="1">
      <c r="A89" s="891">
        <f t="shared" si="9"/>
        <v>68</v>
      </c>
      <c r="B89" s="890" t="s">
        <v>919</v>
      </c>
      <c r="C89" s="889">
        <v>400</v>
      </c>
      <c r="D89" s="889">
        <v>400</v>
      </c>
      <c r="E89" s="889">
        <v>400</v>
      </c>
      <c r="F89" s="907">
        <f t="shared" si="8"/>
        <v>100</v>
      </c>
      <c r="G89" s="984" t="s">
        <v>4029</v>
      </c>
      <c r="H89" s="983" t="s">
        <v>897</v>
      </c>
    </row>
    <row r="90" spans="1:8" ht="24" customHeight="1">
      <c r="A90" s="891">
        <f t="shared" si="9"/>
        <v>69</v>
      </c>
      <c r="B90" s="890" t="s">
        <v>4297</v>
      </c>
      <c r="C90" s="889">
        <v>600</v>
      </c>
      <c r="D90" s="889">
        <v>361.89</v>
      </c>
      <c r="E90" s="889">
        <v>361.89009999999996</v>
      </c>
      <c r="F90" s="907">
        <f t="shared" si="8"/>
        <v>100.00002763270605</v>
      </c>
      <c r="G90" s="984" t="s">
        <v>4029</v>
      </c>
      <c r="H90" s="983" t="s">
        <v>897</v>
      </c>
    </row>
    <row r="91" spans="1:8" ht="24" customHeight="1">
      <c r="A91" s="891">
        <f t="shared" si="9"/>
        <v>70</v>
      </c>
      <c r="B91" s="890" t="s">
        <v>922</v>
      </c>
      <c r="C91" s="889">
        <v>1200</v>
      </c>
      <c r="D91" s="889">
        <v>940.85</v>
      </c>
      <c r="E91" s="889">
        <v>940.85299999999995</v>
      </c>
      <c r="F91" s="907">
        <f t="shared" si="8"/>
        <v>100.00031886060476</v>
      </c>
      <c r="G91" s="984" t="s">
        <v>4029</v>
      </c>
      <c r="H91" s="983" t="s">
        <v>897</v>
      </c>
    </row>
    <row r="92" spans="1:8" ht="75.75" customHeight="1">
      <c r="A92" s="891">
        <f t="shared" si="9"/>
        <v>71</v>
      </c>
      <c r="B92" s="890" t="s">
        <v>923</v>
      </c>
      <c r="C92" s="889">
        <v>14000</v>
      </c>
      <c r="D92" s="889">
        <v>11464.82</v>
      </c>
      <c r="E92" s="889">
        <v>10199.390140000001</v>
      </c>
      <c r="F92" s="907">
        <f t="shared" si="8"/>
        <v>88.962496925376954</v>
      </c>
      <c r="G92" s="906" t="s">
        <v>4006</v>
      </c>
      <c r="H92" s="892" t="s">
        <v>4296</v>
      </c>
    </row>
    <row r="93" spans="1:8" ht="34.5" customHeight="1">
      <c r="A93" s="891">
        <f t="shared" si="9"/>
        <v>72</v>
      </c>
      <c r="B93" s="890" t="s">
        <v>4295</v>
      </c>
      <c r="C93" s="889">
        <v>8800</v>
      </c>
      <c r="D93" s="889">
        <v>0</v>
      </c>
      <c r="E93" s="889">
        <v>0</v>
      </c>
      <c r="F93" s="907" t="s">
        <v>881</v>
      </c>
      <c r="G93" s="887" t="s">
        <v>4006</v>
      </c>
      <c r="H93" s="892" t="s">
        <v>4294</v>
      </c>
    </row>
    <row r="94" spans="1:8" ht="24" customHeight="1">
      <c r="A94" s="891">
        <f t="shared" si="9"/>
        <v>73</v>
      </c>
      <c r="B94" s="890" t="s">
        <v>926</v>
      </c>
      <c r="C94" s="889">
        <v>0</v>
      </c>
      <c r="D94" s="889">
        <v>800</v>
      </c>
      <c r="E94" s="889">
        <v>800</v>
      </c>
      <c r="F94" s="907">
        <f>E94/D94*100</f>
        <v>100</v>
      </c>
      <c r="G94" s="984" t="s">
        <v>4029</v>
      </c>
      <c r="H94" s="983" t="s">
        <v>897</v>
      </c>
    </row>
    <row r="95" spans="1:8" ht="87" customHeight="1">
      <c r="A95" s="891">
        <f t="shared" si="9"/>
        <v>74</v>
      </c>
      <c r="B95" s="890" t="s">
        <v>4293</v>
      </c>
      <c r="C95" s="889">
        <v>0</v>
      </c>
      <c r="D95" s="889">
        <v>600</v>
      </c>
      <c r="E95" s="889">
        <v>300</v>
      </c>
      <c r="F95" s="888">
        <f>E95/D95*100</f>
        <v>50</v>
      </c>
      <c r="G95" s="887" t="s">
        <v>4006</v>
      </c>
      <c r="H95" s="886" t="s">
        <v>4292</v>
      </c>
    </row>
    <row r="96" spans="1:8" ht="24" customHeight="1">
      <c r="A96" s="891">
        <f t="shared" si="9"/>
        <v>75</v>
      </c>
      <c r="B96" s="890" t="s">
        <v>925</v>
      </c>
      <c r="C96" s="889">
        <v>0</v>
      </c>
      <c r="D96" s="889">
        <v>531.64</v>
      </c>
      <c r="E96" s="889">
        <v>531.63699999999994</v>
      </c>
      <c r="F96" s="907">
        <f>E96/D96*100</f>
        <v>99.999435708374079</v>
      </c>
      <c r="G96" s="887" t="s">
        <v>4029</v>
      </c>
      <c r="H96" s="983" t="s">
        <v>897</v>
      </c>
    </row>
    <row r="97" spans="1:8" ht="94.5">
      <c r="A97" s="891">
        <f t="shared" si="9"/>
        <v>76</v>
      </c>
      <c r="B97" s="890" t="s">
        <v>4291</v>
      </c>
      <c r="C97" s="889">
        <v>0</v>
      </c>
      <c r="D97" s="889">
        <v>3334.7</v>
      </c>
      <c r="E97" s="889">
        <v>0</v>
      </c>
      <c r="F97" s="888">
        <f>E97/D97*100</f>
        <v>0</v>
      </c>
      <c r="G97" s="887" t="s">
        <v>4006</v>
      </c>
      <c r="H97" s="886" t="s">
        <v>4290</v>
      </c>
    </row>
    <row r="98" spans="1:8" ht="13.5" customHeight="1" thickBot="1">
      <c r="A98" s="1239" t="s">
        <v>437</v>
      </c>
      <c r="B98" s="1240"/>
      <c r="C98" s="885">
        <f>SUM(C82:C97)</f>
        <v>59282</v>
      </c>
      <c r="D98" s="904">
        <f>SUM(D82:D97)</f>
        <v>81035.719999999987</v>
      </c>
      <c r="E98" s="904">
        <f>SUM(E82:E97)</f>
        <v>75863.669309999997</v>
      </c>
      <c r="F98" s="884">
        <f>E98/D98*100</f>
        <v>93.617566808809755</v>
      </c>
      <c r="G98" s="903"/>
      <c r="H98" s="882"/>
    </row>
    <row r="99" spans="1:8" ht="18" customHeight="1" thickBot="1">
      <c r="A99" s="920" t="s">
        <v>4041</v>
      </c>
      <c r="B99" s="932"/>
      <c r="C99" s="931"/>
      <c r="D99" s="931"/>
      <c r="E99" s="930"/>
      <c r="F99" s="916"/>
      <c r="G99" s="924"/>
      <c r="H99" s="914"/>
    </row>
    <row r="100" spans="1:8" ht="89.25" customHeight="1">
      <c r="A100" s="913">
        <f>A97+1</f>
        <v>77</v>
      </c>
      <c r="B100" s="912" t="s">
        <v>1146</v>
      </c>
      <c r="C100" s="911">
        <v>0</v>
      </c>
      <c r="D100" s="911">
        <v>390</v>
      </c>
      <c r="E100" s="911">
        <v>194.98000000000002</v>
      </c>
      <c r="F100" s="910">
        <f t="shared" ref="F100:F135" si="10">E100/D100*100</f>
        <v>49.994871794871798</v>
      </c>
      <c r="G100" s="970" t="s">
        <v>4006</v>
      </c>
      <c r="H100" s="1014" t="s">
        <v>4289</v>
      </c>
    </row>
    <row r="101" spans="1:8" ht="87.75" customHeight="1">
      <c r="A101" s="891">
        <f t="shared" ref="A101:A134" si="11">A100+1</f>
        <v>78</v>
      </c>
      <c r="B101" s="890" t="s">
        <v>1145</v>
      </c>
      <c r="C101" s="889">
        <v>0</v>
      </c>
      <c r="D101" s="889">
        <v>1010</v>
      </c>
      <c r="E101" s="889">
        <v>11.423999999999999</v>
      </c>
      <c r="F101" s="888">
        <f t="shared" si="10"/>
        <v>1.1310891089108912</v>
      </c>
      <c r="G101" s="887" t="s">
        <v>4006</v>
      </c>
      <c r="H101" s="1009" t="s">
        <v>4289</v>
      </c>
    </row>
    <row r="102" spans="1:8" ht="24" customHeight="1">
      <c r="A102" s="891">
        <f t="shared" si="11"/>
        <v>79</v>
      </c>
      <c r="B102" s="890" t="s">
        <v>1155</v>
      </c>
      <c r="C102" s="889">
        <v>0</v>
      </c>
      <c r="D102" s="889">
        <v>11507.21</v>
      </c>
      <c r="E102" s="889">
        <v>11339.301970000002</v>
      </c>
      <c r="F102" s="888">
        <f t="shared" si="10"/>
        <v>98.540845000656134</v>
      </c>
      <c r="G102" s="887" t="s">
        <v>4029</v>
      </c>
      <c r="H102" s="983" t="s">
        <v>897</v>
      </c>
    </row>
    <row r="103" spans="1:8" ht="12.75" customHeight="1">
      <c r="A103" s="891">
        <f t="shared" si="11"/>
        <v>80</v>
      </c>
      <c r="B103" s="890" t="s">
        <v>1162</v>
      </c>
      <c r="C103" s="889">
        <v>0</v>
      </c>
      <c r="D103" s="889">
        <v>3314.6499999999996</v>
      </c>
      <c r="E103" s="889">
        <v>3269.0051199999998</v>
      </c>
      <c r="F103" s="888">
        <f t="shared" si="10"/>
        <v>98.622935151524288</v>
      </c>
      <c r="G103" s="887" t="s">
        <v>4006</v>
      </c>
      <c r="H103" s="1011" t="s">
        <v>897</v>
      </c>
    </row>
    <row r="104" spans="1:8" ht="12.75" customHeight="1">
      <c r="A104" s="891">
        <f t="shared" si="11"/>
        <v>81</v>
      </c>
      <c r="B104" s="890" t="s">
        <v>1137</v>
      </c>
      <c r="C104" s="889">
        <v>4113</v>
      </c>
      <c r="D104" s="889">
        <v>6649.6600000000008</v>
      </c>
      <c r="E104" s="889">
        <v>6618.8272299999999</v>
      </c>
      <c r="F104" s="888">
        <f t="shared" si="10"/>
        <v>99.536325616648057</v>
      </c>
      <c r="G104" s="887" t="s">
        <v>4029</v>
      </c>
      <c r="H104" s="983" t="s">
        <v>897</v>
      </c>
    </row>
    <row r="105" spans="1:8" ht="105">
      <c r="A105" s="891">
        <f t="shared" si="11"/>
        <v>82</v>
      </c>
      <c r="B105" s="890" t="s">
        <v>1142</v>
      </c>
      <c r="C105" s="889">
        <v>15856</v>
      </c>
      <c r="D105" s="889">
        <v>19877.010000000006</v>
      </c>
      <c r="E105" s="889">
        <v>19615.612529999991</v>
      </c>
      <c r="F105" s="888">
        <f t="shared" si="10"/>
        <v>98.684925599976992</v>
      </c>
      <c r="G105" s="887" t="s">
        <v>4006</v>
      </c>
      <c r="H105" s="1011" t="s">
        <v>4288</v>
      </c>
    </row>
    <row r="106" spans="1:8" ht="12.75" customHeight="1">
      <c r="A106" s="891">
        <f t="shared" si="11"/>
        <v>83</v>
      </c>
      <c r="B106" s="890" t="s">
        <v>1141</v>
      </c>
      <c r="C106" s="889">
        <v>6814</v>
      </c>
      <c r="D106" s="889">
        <v>6499.31</v>
      </c>
      <c r="E106" s="889">
        <v>6473.9049499999992</v>
      </c>
      <c r="F106" s="888">
        <f t="shared" si="10"/>
        <v>99.609111582614133</v>
      </c>
      <c r="G106" s="887" t="s">
        <v>4029</v>
      </c>
      <c r="H106" s="983" t="s">
        <v>897</v>
      </c>
    </row>
    <row r="107" spans="1:8" ht="12.75" customHeight="1">
      <c r="A107" s="891">
        <f t="shared" si="11"/>
        <v>84</v>
      </c>
      <c r="B107" s="890" t="s">
        <v>1138</v>
      </c>
      <c r="C107" s="889">
        <v>3518</v>
      </c>
      <c r="D107" s="889">
        <v>6368.0000000000009</v>
      </c>
      <c r="E107" s="889">
        <v>6329.4885900000027</v>
      </c>
      <c r="F107" s="888">
        <f t="shared" si="10"/>
        <v>99.395235395728676</v>
      </c>
      <c r="G107" s="887" t="s">
        <v>4029</v>
      </c>
      <c r="H107" s="983" t="s">
        <v>897</v>
      </c>
    </row>
    <row r="108" spans="1:8" ht="99.75" customHeight="1">
      <c r="A108" s="891">
        <f t="shared" si="11"/>
        <v>85</v>
      </c>
      <c r="B108" s="890" t="s">
        <v>1154</v>
      </c>
      <c r="C108" s="889">
        <v>19500</v>
      </c>
      <c r="D108" s="889">
        <v>8150.72</v>
      </c>
      <c r="E108" s="889">
        <v>1267.3883500000002</v>
      </c>
      <c r="F108" s="888">
        <f t="shared" si="10"/>
        <v>15.549403610969339</v>
      </c>
      <c r="G108" s="887" t="s">
        <v>4006</v>
      </c>
      <c r="H108" s="1011" t="s">
        <v>4287</v>
      </c>
    </row>
    <row r="109" spans="1:8" ht="99.75" customHeight="1">
      <c r="A109" s="891">
        <f t="shared" si="11"/>
        <v>86</v>
      </c>
      <c r="B109" s="890" t="s">
        <v>1144</v>
      </c>
      <c r="C109" s="889">
        <v>15000</v>
      </c>
      <c r="D109" s="889">
        <v>7500.6099999999988</v>
      </c>
      <c r="E109" s="889">
        <v>2139.8522500000004</v>
      </c>
      <c r="F109" s="888">
        <f t="shared" si="10"/>
        <v>28.529042971171688</v>
      </c>
      <c r="G109" s="887" t="s">
        <v>4006</v>
      </c>
      <c r="H109" s="1011" t="s">
        <v>4287</v>
      </c>
    </row>
    <row r="110" spans="1:8" ht="99.75" customHeight="1">
      <c r="A110" s="891">
        <f t="shared" si="11"/>
        <v>87</v>
      </c>
      <c r="B110" s="890" t="s">
        <v>1143</v>
      </c>
      <c r="C110" s="889">
        <v>12000</v>
      </c>
      <c r="D110" s="889">
        <v>10846.000000000002</v>
      </c>
      <c r="E110" s="889">
        <v>2927.50729</v>
      </c>
      <c r="F110" s="888">
        <f t="shared" si="10"/>
        <v>26.991584823898208</v>
      </c>
      <c r="G110" s="887" t="s">
        <v>4006</v>
      </c>
      <c r="H110" s="1011" t="s">
        <v>4287</v>
      </c>
    </row>
    <row r="111" spans="1:8" ht="98.25" customHeight="1">
      <c r="A111" s="891">
        <f t="shared" si="11"/>
        <v>88</v>
      </c>
      <c r="B111" s="890" t="s">
        <v>1140</v>
      </c>
      <c r="C111" s="889">
        <v>10000</v>
      </c>
      <c r="D111" s="889">
        <v>7596.9999999999991</v>
      </c>
      <c r="E111" s="889">
        <v>5821.6601200000014</v>
      </c>
      <c r="F111" s="888">
        <f t="shared" si="10"/>
        <v>76.631040147426646</v>
      </c>
      <c r="G111" s="887" t="s">
        <v>4006</v>
      </c>
      <c r="H111" s="1011" t="s">
        <v>4286</v>
      </c>
    </row>
    <row r="112" spans="1:8" ht="119.25" customHeight="1">
      <c r="A112" s="891">
        <f t="shared" si="11"/>
        <v>89</v>
      </c>
      <c r="B112" s="890" t="s">
        <v>1133</v>
      </c>
      <c r="C112" s="889">
        <v>8600</v>
      </c>
      <c r="D112" s="889">
        <v>4151.329999999999</v>
      </c>
      <c r="E112" s="889">
        <v>1808.2861099999998</v>
      </c>
      <c r="F112" s="888">
        <f t="shared" si="10"/>
        <v>43.559199340934114</v>
      </c>
      <c r="G112" s="887" t="s">
        <v>4006</v>
      </c>
      <c r="H112" s="1011" t="s">
        <v>4285</v>
      </c>
    </row>
    <row r="113" spans="1:8" ht="108.75" customHeight="1">
      <c r="A113" s="891">
        <f t="shared" si="11"/>
        <v>90</v>
      </c>
      <c r="B113" s="890" t="s">
        <v>1158</v>
      </c>
      <c r="C113" s="889">
        <v>0</v>
      </c>
      <c r="D113" s="889">
        <v>499.99999999999989</v>
      </c>
      <c r="E113" s="889">
        <v>150.44200000000001</v>
      </c>
      <c r="F113" s="888">
        <f t="shared" si="10"/>
        <v>30.088400000000011</v>
      </c>
      <c r="G113" s="887" t="s">
        <v>4006</v>
      </c>
      <c r="H113" s="1011" t="s">
        <v>4284</v>
      </c>
    </row>
    <row r="114" spans="1:8" ht="133.5" customHeight="1">
      <c r="A114" s="891">
        <f t="shared" si="11"/>
        <v>91</v>
      </c>
      <c r="B114" s="890" t="s">
        <v>1135</v>
      </c>
      <c r="C114" s="889">
        <v>0</v>
      </c>
      <c r="D114" s="889">
        <v>500.00000000000006</v>
      </c>
      <c r="E114" s="889">
        <v>142.02999999999997</v>
      </c>
      <c r="F114" s="888">
        <f t="shared" si="10"/>
        <v>28.405999999999992</v>
      </c>
      <c r="G114" s="887" t="s">
        <v>4006</v>
      </c>
      <c r="H114" s="1011" t="s">
        <v>4283</v>
      </c>
    </row>
    <row r="115" spans="1:8" ht="133.5" customHeight="1">
      <c r="A115" s="891">
        <f t="shared" si="11"/>
        <v>92</v>
      </c>
      <c r="B115" s="890" t="s">
        <v>1139</v>
      </c>
      <c r="C115" s="889">
        <v>0</v>
      </c>
      <c r="D115" s="889">
        <v>464</v>
      </c>
      <c r="E115" s="889">
        <v>385.00299999999993</v>
      </c>
      <c r="F115" s="888">
        <f t="shared" si="10"/>
        <v>82.974784482758608</v>
      </c>
      <c r="G115" s="887" t="s">
        <v>4029</v>
      </c>
      <c r="H115" s="1011" t="s">
        <v>4282</v>
      </c>
    </row>
    <row r="116" spans="1:8" ht="133.5" customHeight="1">
      <c r="A116" s="891">
        <f t="shared" si="11"/>
        <v>93</v>
      </c>
      <c r="B116" s="890" t="s">
        <v>1157</v>
      </c>
      <c r="C116" s="889">
        <v>0</v>
      </c>
      <c r="D116" s="889">
        <v>864</v>
      </c>
      <c r="E116" s="889">
        <v>146.834</v>
      </c>
      <c r="F116" s="888">
        <f t="shared" si="10"/>
        <v>16.994675925925925</v>
      </c>
      <c r="G116" s="887" t="s">
        <v>4006</v>
      </c>
      <c r="H116" s="1011" t="s">
        <v>4282</v>
      </c>
    </row>
    <row r="117" spans="1:8" ht="98.25" customHeight="1">
      <c r="A117" s="891">
        <f t="shared" si="11"/>
        <v>94</v>
      </c>
      <c r="B117" s="890" t="s">
        <v>4281</v>
      </c>
      <c r="C117" s="889">
        <v>200</v>
      </c>
      <c r="D117" s="889">
        <v>200</v>
      </c>
      <c r="E117" s="889">
        <v>0</v>
      </c>
      <c r="F117" s="888">
        <f t="shared" si="10"/>
        <v>0</v>
      </c>
      <c r="G117" s="887" t="s">
        <v>4006</v>
      </c>
      <c r="H117" s="1011" t="s">
        <v>4280</v>
      </c>
    </row>
    <row r="118" spans="1:8" ht="94.5">
      <c r="A118" s="891">
        <f t="shared" si="11"/>
        <v>95</v>
      </c>
      <c r="B118" s="890" t="s">
        <v>1150</v>
      </c>
      <c r="C118" s="889">
        <v>200</v>
      </c>
      <c r="D118" s="889">
        <v>3426.44</v>
      </c>
      <c r="E118" s="889">
        <v>165.6902</v>
      </c>
      <c r="F118" s="888">
        <f t="shared" si="10"/>
        <v>4.8356369876606626</v>
      </c>
      <c r="G118" s="887" t="s">
        <v>4006</v>
      </c>
      <c r="H118" s="1011" t="s">
        <v>4279</v>
      </c>
    </row>
    <row r="119" spans="1:8" ht="94.5">
      <c r="A119" s="891">
        <f t="shared" si="11"/>
        <v>96</v>
      </c>
      <c r="B119" s="890" t="s">
        <v>1149</v>
      </c>
      <c r="C119" s="889">
        <v>6200</v>
      </c>
      <c r="D119" s="889">
        <v>10588.96</v>
      </c>
      <c r="E119" s="889">
        <v>4187.2768999999998</v>
      </c>
      <c r="F119" s="888">
        <f t="shared" si="10"/>
        <v>39.543797502304287</v>
      </c>
      <c r="G119" s="887" t="s">
        <v>4006</v>
      </c>
      <c r="H119" s="1014" t="s">
        <v>4278</v>
      </c>
    </row>
    <row r="120" spans="1:8" ht="34.5" customHeight="1">
      <c r="A120" s="891">
        <f t="shared" si="11"/>
        <v>97</v>
      </c>
      <c r="B120" s="890" t="s">
        <v>4277</v>
      </c>
      <c r="C120" s="889">
        <v>0</v>
      </c>
      <c r="D120" s="889">
        <v>7.3599999999999994</v>
      </c>
      <c r="E120" s="889">
        <v>0</v>
      </c>
      <c r="F120" s="888">
        <f t="shared" si="10"/>
        <v>0</v>
      </c>
      <c r="G120" s="887" t="s">
        <v>4029</v>
      </c>
      <c r="H120" s="1011" t="s">
        <v>897</v>
      </c>
    </row>
    <row r="121" spans="1:8" ht="151.5" customHeight="1">
      <c r="A121" s="891">
        <f t="shared" si="11"/>
        <v>98</v>
      </c>
      <c r="B121" s="890" t="s">
        <v>1152</v>
      </c>
      <c r="C121" s="889">
        <v>2000</v>
      </c>
      <c r="D121" s="889">
        <v>14088.150000000001</v>
      </c>
      <c r="E121" s="889">
        <v>11744.609200000001</v>
      </c>
      <c r="F121" s="888">
        <f t="shared" si="10"/>
        <v>83.365162920610587</v>
      </c>
      <c r="G121" s="887" t="s">
        <v>4006</v>
      </c>
      <c r="H121" s="1011" t="s">
        <v>4276</v>
      </c>
    </row>
    <row r="122" spans="1:8" ht="34.5" customHeight="1">
      <c r="A122" s="891">
        <f t="shared" si="11"/>
        <v>99</v>
      </c>
      <c r="B122" s="890" t="s">
        <v>1148</v>
      </c>
      <c r="C122" s="889">
        <v>0</v>
      </c>
      <c r="D122" s="889">
        <v>87.100000000000009</v>
      </c>
      <c r="E122" s="889">
        <v>50.658219999999993</v>
      </c>
      <c r="F122" s="888">
        <f t="shared" si="10"/>
        <v>58.1609873708381</v>
      </c>
      <c r="G122" s="887" t="s">
        <v>4029</v>
      </c>
      <c r="H122" s="1011" t="s">
        <v>897</v>
      </c>
    </row>
    <row r="123" spans="1:8" ht="98.25" customHeight="1">
      <c r="A123" s="891">
        <f t="shared" si="11"/>
        <v>100</v>
      </c>
      <c r="B123" s="890" t="s">
        <v>1153</v>
      </c>
      <c r="C123" s="889">
        <v>25000</v>
      </c>
      <c r="D123" s="889">
        <v>93638.670000000027</v>
      </c>
      <c r="E123" s="889">
        <v>86761.442410000018</v>
      </c>
      <c r="F123" s="888">
        <f t="shared" si="10"/>
        <v>92.655568911860868</v>
      </c>
      <c r="G123" s="887" t="s">
        <v>4006</v>
      </c>
      <c r="H123" s="1011" t="s">
        <v>4275</v>
      </c>
    </row>
    <row r="124" spans="1:8" ht="111" customHeight="1">
      <c r="A124" s="891">
        <f t="shared" si="11"/>
        <v>101</v>
      </c>
      <c r="B124" s="890" t="s">
        <v>1151</v>
      </c>
      <c r="C124" s="889">
        <v>1000</v>
      </c>
      <c r="D124" s="889">
        <v>1962.37</v>
      </c>
      <c r="E124" s="889">
        <v>1403.9775000000002</v>
      </c>
      <c r="F124" s="888">
        <f t="shared" si="10"/>
        <v>71.544994063301033</v>
      </c>
      <c r="G124" s="887" t="s">
        <v>4029</v>
      </c>
      <c r="H124" s="1009" t="s">
        <v>4274</v>
      </c>
    </row>
    <row r="125" spans="1:8" ht="99" customHeight="1">
      <c r="A125" s="891">
        <f t="shared" si="11"/>
        <v>102</v>
      </c>
      <c r="B125" s="890" t="s">
        <v>4273</v>
      </c>
      <c r="C125" s="889">
        <v>0</v>
      </c>
      <c r="D125" s="889">
        <v>600</v>
      </c>
      <c r="E125" s="889">
        <v>0</v>
      </c>
      <c r="F125" s="888">
        <f t="shared" si="10"/>
        <v>0</v>
      </c>
      <c r="G125" s="887" t="s">
        <v>4006</v>
      </c>
      <c r="H125" s="1009" t="s">
        <v>4272</v>
      </c>
    </row>
    <row r="126" spans="1:8" ht="76.5" customHeight="1">
      <c r="A126" s="891">
        <f t="shared" si="11"/>
        <v>103</v>
      </c>
      <c r="B126" s="890" t="s">
        <v>1147</v>
      </c>
      <c r="C126" s="889">
        <v>200</v>
      </c>
      <c r="D126" s="889">
        <v>2707.4400000000005</v>
      </c>
      <c r="E126" s="889">
        <v>58.663730000000001</v>
      </c>
      <c r="F126" s="888">
        <f t="shared" si="10"/>
        <v>2.1667601128741536</v>
      </c>
      <c r="G126" s="887" t="s">
        <v>4006</v>
      </c>
      <c r="H126" s="1009" t="s">
        <v>4271</v>
      </c>
    </row>
    <row r="127" spans="1:8" ht="79.5" customHeight="1">
      <c r="A127" s="891">
        <f t="shared" si="11"/>
        <v>104</v>
      </c>
      <c r="B127" s="890" t="s">
        <v>4270</v>
      </c>
      <c r="C127" s="889">
        <v>2000</v>
      </c>
      <c r="D127" s="889">
        <v>499.99999999999994</v>
      </c>
      <c r="E127" s="889">
        <v>81.075999999999993</v>
      </c>
      <c r="F127" s="888">
        <f t="shared" si="10"/>
        <v>16.215200000000003</v>
      </c>
      <c r="G127" s="887" t="s">
        <v>4006</v>
      </c>
      <c r="H127" s="1009" t="s">
        <v>4269</v>
      </c>
    </row>
    <row r="128" spans="1:8" ht="78" customHeight="1">
      <c r="A128" s="891">
        <f t="shared" si="11"/>
        <v>105</v>
      </c>
      <c r="B128" s="890" t="s">
        <v>4268</v>
      </c>
      <c r="C128" s="889">
        <v>2500</v>
      </c>
      <c r="D128" s="889">
        <v>1986.4699999999998</v>
      </c>
      <c r="E128" s="889">
        <v>1739.4849999999999</v>
      </c>
      <c r="F128" s="888">
        <f t="shared" si="10"/>
        <v>87.566638308154666</v>
      </c>
      <c r="G128" s="887" t="s">
        <v>4006</v>
      </c>
      <c r="H128" s="886" t="s">
        <v>4267</v>
      </c>
    </row>
    <row r="129" spans="1:8" ht="94.5">
      <c r="A129" s="891">
        <f t="shared" si="11"/>
        <v>106</v>
      </c>
      <c r="B129" s="890" t="s">
        <v>4266</v>
      </c>
      <c r="C129" s="889">
        <v>10000</v>
      </c>
      <c r="D129" s="889">
        <v>116</v>
      </c>
      <c r="E129" s="889">
        <v>0</v>
      </c>
      <c r="F129" s="888">
        <f t="shared" si="10"/>
        <v>0</v>
      </c>
      <c r="G129" s="887" t="s">
        <v>4006</v>
      </c>
      <c r="H129" s="1009" t="s">
        <v>4265</v>
      </c>
    </row>
    <row r="130" spans="1:8" ht="105">
      <c r="A130" s="891">
        <f t="shared" si="11"/>
        <v>107</v>
      </c>
      <c r="B130" s="890" t="s">
        <v>1136</v>
      </c>
      <c r="C130" s="889">
        <v>4500</v>
      </c>
      <c r="D130" s="889">
        <v>1300</v>
      </c>
      <c r="E130" s="889">
        <v>10.896000000000001</v>
      </c>
      <c r="F130" s="888">
        <f t="shared" si="10"/>
        <v>0.83815384615384625</v>
      </c>
      <c r="G130" s="887" t="s">
        <v>4006</v>
      </c>
      <c r="H130" s="1009" t="s">
        <v>4264</v>
      </c>
    </row>
    <row r="131" spans="1:8" ht="105">
      <c r="A131" s="891">
        <f t="shared" si="11"/>
        <v>108</v>
      </c>
      <c r="B131" s="890" t="s">
        <v>1134</v>
      </c>
      <c r="C131" s="889">
        <v>2000</v>
      </c>
      <c r="D131" s="889">
        <v>2410.5</v>
      </c>
      <c r="E131" s="889">
        <v>2257.2730000000006</v>
      </c>
      <c r="F131" s="888">
        <f t="shared" si="10"/>
        <v>93.643352001659423</v>
      </c>
      <c r="G131" s="887" t="s">
        <v>4006</v>
      </c>
      <c r="H131" s="1011" t="s">
        <v>4263</v>
      </c>
    </row>
    <row r="132" spans="1:8" ht="89.25" customHeight="1">
      <c r="A132" s="891">
        <f t="shared" si="11"/>
        <v>109</v>
      </c>
      <c r="B132" s="890" t="s">
        <v>1159</v>
      </c>
      <c r="C132" s="889">
        <v>0</v>
      </c>
      <c r="D132" s="889">
        <v>50</v>
      </c>
      <c r="E132" s="889">
        <v>22.414999999999999</v>
      </c>
      <c r="F132" s="888">
        <f t="shared" si="10"/>
        <v>44.83</v>
      </c>
      <c r="G132" s="887" t="s">
        <v>4006</v>
      </c>
      <c r="H132" s="1009" t="s">
        <v>4262</v>
      </c>
    </row>
    <row r="133" spans="1:8" ht="87.75" customHeight="1">
      <c r="A133" s="891">
        <f t="shared" si="11"/>
        <v>110</v>
      </c>
      <c r="B133" s="890" t="s">
        <v>1156</v>
      </c>
      <c r="C133" s="889">
        <v>25769</v>
      </c>
      <c r="D133" s="889">
        <v>512</v>
      </c>
      <c r="E133" s="889">
        <v>80.951960000000014</v>
      </c>
      <c r="F133" s="888">
        <f t="shared" si="10"/>
        <v>15.810929687500003</v>
      </c>
      <c r="G133" s="887" t="s">
        <v>4006</v>
      </c>
      <c r="H133" s="1012" t="s">
        <v>4261</v>
      </c>
    </row>
    <row r="134" spans="1:8" ht="45" customHeight="1">
      <c r="A134" s="891">
        <f t="shared" si="11"/>
        <v>111</v>
      </c>
      <c r="B134" s="972" t="s">
        <v>4260</v>
      </c>
      <c r="C134" s="889">
        <v>0</v>
      </c>
      <c r="D134" s="889">
        <v>1491.78</v>
      </c>
      <c r="E134" s="889">
        <v>1491.7809999999999</v>
      </c>
      <c r="F134" s="888">
        <f t="shared" si="10"/>
        <v>100.00006703401306</v>
      </c>
      <c r="G134" s="887" t="s">
        <v>4006</v>
      </c>
      <c r="H134" s="983" t="s">
        <v>897</v>
      </c>
    </row>
    <row r="135" spans="1:8" ht="13.5" customHeight="1" thickBot="1">
      <c r="A135" s="1239"/>
      <c r="B135" s="1240"/>
      <c r="C135" s="885">
        <f>SUM(C100:C134)</f>
        <v>176970</v>
      </c>
      <c r="D135" s="885">
        <f>SUM(D100:D134)</f>
        <v>231862.74000000005</v>
      </c>
      <c r="E135" s="885">
        <f>SUM(E100:E134)</f>
        <v>178697.74363000001</v>
      </c>
      <c r="F135" s="884">
        <f t="shared" si="10"/>
        <v>77.070487319351088</v>
      </c>
      <c r="G135" s="903"/>
      <c r="H135" s="882"/>
    </row>
    <row r="136" spans="1:8" s="876" customFormat="1">
      <c r="A136" s="880"/>
      <c r="B136" s="881"/>
      <c r="C136" s="880"/>
      <c r="D136" s="880"/>
      <c r="E136" s="880"/>
      <c r="F136" s="879"/>
      <c r="G136" s="878"/>
      <c r="H136" s="877"/>
    </row>
  </sheetData>
  <customSheetViews>
    <customSheetView guid="{040A417A-1A2A-4546-91E5-4FDAF814DD6C}" showPageBreaks="1" fitToPage="1" printArea="1" view="pageBreakPreview">
      <selection activeCell="F87" sqref="F87"/>
      <rowBreaks count="1" manualBreakCount="1">
        <brk id="80" max="7" man="1"/>
      </rowBreaks>
      <pageMargins left="0.31496062992125984" right="0.31496062992125984" top="0.51181102362204722" bottom="0.43307086614173229" header="0.31496062992125984" footer="0.23622047244094491"/>
      <printOptions horizontalCentered="1"/>
      <pageSetup paperSize="9" scale="98" firstPageNumber="241" fitToHeight="0" orientation="landscape" useFirstPageNumber="1" r:id="rId1"/>
      <headerFooter alignWithMargins="0">
        <oddHeader>&amp;L&amp;"Tahoma,Kurzíva"&amp;9Závěrečný účet za rok 2013&amp;R&amp;"Tahoma,Kurzíva"&amp;9Tabulka č. 14</oddHeader>
        <oddFooter>&amp;C&amp;"Tahoma,Obyčejné"&amp;P</oddFooter>
      </headerFooter>
    </customSheetView>
  </customSheetViews>
  <mergeCells count="12">
    <mergeCell ref="A9:B9"/>
    <mergeCell ref="A10:B10"/>
    <mergeCell ref="A1:H1"/>
    <mergeCell ref="A4:B4"/>
    <mergeCell ref="A5:B5"/>
    <mergeCell ref="A6:B6"/>
    <mergeCell ref="A8:B8"/>
    <mergeCell ref="A45:B45"/>
    <mergeCell ref="A56:B56"/>
    <mergeCell ref="A80:B80"/>
    <mergeCell ref="A98:B98"/>
    <mergeCell ref="A135:B135"/>
  </mergeCells>
  <printOptions horizontalCentered="1"/>
  <pageMargins left="0.31496062992125984" right="0.31496062992125984" top="0.51181102362204722" bottom="0.43307086614173229" header="0.31496062992125984" footer="0.23622047244094491"/>
  <pageSetup paperSize="9" scale="98" firstPageNumber="241" fitToHeight="0" orientation="landscape" useFirstPageNumber="1" r:id="rId2"/>
  <headerFooter alignWithMargins="0">
    <oddHeader>&amp;L&amp;"Tahoma,Kurzíva"&amp;9Závěrečný účet za rok 2013&amp;R&amp;"Tahoma,Kurzíva"&amp;9Tabulka č. 14</oddHeader>
    <oddFooter>&amp;C&amp;"Tahoma,Obyčejné"&amp;P</oddFooter>
  </headerFooter>
  <rowBreaks count="1" manualBreakCount="1">
    <brk id="80" max="7"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31"/>
  <sheetViews>
    <sheetView view="pageBreakPreview" zoomScaleNormal="100" zoomScaleSheetLayoutView="100" workbookViewId="0">
      <selection activeCell="F87" sqref="F87"/>
    </sheetView>
  </sheetViews>
  <sheetFormatPr defaultRowHeight="10.5"/>
  <cols>
    <col min="1" max="1" width="6.42578125" style="870" customWidth="1"/>
    <col min="2" max="2" width="42.7109375" style="875" customWidth="1"/>
    <col min="3" max="4" width="13.140625" style="874" customWidth="1"/>
    <col min="5" max="5" width="12.140625" style="870" customWidth="1"/>
    <col min="6" max="6" width="8" style="873" customWidth="1"/>
    <col min="7" max="7" width="8.7109375" style="872" customWidth="1"/>
    <col min="8" max="8" width="42.7109375" style="871" customWidth="1"/>
    <col min="9" max="16384" width="9.140625" style="870"/>
  </cols>
  <sheetData>
    <row r="1" spans="1:8" s="953" customFormat="1" ht="18" customHeight="1">
      <c r="A1" s="1243" t="s">
        <v>4460</v>
      </c>
      <c r="B1" s="1243"/>
      <c r="C1" s="1243"/>
      <c r="D1" s="1243"/>
      <c r="E1" s="1243"/>
      <c r="F1" s="1243"/>
      <c r="G1" s="1243"/>
      <c r="H1" s="1243"/>
    </row>
    <row r="2" spans="1:8" ht="12" customHeight="1"/>
    <row r="3" spans="1:8" ht="12" customHeight="1" thickBot="1">
      <c r="A3" s="675"/>
      <c r="F3" s="938" t="s">
        <v>4069</v>
      </c>
    </row>
    <row r="4" spans="1:8" ht="24" customHeight="1">
      <c r="A4" s="1244"/>
      <c r="B4" s="1245"/>
      <c r="C4" s="952" t="s">
        <v>4067</v>
      </c>
      <c r="D4" s="952" t="s">
        <v>4066</v>
      </c>
      <c r="E4" s="952" t="s">
        <v>4065</v>
      </c>
      <c r="F4" s="951" t="s">
        <v>4064</v>
      </c>
      <c r="G4" s="950"/>
      <c r="H4" s="949"/>
    </row>
    <row r="5" spans="1:8" ht="12.75" customHeight="1">
      <c r="A5" s="1241" t="s">
        <v>4071</v>
      </c>
      <c r="B5" s="1242"/>
      <c r="C5" s="948">
        <f>C46</f>
        <v>42810</v>
      </c>
      <c r="D5" s="948">
        <f>D46</f>
        <v>6438165.0899999989</v>
      </c>
      <c r="E5" s="948">
        <f>E46</f>
        <v>6435170.1640699999</v>
      </c>
      <c r="F5" s="947">
        <f t="shared" ref="F5:F10" si="0">E5/D5*100</f>
        <v>99.953481684794781</v>
      </c>
      <c r="G5" s="944"/>
      <c r="H5" s="943"/>
    </row>
    <row r="6" spans="1:8" ht="12.75" customHeight="1">
      <c r="A6" s="1241" t="s">
        <v>4053</v>
      </c>
      <c r="B6" s="1242"/>
      <c r="C6" s="520">
        <f>C80</f>
        <v>727588</v>
      </c>
      <c r="D6" s="520">
        <f>D80</f>
        <v>4057327.3840000005</v>
      </c>
      <c r="E6" s="520">
        <f>E80</f>
        <v>4057094.9133200007</v>
      </c>
      <c r="F6" s="947">
        <f t="shared" si="0"/>
        <v>99.994270349469048</v>
      </c>
      <c r="G6" s="944"/>
      <c r="H6" s="943"/>
    </row>
    <row r="7" spans="1:8" ht="12.75" customHeight="1">
      <c r="A7" s="1042" t="s">
        <v>4306</v>
      </c>
      <c r="B7" s="1041"/>
      <c r="C7" s="520">
        <f>C84</f>
        <v>0</v>
      </c>
      <c r="D7" s="520">
        <f>D84</f>
        <v>32775.630000000005</v>
      </c>
      <c r="E7" s="520">
        <f>E84</f>
        <v>32768.579969999999</v>
      </c>
      <c r="F7" s="947">
        <f t="shared" si="0"/>
        <v>99.978490024448035</v>
      </c>
      <c r="G7" s="944"/>
      <c r="H7" s="943"/>
    </row>
    <row r="8" spans="1:8" ht="12.75" customHeight="1">
      <c r="A8" s="1241" t="s">
        <v>4070</v>
      </c>
      <c r="B8" s="1242"/>
      <c r="C8" s="520">
        <f>C171</f>
        <v>42750</v>
      </c>
      <c r="D8" s="520">
        <f>D171</f>
        <v>105439.60999999999</v>
      </c>
      <c r="E8" s="520">
        <f>E171</f>
        <v>100001.06168000003</v>
      </c>
      <c r="F8" s="947">
        <f t="shared" si="0"/>
        <v>94.842025383060545</v>
      </c>
      <c r="G8" s="944"/>
      <c r="H8" s="943"/>
    </row>
    <row r="9" spans="1:8" ht="12.75" customHeight="1">
      <c r="A9" s="1241" t="s">
        <v>4041</v>
      </c>
      <c r="B9" s="1242"/>
      <c r="C9" s="520">
        <f>C230</f>
        <v>405753</v>
      </c>
      <c r="D9" s="520">
        <f>D230</f>
        <v>1053634.0299999998</v>
      </c>
      <c r="E9" s="520">
        <f>E230</f>
        <v>629880.80018000002</v>
      </c>
      <c r="F9" s="947">
        <f t="shared" si="0"/>
        <v>59.781744158358293</v>
      </c>
      <c r="G9" s="944"/>
      <c r="H9" s="943"/>
    </row>
    <row r="10" spans="1:8" s="675" customFormat="1" ht="13.5" customHeight="1" thickBot="1">
      <c r="A10" s="1237" t="s">
        <v>437</v>
      </c>
      <c r="B10" s="1238"/>
      <c r="C10" s="946">
        <f>SUM(C5:C9)</f>
        <v>1218901</v>
      </c>
      <c r="D10" s="946">
        <f>SUM(D5:D9)</f>
        <v>11687341.743999999</v>
      </c>
      <c r="E10" s="946">
        <f>SUM(E5:E9)</f>
        <v>11254915.51922</v>
      </c>
      <c r="F10" s="945">
        <f t="shared" si="0"/>
        <v>96.300046372803322</v>
      </c>
      <c r="G10" s="944"/>
      <c r="H10" s="943"/>
    </row>
    <row r="11" spans="1:8" s="937" customFormat="1" ht="10.5" customHeight="1">
      <c r="B11" s="941"/>
      <c r="C11" s="876"/>
      <c r="D11" s="876"/>
      <c r="E11" s="876"/>
      <c r="F11" s="940"/>
      <c r="G11" s="939"/>
      <c r="H11" s="942"/>
    </row>
    <row r="12" spans="1:8" s="937" customFormat="1" ht="10.5" customHeight="1">
      <c r="B12" s="941"/>
      <c r="C12" s="876"/>
      <c r="D12" s="876"/>
      <c r="E12" s="876"/>
      <c r="F12" s="940"/>
      <c r="G12" s="939"/>
      <c r="H12" s="942"/>
    </row>
    <row r="13" spans="1:8" s="937" customFormat="1" ht="12" customHeight="1" thickBot="1">
      <c r="A13" s="1059"/>
      <c r="B13" s="1058"/>
      <c r="C13" s="961"/>
      <c r="D13" s="1057"/>
      <c r="E13" s="961"/>
      <c r="F13" s="1056"/>
      <c r="G13" s="1055"/>
      <c r="H13" s="1054" t="s">
        <v>4069</v>
      </c>
    </row>
    <row r="14" spans="1:8" ht="28.5" customHeight="1" thickBot="1">
      <c r="A14" s="1053" t="s">
        <v>4068</v>
      </c>
      <c r="B14" s="1052" t="s">
        <v>866</v>
      </c>
      <c r="C14" s="1051" t="s">
        <v>4067</v>
      </c>
      <c r="D14" s="1051" t="s">
        <v>4066</v>
      </c>
      <c r="E14" s="1051" t="s">
        <v>4065</v>
      </c>
      <c r="F14" s="1051" t="s">
        <v>4064</v>
      </c>
      <c r="G14" s="1051" t="s">
        <v>4063</v>
      </c>
      <c r="H14" s="1050" t="s">
        <v>4062</v>
      </c>
    </row>
    <row r="15" spans="1:8" ht="15" customHeight="1" thickBot="1">
      <c r="A15" s="981" t="s">
        <v>4061</v>
      </c>
      <c r="B15" s="980"/>
      <c r="C15" s="979"/>
      <c r="D15" s="979"/>
      <c r="E15" s="978"/>
      <c r="F15" s="977"/>
      <c r="G15" s="915"/>
      <c r="H15" s="1049"/>
    </row>
    <row r="16" spans="1:8" s="923" customFormat="1" ht="12.75" customHeight="1">
      <c r="A16" s="928">
        <v>1</v>
      </c>
      <c r="B16" s="974" t="s">
        <v>2831</v>
      </c>
      <c r="C16" s="973">
        <v>10000</v>
      </c>
      <c r="D16" s="973">
        <v>10000</v>
      </c>
      <c r="E16" s="973">
        <v>9960.5480000000007</v>
      </c>
      <c r="F16" s="910">
        <f t="shared" ref="F16:F46" si="1">E16/D16*100</f>
        <v>99.60548</v>
      </c>
      <c r="G16" s="893" t="s">
        <v>4045</v>
      </c>
      <c r="H16" s="894" t="s">
        <v>4459</v>
      </c>
    </row>
    <row r="17" spans="1:8" s="923" customFormat="1" ht="34.5" customHeight="1">
      <c r="A17" s="928">
        <f t="shared" ref="A17:A45" si="2">A16+1</f>
        <v>2</v>
      </c>
      <c r="B17" s="974" t="s">
        <v>2626</v>
      </c>
      <c r="C17" s="973">
        <v>2000</v>
      </c>
      <c r="D17" s="973">
        <v>2000.0000000000002</v>
      </c>
      <c r="E17" s="973">
        <v>2000.0000000000002</v>
      </c>
      <c r="F17" s="910">
        <f t="shared" si="1"/>
        <v>100</v>
      </c>
      <c r="G17" s="893" t="s">
        <v>4045</v>
      </c>
      <c r="H17" s="894" t="s">
        <v>68</v>
      </c>
    </row>
    <row r="18" spans="1:8" s="923" customFormat="1" ht="24" customHeight="1">
      <c r="A18" s="928">
        <f t="shared" si="2"/>
        <v>3</v>
      </c>
      <c r="B18" s="972" t="s">
        <v>2410</v>
      </c>
      <c r="C18" s="971">
        <v>1000</v>
      </c>
      <c r="D18" s="971">
        <v>1000.0000000000001</v>
      </c>
      <c r="E18" s="971">
        <v>998.19999999999993</v>
      </c>
      <c r="F18" s="888">
        <f t="shared" si="1"/>
        <v>99.82</v>
      </c>
      <c r="G18" s="893" t="s">
        <v>4045</v>
      </c>
      <c r="H18" s="894" t="s">
        <v>4459</v>
      </c>
    </row>
    <row r="19" spans="1:8" s="923" customFormat="1" ht="24" customHeight="1">
      <c r="A19" s="928">
        <f t="shared" si="2"/>
        <v>4</v>
      </c>
      <c r="B19" s="972" t="s">
        <v>4458</v>
      </c>
      <c r="C19" s="971">
        <v>140</v>
      </c>
      <c r="D19" s="971">
        <v>140</v>
      </c>
      <c r="E19" s="971">
        <v>139.857</v>
      </c>
      <c r="F19" s="888">
        <f t="shared" si="1"/>
        <v>99.897857142857134</v>
      </c>
      <c r="G19" s="893" t="s">
        <v>4045</v>
      </c>
      <c r="H19" s="892" t="s">
        <v>68</v>
      </c>
    </row>
    <row r="20" spans="1:8" s="923" customFormat="1" ht="12.75" customHeight="1">
      <c r="A20" s="928">
        <f t="shared" si="2"/>
        <v>5</v>
      </c>
      <c r="B20" s="972" t="s">
        <v>4457</v>
      </c>
      <c r="C20" s="971">
        <v>190</v>
      </c>
      <c r="D20" s="971">
        <v>309</v>
      </c>
      <c r="E20" s="971">
        <v>247.68504000000001</v>
      </c>
      <c r="F20" s="888">
        <f t="shared" si="1"/>
        <v>80.15697087378642</v>
      </c>
      <c r="G20" s="893" t="s">
        <v>4045</v>
      </c>
      <c r="H20" s="892" t="s">
        <v>4448</v>
      </c>
    </row>
    <row r="21" spans="1:8" s="923" customFormat="1" ht="12.75" customHeight="1">
      <c r="A21" s="928">
        <f t="shared" si="2"/>
        <v>6</v>
      </c>
      <c r="B21" s="972" t="s">
        <v>595</v>
      </c>
      <c r="C21" s="971">
        <v>650</v>
      </c>
      <c r="D21" s="971">
        <v>650</v>
      </c>
      <c r="E21" s="971">
        <v>650</v>
      </c>
      <c r="F21" s="888">
        <f t="shared" si="1"/>
        <v>100</v>
      </c>
      <c r="G21" s="893" t="s">
        <v>4045</v>
      </c>
      <c r="H21" s="892" t="s">
        <v>68</v>
      </c>
    </row>
    <row r="22" spans="1:8" s="926" customFormat="1" ht="12.75" customHeight="1">
      <c r="A22" s="928">
        <f t="shared" si="2"/>
        <v>7</v>
      </c>
      <c r="B22" s="972" t="s">
        <v>541</v>
      </c>
      <c r="C22" s="971">
        <v>800</v>
      </c>
      <c r="D22" s="971">
        <v>560</v>
      </c>
      <c r="E22" s="971">
        <v>540</v>
      </c>
      <c r="F22" s="888">
        <f t="shared" si="1"/>
        <v>96.428571428571431</v>
      </c>
      <c r="G22" s="893" t="s">
        <v>4045</v>
      </c>
      <c r="H22" s="892" t="s">
        <v>4456</v>
      </c>
    </row>
    <row r="23" spans="1:8" s="923" customFormat="1" ht="12.75" customHeight="1">
      <c r="A23" s="928">
        <f t="shared" si="2"/>
        <v>8</v>
      </c>
      <c r="B23" s="972" t="s">
        <v>551</v>
      </c>
      <c r="C23" s="971">
        <v>500</v>
      </c>
      <c r="D23" s="971">
        <v>362.09</v>
      </c>
      <c r="E23" s="971">
        <v>358.6</v>
      </c>
      <c r="F23" s="888">
        <f t="shared" si="1"/>
        <v>99.036151233118858</v>
      </c>
      <c r="G23" s="893" t="s">
        <v>4045</v>
      </c>
      <c r="H23" s="886" t="s">
        <v>4455</v>
      </c>
    </row>
    <row r="24" spans="1:8" s="923" customFormat="1" ht="34.5" customHeight="1">
      <c r="A24" s="928">
        <f t="shared" si="2"/>
        <v>9</v>
      </c>
      <c r="B24" s="972" t="s">
        <v>598</v>
      </c>
      <c r="C24" s="971">
        <v>2000</v>
      </c>
      <c r="D24" s="971">
        <v>2000</v>
      </c>
      <c r="E24" s="971">
        <v>1137.0531000000001</v>
      </c>
      <c r="F24" s="888">
        <f t="shared" si="1"/>
        <v>56.852655000000006</v>
      </c>
      <c r="G24" s="893" t="s">
        <v>4045</v>
      </c>
      <c r="H24" s="886" t="s">
        <v>4454</v>
      </c>
    </row>
    <row r="25" spans="1:8" s="923" customFormat="1" ht="34.5" customHeight="1">
      <c r="A25" s="928">
        <f t="shared" si="2"/>
        <v>10</v>
      </c>
      <c r="B25" s="972" t="s">
        <v>4453</v>
      </c>
      <c r="C25" s="971">
        <v>600</v>
      </c>
      <c r="D25" s="971">
        <v>544.5</v>
      </c>
      <c r="E25" s="971">
        <v>471.65800000000002</v>
      </c>
      <c r="F25" s="888">
        <f t="shared" si="1"/>
        <v>86.62222222222222</v>
      </c>
      <c r="G25" s="893" t="s">
        <v>4045</v>
      </c>
      <c r="H25" s="892" t="s">
        <v>4452</v>
      </c>
    </row>
    <row r="26" spans="1:8" s="923" customFormat="1" ht="24" customHeight="1">
      <c r="A26" s="928">
        <f t="shared" si="2"/>
        <v>11</v>
      </c>
      <c r="B26" s="972" t="s">
        <v>597</v>
      </c>
      <c r="C26" s="971">
        <v>100</v>
      </c>
      <c r="D26" s="971">
        <v>1279.75</v>
      </c>
      <c r="E26" s="971">
        <v>644.5</v>
      </c>
      <c r="F26" s="888">
        <f t="shared" si="1"/>
        <v>50.361398710685677</v>
      </c>
      <c r="G26" s="893" t="s">
        <v>4045</v>
      </c>
      <c r="H26" s="892" t="s">
        <v>4451</v>
      </c>
    </row>
    <row r="27" spans="1:8" s="923" customFormat="1" ht="24" customHeight="1">
      <c r="A27" s="928">
        <f t="shared" si="2"/>
        <v>12</v>
      </c>
      <c r="B27" s="972" t="s">
        <v>4450</v>
      </c>
      <c r="C27" s="971">
        <v>130</v>
      </c>
      <c r="D27" s="971">
        <v>130</v>
      </c>
      <c r="E27" s="971">
        <v>130</v>
      </c>
      <c r="F27" s="888">
        <f t="shared" si="1"/>
        <v>100</v>
      </c>
      <c r="G27" s="893" t="s">
        <v>4045</v>
      </c>
      <c r="H27" s="892" t="s">
        <v>68</v>
      </c>
    </row>
    <row r="28" spans="1:8" s="923" customFormat="1" ht="12.75" customHeight="1">
      <c r="A28" s="928">
        <f t="shared" si="2"/>
        <v>13</v>
      </c>
      <c r="B28" s="972" t="s">
        <v>4449</v>
      </c>
      <c r="C28" s="971">
        <v>100</v>
      </c>
      <c r="D28" s="971">
        <v>100</v>
      </c>
      <c r="E28" s="971">
        <v>90.078000000000003</v>
      </c>
      <c r="F28" s="888">
        <f t="shared" si="1"/>
        <v>90.078000000000003</v>
      </c>
      <c r="G28" s="893" t="s">
        <v>4045</v>
      </c>
      <c r="H28" s="892" t="s">
        <v>4448</v>
      </c>
    </row>
    <row r="29" spans="1:8" s="923" customFormat="1" ht="24" customHeight="1">
      <c r="A29" s="928">
        <f t="shared" si="2"/>
        <v>14</v>
      </c>
      <c r="B29" s="972" t="s">
        <v>590</v>
      </c>
      <c r="C29" s="971">
        <v>24600</v>
      </c>
      <c r="D29" s="971">
        <v>27822.12</v>
      </c>
      <c r="E29" s="971">
        <v>27651.916400000002</v>
      </c>
      <c r="F29" s="888">
        <f t="shared" si="1"/>
        <v>99.388243598978093</v>
      </c>
      <c r="G29" s="893" t="s">
        <v>4045</v>
      </c>
      <c r="H29" s="892" t="s">
        <v>4447</v>
      </c>
    </row>
    <row r="30" spans="1:8" s="923" customFormat="1" ht="21">
      <c r="A30" s="928">
        <f t="shared" si="2"/>
        <v>15</v>
      </c>
      <c r="B30" s="972" t="s">
        <v>4446</v>
      </c>
      <c r="C30" s="971">
        <v>0</v>
      </c>
      <c r="D30" s="971">
        <v>33.97</v>
      </c>
      <c r="E30" s="971">
        <v>33.965000000000003</v>
      </c>
      <c r="F30" s="888">
        <f t="shared" si="1"/>
        <v>99.985281130409192</v>
      </c>
      <c r="G30" s="893" t="s">
        <v>4045</v>
      </c>
      <c r="H30" s="892" t="s">
        <v>68</v>
      </c>
    </row>
    <row r="31" spans="1:8" s="923" customFormat="1" ht="12.75" customHeight="1">
      <c r="A31" s="928">
        <f t="shared" si="2"/>
        <v>16</v>
      </c>
      <c r="B31" s="972" t="s">
        <v>4445</v>
      </c>
      <c r="C31" s="971">
        <v>0</v>
      </c>
      <c r="D31" s="971">
        <v>114</v>
      </c>
      <c r="E31" s="971">
        <v>113.982</v>
      </c>
      <c r="F31" s="888">
        <f t="shared" si="1"/>
        <v>99.984210526315792</v>
      </c>
      <c r="G31" s="893" t="s">
        <v>4029</v>
      </c>
      <c r="H31" s="892" t="s">
        <v>68</v>
      </c>
    </row>
    <row r="32" spans="1:8" s="923" customFormat="1" ht="34.5" customHeight="1">
      <c r="A32" s="928">
        <f t="shared" si="2"/>
        <v>17</v>
      </c>
      <c r="B32" s="972" t="s">
        <v>4429</v>
      </c>
      <c r="C32" s="971">
        <v>0</v>
      </c>
      <c r="D32" s="971">
        <v>2669.45</v>
      </c>
      <c r="E32" s="971">
        <v>2656.9900000000002</v>
      </c>
      <c r="F32" s="888">
        <f t="shared" si="1"/>
        <v>99.533237183689536</v>
      </c>
      <c r="G32" s="893" t="s">
        <v>4045</v>
      </c>
      <c r="H32" s="892" t="s">
        <v>4444</v>
      </c>
    </row>
    <row r="33" spans="1:8" s="923" customFormat="1" ht="24" customHeight="1">
      <c r="A33" s="928">
        <f t="shared" si="2"/>
        <v>18</v>
      </c>
      <c r="B33" s="972" t="s">
        <v>4443</v>
      </c>
      <c r="C33" s="971">
        <v>0</v>
      </c>
      <c r="D33" s="971">
        <v>212.40000000000003</v>
      </c>
      <c r="E33" s="971">
        <v>172.37199999999999</v>
      </c>
      <c r="F33" s="888">
        <f t="shared" si="1"/>
        <v>81.154425612052719</v>
      </c>
      <c r="G33" s="893" t="s">
        <v>4045</v>
      </c>
      <c r="H33" s="892" t="s">
        <v>4442</v>
      </c>
    </row>
    <row r="34" spans="1:8" s="923" customFormat="1" ht="24" customHeight="1">
      <c r="A34" s="928">
        <f t="shared" si="2"/>
        <v>19</v>
      </c>
      <c r="B34" s="972" t="s">
        <v>4428</v>
      </c>
      <c r="C34" s="971">
        <v>0</v>
      </c>
      <c r="D34" s="971">
        <v>127</v>
      </c>
      <c r="E34" s="971">
        <v>126.14</v>
      </c>
      <c r="F34" s="888">
        <f t="shared" si="1"/>
        <v>99.322834645669289</v>
      </c>
      <c r="G34" s="893" t="s">
        <v>4045</v>
      </c>
      <c r="H34" s="892" t="s">
        <v>4441</v>
      </c>
    </row>
    <row r="35" spans="1:8" s="923" customFormat="1" ht="31.5">
      <c r="A35" s="928">
        <f t="shared" si="2"/>
        <v>20</v>
      </c>
      <c r="B35" s="972" t="s">
        <v>4427</v>
      </c>
      <c r="C35" s="971">
        <v>0</v>
      </c>
      <c r="D35" s="971">
        <v>76.44</v>
      </c>
      <c r="E35" s="971">
        <v>76.437000000000012</v>
      </c>
      <c r="F35" s="888">
        <f t="shared" si="1"/>
        <v>99.996075353218231</v>
      </c>
      <c r="G35" s="893" t="s">
        <v>4045</v>
      </c>
      <c r="H35" s="892" t="s">
        <v>68</v>
      </c>
    </row>
    <row r="36" spans="1:8" s="923" customFormat="1" ht="12.75" customHeight="1">
      <c r="A36" s="928">
        <f t="shared" si="2"/>
        <v>21</v>
      </c>
      <c r="B36" s="972" t="s">
        <v>4425</v>
      </c>
      <c r="C36" s="971">
        <v>0</v>
      </c>
      <c r="D36" s="971">
        <v>18.2</v>
      </c>
      <c r="E36" s="971">
        <v>18.201999999999998</v>
      </c>
      <c r="F36" s="888">
        <f t="shared" si="1"/>
        <v>100.01098901098902</v>
      </c>
      <c r="G36" s="893" t="s">
        <v>4045</v>
      </c>
      <c r="H36" s="892" t="s">
        <v>68</v>
      </c>
    </row>
    <row r="37" spans="1:8" s="923" customFormat="1" ht="24" customHeight="1">
      <c r="A37" s="928">
        <f t="shared" si="2"/>
        <v>22</v>
      </c>
      <c r="B37" s="972" t="s">
        <v>4423</v>
      </c>
      <c r="C37" s="971">
        <v>0</v>
      </c>
      <c r="D37" s="971">
        <v>53.28</v>
      </c>
      <c r="E37" s="971">
        <v>53.283000000000001</v>
      </c>
      <c r="F37" s="888">
        <f t="shared" si="1"/>
        <v>100.00563063063063</v>
      </c>
      <c r="G37" s="893" t="s">
        <v>4045</v>
      </c>
      <c r="H37" s="892" t="s">
        <v>68</v>
      </c>
    </row>
    <row r="38" spans="1:8" s="923" customFormat="1" ht="12.75" customHeight="1">
      <c r="A38" s="928">
        <f t="shared" si="2"/>
        <v>23</v>
      </c>
      <c r="B38" s="972" t="s">
        <v>4422</v>
      </c>
      <c r="C38" s="971">
        <v>0</v>
      </c>
      <c r="D38" s="971">
        <v>445.45000000000005</v>
      </c>
      <c r="E38" s="971">
        <v>445.45000000000005</v>
      </c>
      <c r="F38" s="888">
        <f t="shared" si="1"/>
        <v>100</v>
      </c>
      <c r="G38" s="893" t="s">
        <v>4045</v>
      </c>
      <c r="H38" s="892" t="s">
        <v>68</v>
      </c>
    </row>
    <row r="39" spans="1:8" s="923" customFormat="1" ht="24" customHeight="1">
      <c r="A39" s="928">
        <f t="shared" si="2"/>
        <v>24</v>
      </c>
      <c r="B39" s="972" t="s">
        <v>4421</v>
      </c>
      <c r="C39" s="971">
        <v>0</v>
      </c>
      <c r="D39" s="971">
        <v>889.62999999999988</v>
      </c>
      <c r="E39" s="971">
        <v>870.46999999999991</v>
      </c>
      <c r="F39" s="888">
        <f t="shared" si="1"/>
        <v>97.846295651000986</v>
      </c>
      <c r="G39" s="893" t="s">
        <v>4045</v>
      </c>
      <c r="H39" s="892" t="s">
        <v>4440</v>
      </c>
    </row>
    <row r="40" spans="1:8" s="923" customFormat="1" ht="12.75" customHeight="1">
      <c r="A40" s="928">
        <f t="shared" si="2"/>
        <v>25</v>
      </c>
      <c r="B40" s="972" t="s">
        <v>4439</v>
      </c>
      <c r="C40" s="971">
        <v>0</v>
      </c>
      <c r="D40" s="971">
        <v>588490</v>
      </c>
      <c r="E40" s="971">
        <v>587635.71099999989</v>
      </c>
      <c r="F40" s="888">
        <f t="shared" si="1"/>
        <v>99.854833726996191</v>
      </c>
      <c r="G40" s="893" t="s">
        <v>4045</v>
      </c>
      <c r="H40" s="892" t="s">
        <v>4438</v>
      </c>
    </row>
    <row r="41" spans="1:8" s="923" customFormat="1" ht="12.75" customHeight="1">
      <c r="A41" s="928">
        <f t="shared" si="2"/>
        <v>26</v>
      </c>
      <c r="B41" s="972" t="s">
        <v>4417</v>
      </c>
      <c r="C41" s="971">
        <v>0</v>
      </c>
      <c r="D41" s="971">
        <v>868</v>
      </c>
      <c r="E41" s="971">
        <v>868</v>
      </c>
      <c r="F41" s="888">
        <f t="shared" si="1"/>
        <v>100</v>
      </c>
      <c r="G41" s="893" t="s">
        <v>4045</v>
      </c>
      <c r="H41" s="892" t="s">
        <v>68</v>
      </c>
    </row>
    <row r="42" spans="1:8" s="923" customFormat="1" ht="24" customHeight="1">
      <c r="A42" s="928">
        <f t="shared" si="2"/>
        <v>27</v>
      </c>
      <c r="B42" s="972" t="s">
        <v>4437</v>
      </c>
      <c r="C42" s="971">
        <v>0</v>
      </c>
      <c r="D42" s="971">
        <v>1399.86</v>
      </c>
      <c r="E42" s="971">
        <v>1383.06</v>
      </c>
      <c r="F42" s="888">
        <f t="shared" si="1"/>
        <v>98.799879987998807</v>
      </c>
      <c r="G42" s="893" t="s">
        <v>4045</v>
      </c>
      <c r="H42" s="892" t="s">
        <v>4436</v>
      </c>
    </row>
    <row r="43" spans="1:8" s="923" customFormat="1" ht="12.75" customHeight="1">
      <c r="A43" s="928">
        <f t="shared" si="2"/>
        <v>28</v>
      </c>
      <c r="B43" s="972" t="s">
        <v>4413</v>
      </c>
      <c r="C43" s="971">
        <v>0</v>
      </c>
      <c r="D43" s="971">
        <v>5784463</v>
      </c>
      <c r="E43" s="971">
        <v>5784463</v>
      </c>
      <c r="F43" s="888">
        <f t="shared" si="1"/>
        <v>100</v>
      </c>
      <c r="G43" s="893" t="s">
        <v>4045</v>
      </c>
      <c r="H43" s="892" t="s">
        <v>68</v>
      </c>
    </row>
    <row r="44" spans="1:8" s="923" customFormat="1" ht="34.5" customHeight="1">
      <c r="A44" s="928">
        <f t="shared" si="2"/>
        <v>29</v>
      </c>
      <c r="B44" s="972" t="s">
        <v>4435</v>
      </c>
      <c r="C44" s="971">
        <v>0</v>
      </c>
      <c r="D44" s="971">
        <v>249.1</v>
      </c>
      <c r="E44" s="971">
        <v>249.095</v>
      </c>
      <c r="F44" s="888">
        <f t="shared" si="1"/>
        <v>99.997992773986354</v>
      </c>
      <c r="G44" s="893" t="s">
        <v>4045</v>
      </c>
      <c r="H44" s="892" t="s">
        <v>68</v>
      </c>
    </row>
    <row r="45" spans="1:8" s="923" customFormat="1" ht="24" customHeight="1">
      <c r="A45" s="928">
        <f t="shared" si="2"/>
        <v>30</v>
      </c>
      <c r="B45" s="972" t="s">
        <v>4411</v>
      </c>
      <c r="C45" s="971">
        <v>0</v>
      </c>
      <c r="D45" s="971">
        <v>11157.85</v>
      </c>
      <c r="E45" s="971">
        <v>10983.911530000001</v>
      </c>
      <c r="F45" s="888">
        <f t="shared" si="1"/>
        <v>98.441111235587513</v>
      </c>
      <c r="G45" s="893" t="s">
        <v>4045</v>
      </c>
      <c r="H45" s="892" t="s">
        <v>4434</v>
      </c>
    </row>
    <row r="46" spans="1:8" s="675" customFormat="1" ht="13.5" customHeight="1" thickBot="1">
      <c r="A46" s="1246" t="s">
        <v>437</v>
      </c>
      <c r="B46" s="1247"/>
      <c r="C46" s="969">
        <f>SUM(C16:C45)</f>
        <v>42810</v>
      </c>
      <c r="D46" s="969">
        <f>SUM(D16:D45)</f>
        <v>6438165.0899999989</v>
      </c>
      <c r="E46" s="969">
        <f>SUM(E16:E45)</f>
        <v>6435170.1640699999</v>
      </c>
      <c r="F46" s="1048">
        <f t="shared" si="1"/>
        <v>99.953481684794781</v>
      </c>
      <c r="G46" s="921"/>
      <c r="H46" s="967"/>
    </row>
    <row r="47" spans="1:8" s="675" customFormat="1" ht="18" customHeight="1" thickBot="1">
      <c r="A47" s="981" t="s">
        <v>4053</v>
      </c>
      <c r="B47" s="1045"/>
      <c r="C47" s="1044"/>
      <c r="D47" s="1044"/>
      <c r="E47" s="1043"/>
      <c r="F47" s="977"/>
      <c r="G47" s="915"/>
      <c r="H47" s="976"/>
    </row>
    <row r="48" spans="1:8" s="923" customFormat="1" ht="24" customHeight="1">
      <c r="A48" s="891">
        <f>A45+1</f>
        <v>31</v>
      </c>
      <c r="B48" s="972" t="s">
        <v>2381</v>
      </c>
      <c r="C48" s="971">
        <v>697718</v>
      </c>
      <c r="D48" s="971">
        <v>583314.80000000005</v>
      </c>
      <c r="E48" s="971">
        <v>583314.80000000005</v>
      </c>
      <c r="F48" s="888">
        <f t="shared" ref="F48:F80" si="3">E48/D48*100</f>
        <v>100</v>
      </c>
      <c r="G48" s="893" t="s">
        <v>4045</v>
      </c>
      <c r="H48" s="892" t="s">
        <v>68</v>
      </c>
    </row>
    <row r="49" spans="1:8" s="923" customFormat="1" ht="24" customHeight="1">
      <c r="A49" s="928">
        <f t="shared" ref="A49:A79" si="4">A48+1</f>
        <v>32</v>
      </c>
      <c r="B49" s="972" t="s">
        <v>2380</v>
      </c>
      <c r="C49" s="971">
        <v>0</v>
      </c>
      <c r="D49" s="971">
        <v>100876</v>
      </c>
      <c r="E49" s="971">
        <v>100876</v>
      </c>
      <c r="F49" s="888">
        <f t="shared" si="3"/>
        <v>100</v>
      </c>
      <c r="G49" s="893" t="s">
        <v>4045</v>
      </c>
      <c r="H49" s="892" t="s">
        <v>68</v>
      </c>
    </row>
    <row r="50" spans="1:8" s="923" customFormat="1" ht="24" customHeight="1">
      <c r="A50" s="928">
        <f t="shared" si="4"/>
        <v>33</v>
      </c>
      <c r="B50" s="972" t="s">
        <v>2385</v>
      </c>
      <c r="C50" s="971">
        <v>4500</v>
      </c>
      <c r="D50" s="971">
        <v>15603.43</v>
      </c>
      <c r="E50" s="971">
        <v>15603.43</v>
      </c>
      <c r="F50" s="888">
        <f t="shared" si="3"/>
        <v>100</v>
      </c>
      <c r="G50" s="893" t="s">
        <v>4045</v>
      </c>
      <c r="H50" s="892" t="s">
        <v>68</v>
      </c>
    </row>
    <row r="51" spans="1:8" s="923" customFormat="1" ht="24" customHeight="1">
      <c r="A51" s="928">
        <f t="shared" si="4"/>
        <v>34</v>
      </c>
      <c r="B51" s="972" t="s">
        <v>2418</v>
      </c>
      <c r="C51" s="971">
        <v>11000</v>
      </c>
      <c r="D51" s="971">
        <v>10160</v>
      </c>
      <c r="E51" s="971">
        <v>10160</v>
      </c>
      <c r="F51" s="888">
        <f t="shared" si="3"/>
        <v>100</v>
      </c>
      <c r="G51" s="893" t="s">
        <v>4045</v>
      </c>
      <c r="H51" s="892" t="s">
        <v>68</v>
      </c>
    </row>
    <row r="52" spans="1:8" s="923" customFormat="1" ht="12.75" customHeight="1">
      <c r="A52" s="928">
        <f t="shared" si="4"/>
        <v>35</v>
      </c>
      <c r="B52" s="972" t="s">
        <v>4433</v>
      </c>
      <c r="C52" s="971">
        <v>210</v>
      </c>
      <c r="D52" s="971">
        <v>210</v>
      </c>
      <c r="E52" s="971">
        <v>210</v>
      </c>
      <c r="F52" s="888">
        <f t="shared" si="3"/>
        <v>100</v>
      </c>
      <c r="G52" s="893" t="s">
        <v>4045</v>
      </c>
      <c r="H52" s="892" t="s">
        <v>68</v>
      </c>
    </row>
    <row r="53" spans="1:8" s="923" customFormat="1" ht="12.75" customHeight="1">
      <c r="A53" s="928">
        <f t="shared" si="4"/>
        <v>36</v>
      </c>
      <c r="B53" s="972" t="s">
        <v>2404</v>
      </c>
      <c r="C53" s="971">
        <v>5150</v>
      </c>
      <c r="D53" s="971">
        <v>5149.9999999999991</v>
      </c>
      <c r="E53" s="971">
        <v>5149.9999999999991</v>
      </c>
      <c r="F53" s="888">
        <f t="shared" si="3"/>
        <v>100</v>
      </c>
      <c r="G53" s="893" t="s">
        <v>4045</v>
      </c>
      <c r="H53" s="892" t="s">
        <v>68</v>
      </c>
    </row>
    <row r="54" spans="1:8" s="923" customFormat="1" ht="24" customHeight="1">
      <c r="A54" s="928">
        <f t="shared" si="4"/>
        <v>37</v>
      </c>
      <c r="B54" s="972" t="s">
        <v>2456</v>
      </c>
      <c r="C54" s="971">
        <v>500</v>
      </c>
      <c r="D54" s="971">
        <v>134</v>
      </c>
      <c r="E54" s="971">
        <v>134</v>
      </c>
      <c r="F54" s="888">
        <f t="shared" si="3"/>
        <v>100</v>
      </c>
      <c r="G54" s="893" t="s">
        <v>4045</v>
      </c>
      <c r="H54" s="892" t="s">
        <v>68</v>
      </c>
    </row>
    <row r="55" spans="1:8" s="923" customFormat="1" ht="24" customHeight="1">
      <c r="A55" s="928">
        <f t="shared" si="4"/>
        <v>38</v>
      </c>
      <c r="B55" s="972" t="s">
        <v>2396</v>
      </c>
      <c r="C55" s="971">
        <v>5920</v>
      </c>
      <c r="D55" s="971">
        <v>5920</v>
      </c>
      <c r="E55" s="971">
        <v>5920</v>
      </c>
      <c r="F55" s="888">
        <f t="shared" si="3"/>
        <v>100</v>
      </c>
      <c r="G55" s="893" t="s">
        <v>4045</v>
      </c>
      <c r="H55" s="892" t="s">
        <v>68</v>
      </c>
    </row>
    <row r="56" spans="1:8" s="923" customFormat="1" ht="24" customHeight="1">
      <c r="A56" s="928">
        <f t="shared" si="4"/>
        <v>39</v>
      </c>
      <c r="B56" s="972" t="s">
        <v>2382</v>
      </c>
      <c r="C56" s="971">
        <v>350</v>
      </c>
      <c r="D56" s="971">
        <v>216</v>
      </c>
      <c r="E56" s="971">
        <v>212.5</v>
      </c>
      <c r="F56" s="888">
        <f t="shared" si="3"/>
        <v>98.379629629629633</v>
      </c>
      <c r="G56" s="893" t="s">
        <v>4045</v>
      </c>
      <c r="H56" s="892" t="s">
        <v>4432</v>
      </c>
    </row>
    <row r="57" spans="1:8" s="923" customFormat="1" ht="12.75" customHeight="1">
      <c r="A57" s="928">
        <f t="shared" si="4"/>
        <v>40</v>
      </c>
      <c r="B57" s="972" t="s">
        <v>2392</v>
      </c>
      <c r="C57" s="971">
        <v>440</v>
      </c>
      <c r="D57" s="971">
        <v>440</v>
      </c>
      <c r="E57" s="971">
        <v>440</v>
      </c>
      <c r="F57" s="888">
        <f t="shared" si="3"/>
        <v>100</v>
      </c>
      <c r="G57" s="893" t="s">
        <v>4045</v>
      </c>
      <c r="H57" s="892" t="s">
        <v>68</v>
      </c>
    </row>
    <row r="58" spans="1:8" s="923" customFormat="1" ht="34.5" customHeight="1">
      <c r="A58" s="928">
        <f t="shared" si="4"/>
        <v>41</v>
      </c>
      <c r="B58" s="972" t="s">
        <v>2384</v>
      </c>
      <c r="C58" s="971">
        <v>0</v>
      </c>
      <c r="D58" s="971">
        <v>130</v>
      </c>
      <c r="E58" s="971">
        <v>120</v>
      </c>
      <c r="F58" s="888">
        <f t="shared" si="3"/>
        <v>92.307692307692307</v>
      </c>
      <c r="G58" s="893" t="s">
        <v>4045</v>
      </c>
      <c r="H58" s="892" t="s">
        <v>4431</v>
      </c>
    </row>
    <row r="59" spans="1:8" s="923" customFormat="1" ht="12.75" customHeight="1">
      <c r="A59" s="928">
        <f t="shared" si="4"/>
        <v>42</v>
      </c>
      <c r="B59" s="972" t="s">
        <v>2383</v>
      </c>
      <c r="C59" s="971">
        <v>500</v>
      </c>
      <c r="D59" s="971">
        <v>771.06999999999994</v>
      </c>
      <c r="E59" s="971">
        <v>771.07049999999992</v>
      </c>
      <c r="F59" s="888">
        <f t="shared" si="3"/>
        <v>100.00006484495572</v>
      </c>
      <c r="G59" s="893" t="s">
        <v>4045</v>
      </c>
      <c r="H59" s="892" t="s">
        <v>68</v>
      </c>
    </row>
    <row r="60" spans="1:8" s="923" customFormat="1" ht="24" customHeight="1">
      <c r="A60" s="928">
        <f t="shared" si="4"/>
        <v>43</v>
      </c>
      <c r="B60" s="972" t="s">
        <v>2467</v>
      </c>
      <c r="C60" s="971">
        <v>1200</v>
      </c>
      <c r="D60" s="971">
        <v>715</v>
      </c>
      <c r="E60" s="971">
        <v>706.43399999999997</v>
      </c>
      <c r="F60" s="888">
        <f t="shared" si="3"/>
        <v>98.801958041958045</v>
      </c>
      <c r="G60" s="893" t="s">
        <v>4045</v>
      </c>
      <c r="H60" s="886" t="s">
        <v>4430</v>
      </c>
    </row>
    <row r="61" spans="1:8" s="923" customFormat="1" ht="34.5" customHeight="1">
      <c r="A61" s="928">
        <f t="shared" si="4"/>
        <v>44</v>
      </c>
      <c r="B61" s="972" t="s">
        <v>2457</v>
      </c>
      <c r="C61" s="971">
        <v>100</v>
      </c>
      <c r="D61" s="971">
        <v>150</v>
      </c>
      <c r="E61" s="971">
        <v>150</v>
      </c>
      <c r="F61" s="888">
        <f t="shared" si="3"/>
        <v>100</v>
      </c>
      <c r="G61" s="893" t="s">
        <v>4045</v>
      </c>
      <c r="H61" s="886" t="s">
        <v>68</v>
      </c>
    </row>
    <row r="62" spans="1:8" s="923" customFormat="1" ht="12.75" customHeight="1">
      <c r="A62" s="928">
        <f t="shared" si="4"/>
        <v>45</v>
      </c>
      <c r="B62" s="972" t="s">
        <v>2459</v>
      </c>
      <c r="C62" s="971">
        <v>0</v>
      </c>
      <c r="D62" s="971">
        <v>24</v>
      </c>
      <c r="E62" s="971">
        <v>24</v>
      </c>
      <c r="F62" s="888">
        <f t="shared" si="3"/>
        <v>100</v>
      </c>
      <c r="G62" s="893" t="s">
        <v>4045</v>
      </c>
      <c r="H62" s="892" t="s">
        <v>68</v>
      </c>
    </row>
    <row r="63" spans="1:8" s="923" customFormat="1" ht="34.5" customHeight="1">
      <c r="A63" s="928">
        <f t="shared" si="4"/>
        <v>46</v>
      </c>
      <c r="B63" s="972" t="s">
        <v>4429</v>
      </c>
      <c r="C63" s="971">
        <v>0</v>
      </c>
      <c r="D63" s="971">
        <v>209.91</v>
      </c>
      <c r="E63" s="971">
        <v>209.91199999999998</v>
      </c>
      <c r="F63" s="888">
        <f t="shared" si="3"/>
        <v>100.00095278929064</v>
      </c>
      <c r="G63" s="893" t="s">
        <v>4045</v>
      </c>
      <c r="H63" s="894" t="s">
        <v>68</v>
      </c>
    </row>
    <row r="64" spans="1:8" s="923" customFormat="1" ht="24" customHeight="1">
      <c r="A64" s="928">
        <f t="shared" si="4"/>
        <v>47</v>
      </c>
      <c r="B64" s="972" t="s">
        <v>4428</v>
      </c>
      <c r="C64" s="971">
        <v>0</v>
      </c>
      <c r="D64" s="971">
        <v>231</v>
      </c>
      <c r="E64" s="971">
        <v>231</v>
      </c>
      <c r="F64" s="888">
        <f t="shared" si="3"/>
        <v>100</v>
      </c>
      <c r="G64" s="893" t="s">
        <v>4045</v>
      </c>
      <c r="H64" s="894" t="s">
        <v>68</v>
      </c>
    </row>
    <row r="65" spans="1:8" s="923" customFormat="1" ht="34.5" customHeight="1">
      <c r="A65" s="928">
        <f t="shared" si="4"/>
        <v>48</v>
      </c>
      <c r="B65" s="972" t="s">
        <v>4427</v>
      </c>
      <c r="C65" s="971">
        <v>0</v>
      </c>
      <c r="D65" s="971">
        <v>1571.53</v>
      </c>
      <c r="E65" s="971">
        <v>1561.70984</v>
      </c>
      <c r="F65" s="888">
        <f t="shared" si="3"/>
        <v>99.375121060367917</v>
      </c>
      <c r="G65" s="893" t="s">
        <v>4045</v>
      </c>
      <c r="H65" s="894" t="s">
        <v>4426</v>
      </c>
    </row>
    <row r="66" spans="1:8" s="923" customFormat="1" ht="12.75" customHeight="1">
      <c r="A66" s="928">
        <f t="shared" si="4"/>
        <v>49</v>
      </c>
      <c r="B66" s="972" t="s">
        <v>4425</v>
      </c>
      <c r="C66" s="971">
        <v>0</v>
      </c>
      <c r="D66" s="971">
        <v>1571.18</v>
      </c>
      <c r="E66" s="971">
        <v>1571.1789999999996</v>
      </c>
      <c r="F66" s="888">
        <f t="shared" si="3"/>
        <v>99.999936353568629</v>
      </c>
      <c r="G66" s="893" t="s">
        <v>4045</v>
      </c>
      <c r="H66" s="894" t="s">
        <v>68</v>
      </c>
    </row>
    <row r="67" spans="1:8" s="923" customFormat="1" ht="12.75" customHeight="1">
      <c r="A67" s="928">
        <f t="shared" si="4"/>
        <v>50</v>
      </c>
      <c r="B67" s="972" t="s">
        <v>4424</v>
      </c>
      <c r="C67" s="971">
        <v>0</v>
      </c>
      <c r="D67" s="971">
        <v>204</v>
      </c>
      <c r="E67" s="971">
        <v>204</v>
      </c>
      <c r="F67" s="888">
        <f t="shared" si="3"/>
        <v>100</v>
      </c>
      <c r="G67" s="893" t="s">
        <v>4045</v>
      </c>
      <c r="H67" s="894" t="s">
        <v>68</v>
      </c>
    </row>
    <row r="68" spans="1:8" s="923" customFormat="1" ht="24" customHeight="1">
      <c r="A68" s="928">
        <f t="shared" si="4"/>
        <v>51</v>
      </c>
      <c r="B68" s="972" t="s">
        <v>4423</v>
      </c>
      <c r="C68" s="971">
        <v>0</v>
      </c>
      <c r="D68" s="971">
        <v>73.55</v>
      </c>
      <c r="E68" s="971">
        <v>73.55</v>
      </c>
      <c r="F68" s="888">
        <f t="shared" si="3"/>
        <v>100</v>
      </c>
      <c r="G68" s="893" t="s">
        <v>4045</v>
      </c>
      <c r="H68" s="894" t="s">
        <v>68</v>
      </c>
    </row>
    <row r="69" spans="1:8" s="923" customFormat="1" ht="12.75" customHeight="1">
      <c r="A69" s="928">
        <f t="shared" si="4"/>
        <v>52</v>
      </c>
      <c r="B69" s="972" t="s">
        <v>4422</v>
      </c>
      <c r="C69" s="971">
        <v>0</v>
      </c>
      <c r="D69" s="971">
        <v>40.25</v>
      </c>
      <c r="E69" s="971">
        <v>40.25</v>
      </c>
      <c r="F69" s="888">
        <f t="shared" si="3"/>
        <v>100</v>
      </c>
      <c r="G69" s="893" t="s">
        <v>4045</v>
      </c>
      <c r="H69" s="894" t="s">
        <v>68</v>
      </c>
    </row>
    <row r="70" spans="1:8" s="923" customFormat="1" ht="24" customHeight="1">
      <c r="A70" s="928">
        <f t="shared" si="4"/>
        <v>53</v>
      </c>
      <c r="B70" s="972" t="s">
        <v>4421</v>
      </c>
      <c r="C70" s="971">
        <v>0</v>
      </c>
      <c r="D70" s="971">
        <v>100</v>
      </c>
      <c r="E70" s="971">
        <v>100</v>
      </c>
      <c r="F70" s="888">
        <f t="shared" si="3"/>
        <v>100</v>
      </c>
      <c r="G70" s="893" t="s">
        <v>4045</v>
      </c>
      <c r="H70" s="894" t="s">
        <v>68</v>
      </c>
    </row>
    <row r="71" spans="1:8" s="923" customFormat="1" ht="12.75" customHeight="1">
      <c r="A71" s="928">
        <f t="shared" si="4"/>
        <v>54</v>
      </c>
      <c r="B71" s="972" t="s">
        <v>4420</v>
      </c>
      <c r="C71" s="971">
        <v>0</v>
      </c>
      <c r="D71" s="971">
        <v>68.900000000000006</v>
      </c>
      <c r="E71" s="971">
        <v>68.900000000000006</v>
      </c>
      <c r="F71" s="888">
        <f t="shared" si="3"/>
        <v>100</v>
      </c>
      <c r="G71" s="893" t="s">
        <v>4045</v>
      </c>
      <c r="H71" s="894" t="s">
        <v>68</v>
      </c>
    </row>
    <row r="72" spans="1:8" s="923" customFormat="1" ht="34.5" customHeight="1">
      <c r="A72" s="928">
        <f t="shared" si="4"/>
        <v>55</v>
      </c>
      <c r="B72" s="972" t="s">
        <v>4419</v>
      </c>
      <c r="C72" s="971">
        <v>0</v>
      </c>
      <c r="D72" s="971">
        <v>615.09999999999991</v>
      </c>
      <c r="E72" s="971">
        <v>429.92899999999997</v>
      </c>
      <c r="F72" s="888">
        <f t="shared" si="3"/>
        <v>69.89578930255243</v>
      </c>
      <c r="G72" s="893" t="s">
        <v>4045</v>
      </c>
      <c r="H72" s="894" t="s">
        <v>4418</v>
      </c>
    </row>
    <row r="73" spans="1:8" s="923" customFormat="1" ht="12.75" customHeight="1">
      <c r="A73" s="928">
        <f t="shared" si="4"/>
        <v>56</v>
      </c>
      <c r="B73" s="972" t="s">
        <v>4417</v>
      </c>
      <c r="C73" s="971">
        <v>0</v>
      </c>
      <c r="D73" s="971">
        <v>944</v>
      </c>
      <c r="E73" s="971">
        <v>944</v>
      </c>
      <c r="F73" s="888">
        <f t="shared" si="3"/>
        <v>100</v>
      </c>
      <c r="G73" s="893" t="s">
        <v>4045</v>
      </c>
      <c r="H73" s="894" t="s">
        <v>68</v>
      </c>
    </row>
    <row r="74" spans="1:8" s="923" customFormat="1" ht="24" customHeight="1">
      <c r="A74" s="928">
        <f t="shared" si="4"/>
        <v>57</v>
      </c>
      <c r="B74" s="972" t="s">
        <v>4416</v>
      </c>
      <c r="C74" s="971">
        <v>0</v>
      </c>
      <c r="D74" s="971">
        <v>156.56</v>
      </c>
      <c r="E74" s="971">
        <v>141.15258</v>
      </c>
      <c r="F74" s="888">
        <f t="shared" si="3"/>
        <v>90.158776188042921</v>
      </c>
      <c r="G74" s="893" t="s">
        <v>4045</v>
      </c>
      <c r="H74" s="894" t="s">
        <v>4415</v>
      </c>
    </row>
    <row r="75" spans="1:8" s="923" customFormat="1" ht="12.75" customHeight="1">
      <c r="A75" s="928">
        <f t="shared" si="4"/>
        <v>58</v>
      </c>
      <c r="B75" s="972" t="s">
        <v>4414</v>
      </c>
      <c r="C75" s="971">
        <v>0</v>
      </c>
      <c r="D75" s="971">
        <v>66.37</v>
      </c>
      <c r="E75" s="971">
        <v>66.364400000000003</v>
      </c>
      <c r="F75" s="888">
        <f t="shared" si="3"/>
        <v>99.991562452915474</v>
      </c>
      <c r="G75" s="893" t="s">
        <v>4045</v>
      </c>
      <c r="H75" s="894" t="s">
        <v>68</v>
      </c>
    </row>
    <row r="76" spans="1:8" s="923" customFormat="1" ht="12.75" customHeight="1">
      <c r="A76" s="928">
        <f t="shared" si="4"/>
        <v>59</v>
      </c>
      <c r="B76" s="972" t="s">
        <v>4413</v>
      </c>
      <c r="C76" s="971">
        <v>0</v>
      </c>
      <c r="D76" s="971">
        <v>3311946</v>
      </c>
      <c r="E76" s="971">
        <v>3311946</v>
      </c>
      <c r="F76" s="888">
        <f t="shared" si="3"/>
        <v>100</v>
      </c>
      <c r="G76" s="893" t="s">
        <v>4045</v>
      </c>
      <c r="H76" s="894" t="s">
        <v>68</v>
      </c>
    </row>
    <row r="77" spans="1:8" s="923" customFormat="1" ht="12.75" customHeight="1">
      <c r="A77" s="928">
        <f t="shared" si="4"/>
        <v>60</v>
      </c>
      <c r="B77" s="972" t="s">
        <v>4412</v>
      </c>
      <c r="C77" s="971">
        <v>0</v>
      </c>
      <c r="D77" s="971">
        <v>12270.7</v>
      </c>
      <c r="E77" s="971">
        <v>12270.7</v>
      </c>
      <c r="F77" s="888">
        <f t="shared" si="3"/>
        <v>100</v>
      </c>
      <c r="G77" s="893" t="s">
        <v>4045</v>
      </c>
      <c r="H77" s="894" t="s">
        <v>68</v>
      </c>
    </row>
    <row r="78" spans="1:8" s="923" customFormat="1" ht="24" customHeight="1">
      <c r="A78" s="928">
        <f t="shared" si="4"/>
        <v>61</v>
      </c>
      <c r="B78" s="972" t="s">
        <v>4411</v>
      </c>
      <c r="C78" s="971">
        <v>0</v>
      </c>
      <c r="D78" s="971">
        <v>3099.0340000000001</v>
      </c>
      <c r="E78" s="971">
        <v>3099.0320000000002</v>
      </c>
      <c r="F78" s="888">
        <f t="shared" si="3"/>
        <v>99.99993546376065</v>
      </c>
      <c r="G78" s="893" t="s">
        <v>4045</v>
      </c>
      <c r="H78" s="894" t="s">
        <v>68</v>
      </c>
    </row>
    <row r="79" spans="1:8" s="923" customFormat="1" ht="12.75" customHeight="1">
      <c r="A79" s="928">
        <f t="shared" si="4"/>
        <v>62</v>
      </c>
      <c r="B79" s="972" t="s">
        <v>4410</v>
      </c>
      <c r="C79" s="995">
        <v>0</v>
      </c>
      <c r="D79" s="995">
        <v>345</v>
      </c>
      <c r="E79" s="995">
        <v>345</v>
      </c>
      <c r="F79" s="888">
        <f t="shared" si="3"/>
        <v>100</v>
      </c>
      <c r="G79" s="893" t="s">
        <v>4045</v>
      </c>
      <c r="H79" s="1000" t="s">
        <v>68</v>
      </c>
    </row>
    <row r="80" spans="1:8" ht="13.5" customHeight="1" thickBot="1">
      <c r="A80" s="1246" t="s">
        <v>437</v>
      </c>
      <c r="B80" s="1247"/>
      <c r="C80" s="969">
        <f>SUM(C48:C79)</f>
        <v>727588</v>
      </c>
      <c r="D80" s="969">
        <f>SUM(D48:D79)</f>
        <v>4057327.3840000005</v>
      </c>
      <c r="E80" s="969">
        <f>SUM(E48:E79)</f>
        <v>4057094.9133200007</v>
      </c>
      <c r="F80" s="1048">
        <f t="shared" si="3"/>
        <v>99.994270349469048</v>
      </c>
      <c r="G80" s="921"/>
      <c r="H80" s="967"/>
    </row>
    <row r="81" spans="1:8" s="675" customFormat="1" ht="18" customHeight="1" thickBot="1">
      <c r="A81" s="981" t="s">
        <v>4306</v>
      </c>
      <c r="B81" s="1045"/>
      <c r="C81" s="1043"/>
      <c r="D81" s="1043"/>
      <c r="E81" s="1043"/>
      <c r="F81" s="977"/>
      <c r="G81" s="915"/>
      <c r="H81" s="976"/>
    </row>
    <row r="82" spans="1:8" ht="24" customHeight="1">
      <c r="A82" s="913">
        <f>A79+1</f>
        <v>63</v>
      </c>
      <c r="B82" s="974" t="s">
        <v>1098</v>
      </c>
      <c r="C82" s="973">
        <v>0</v>
      </c>
      <c r="D82" s="973">
        <v>12796</v>
      </c>
      <c r="E82" s="973">
        <v>12796</v>
      </c>
      <c r="F82" s="910">
        <f>E82/D82*100</f>
        <v>100</v>
      </c>
      <c r="G82" s="984" t="s">
        <v>4029</v>
      </c>
      <c r="H82" s="1047" t="s">
        <v>68</v>
      </c>
    </row>
    <row r="83" spans="1:8" ht="24" customHeight="1">
      <c r="A83" s="928">
        <f>A82+1</f>
        <v>64</v>
      </c>
      <c r="B83" s="972" t="s">
        <v>1127</v>
      </c>
      <c r="C83" s="971">
        <v>0</v>
      </c>
      <c r="D83" s="971">
        <v>19979.63</v>
      </c>
      <c r="E83" s="971">
        <v>19972.579969999999</v>
      </c>
      <c r="F83" s="888">
        <f>E83/D83*100</f>
        <v>99.964713911118466</v>
      </c>
      <c r="G83" s="893" t="s">
        <v>4029</v>
      </c>
      <c r="H83" s="1000" t="s">
        <v>68</v>
      </c>
    </row>
    <row r="84" spans="1:8" ht="13.5" customHeight="1" thickBot="1">
      <c r="A84" s="1246" t="s">
        <v>437</v>
      </c>
      <c r="B84" s="1247"/>
      <c r="C84" s="969">
        <f>SUM(C82:C83)</f>
        <v>0</v>
      </c>
      <c r="D84" s="969">
        <f>SUM(D82:D83)</f>
        <v>32775.630000000005</v>
      </c>
      <c r="E84" s="969">
        <f>SUM(E82:E83)</f>
        <v>32768.579969999999</v>
      </c>
      <c r="F84" s="968">
        <f>E84/D84*100</f>
        <v>99.978490024448035</v>
      </c>
      <c r="G84" s="921"/>
      <c r="H84" s="1046"/>
    </row>
    <row r="85" spans="1:8" ht="18" customHeight="1" thickBot="1">
      <c r="A85" s="981" t="s">
        <v>4049</v>
      </c>
      <c r="B85" s="1045"/>
      <c r="C85" s="1044"/>
      <c r="D85" s="1044"/>
      <c r="E85" s="1043"/>
      <c r="F85" s="977"/>
      <c r="G85" s="915"/>
      <c r="H85" s="976"/>
    </row>
    <row r="86" spans="1:8" ht="121.5" customHeight="1">
      <c r="A86" s="913">
        <f>A83+1</f>
        <v>65</v>
      </c>
      <c r="B86" s="974" t="s">
        <v>4409</v>
      </c>
      <c r="C86" s="973">
        <v>6250</v>
      </c>
      <c r="D86" s="973">
        <v>6250</v>
      </c>
      <c r="E86" s="973">
        <v>3696.9077600000001</v>
      </c>
      <c r="F86" s="910">
        <f t="shared" ref="F86:F117" si="5">E86/D86*100</f>
        <v>59.150524159999996</v>
      </c>
      <c r="G86" s="984" t="s">
        <v>4006</v>
      </c>
      <c r="H86" s="983" t="s">
        <v>4408</v>
      </c>
    </row>
    <row r="87" spans="1:8" ht="45" customHeight="1">
      <c r="A87" s="928">
        <f t="shared" ref="A87:A118" si="6">A86+1</f>
        <v>66</v>
      </c>
      <c r="B87" s="972" t="s">
        <v>930</v>
      </c>
      <c r="C87" s="971">
        <v>3000</v>
      </c>
      <c r="D87" s="971">
        <v>3000</v>
      </c>
      <c r="E87" s="971">
        <v>2948.7754599999998</v>
      </c>
      <c r="F87" s="888">
        <f t="shared" si="5"/>
        <v>98.292515333333327</v>
      </c>
      <c r="G87" s="893" t="s">
        <v>4029</v>
      </c>
      <c r="H87" s="892" t="s">
        <v>4407</v>
      </c>
    </row>
    <row r="88" spans="1:8" ht="34.5" customHeight="1">
      <c r="A88" s="928">
        <f t="shared" si="6"/>
        <v>67</v>
      </c>
      <c r="B88" s="972" t="s">
        <v>931</v>
      </c>
      <c r="C88" s="971">
        <v>0</v>
      </c>
      <c r="D88" s="971">
        <v>860</v>
      </c>
      <c r="E88" s="971">
        <v>860</v>
      </c>
      <c r="F88" s="888">
        <f t="shared" si="5"/>
        <v>100</v>
      </c>
      <c r="G88" s="893" t="s">
        <v>4029</v>
      </c>
      <c r="H88" s="892" t="s">
        <v>897</v>
      </c>
    </row>
    <row r="89" spans="1:8" ht="34.5" customHeight="1">
      <c r="A89" s="928">
        <f t="shared" si="6"/>
        <v>68</v>
      </c>
      <c r="B89" s="972" t="s">
        <v>934</v>
      </c>
      <c r="C89" s="971">
        <v>0</v>
      </c>
      <c r="D89" s="971">
        <v>2714.4</v>
      </c>
      <c r="E89" s="971">
        <v>2714.2104100000001</v>
      </c>
      <c r="F89" s="888">
        <f t="shared" si="5"/>
        <v>99.993015399351606</v>
      </c>
      <c r="G89" s="893" t="s">
        <v>4029</v>
      </c>
      <c r="H89" s="892" t="s">
        <v>897</v>
      </c>
    </row>
    <row r="90" spans="1:8" ht="24" customHeight="1">
      <c r="A90" s="928">
        <f t="shared" si="6"/>
        <v>69</v>
      </c>
      <c r="B90" s="972" t="s">
        <v>932</v>
      </c>
      <c r="C90" s="971">
        <v>4000</v>
      </c>
      <c r="D90" s="971">
        <v>36.299999999999997</v>
      </c>
      <c r="E90" s="971">
        <v>36.299999999999997</v>
      </c>
      <c r="F90" s="888">
        <f t="shared" si="5"/>
        <v>100</v>
      </c>
      <c r="G90" s="893" t="s">
        <v>4029</v>
      </c>
      <c r="H90" s="892" t="s">
        <v>897</v>
      </c>
    </row>
    <row r="91" spans="1:8" ht="24" customHeight="1">
      <c r="A91" s="928">
        <f t="shared" si="6"/>
        <v>70</v>
      </c>
      <c r="B91" s="972" t="s">
        <v>935</v>
      </c>
      <c r="C91" s="971">
        <v>2300</v>
      </c>
      <c r="D91" s="971">
        <v>2300</v>
      </c>
      <c r="E91" s="971">
        <v>2300</v>
      </c>
      <c r="F91" s="888">
        <f t="shared" si="5"/>
        <v>100</v>
      </c>
      <c r="G91" s="893" t="s">
        <v>4029</v>
      </c>
      <c r="H91" s="892" t="s">
        <v>897</v>
      </c>
    </row>
    <row r="92" spans="1:8" ht="24" customHeight="1">
      <c r="A92" s="928">
        <f t="shared" si="6"/>
        <v>71</v>
      </c>
      <c r="B92" s="972" t="s">
        <v>936</v>
      </c>
      <c r="C92" s="971">
        <v>0</v>
      </c>
      <c r="D92" s="971">
        <v>970</v>
      </c>
      <c r="E92" s="971">
        <v>970</v>
      </c>
      <c r="F92" s="888">
        <f t="shared" si="5"/>
        <v>100</v>
      </c>
      <c r="G92" s="893" t="s">
        <v>4029</v>
      </c>
      <c r="H92" s="892" t="s">
        <v>897</v>
      </c>
    </row>
    <row r="93" spans="1:8" ht="122.25" customHeight="1">
      <c r="A93" s="928">
        <f t="shared" si="6"/>
        <v>72</v>
      </c>
      <c r="B93" s="972" t="s">
        <v>4406</v>
      </c>
      <c r="C93" s="971">
        <v>1000</v>
      </c>
      <c r="D93" s="971">
        <v>1000</v>
      </c>
      <c r="E93" s="971">
        <v>0</v>
      </c>
      <c r="F93" s="888">
        <f t="shared" si="5"/>
        <v>0</v>
      </c>
      <c r="G93" s="893" t="s">
        <v>4006</v>
      </c>
      <c r="H93" s="892" t="s">
        <v>4405</v>
      </c>
    </row>
    <row r="94" spans="1:8" ht="24" customHeight="1">
      <c r="A94" s="928">
        <f t="shared" si="6"/>
        <v>73</v>
      </c>
      <c r="B94" s="972" t="s">
        <v>937</v>
      </c>
      <c r="C94" s="971">
        <v>1000</v>
      </c>
      <c r="D94" s="971">
        <v>1916</v>
      </c>
      <c r="E94" s="971">
        <v>1916</v>
      </c>
      <c r="F94" s="888">
        <f t="shared" si="5"/>
        <v>100</v>
      </c>
      <c r="G94" s="893" t="s">
        <v>4029</v>
      </c>
      <c r="H94" s="892" t="s">
        <v>897</v>
      </c>
    </row>
    <row r="95" spans="1:8" ht="24" customHeight="1">
      <c r="A95" s="928">
        <f t="shared" si="6"/>
        <v>74</v>
      </c>
      <c r="B95" s="972" t="s">
        <v>938</v>
      </c>
      <c r="C95" s="971">
        <v>1000</v>
      </c>
      <c r="D95" s="971">
        <v>1000</v>
      </c>
      <c r="E95" s="971">
        <v>1000</v>
      </c>
      <c r="F95" s="888">
        <f t="shared" si="5"/>
        <v>100</v>
      </c>
      <c r="G95" s="893" t="s">
        <v>4029</v>
      </c>
      <c r="H95" s="892" t="s">
        <v>897</v>
      </c>
    </row>
    <row r="96" spans="1:8" ht="24" customHeight="1">
      <c r="A96" s="928">
        <f t="shared" si="6"/>
        <v>75</v>
      </c>
      <c r="B96" s="972" t="s">
        <v>939</v>
      </c>
      <c r="C96" s="971">
        <v>1800</v>
      </c>
      <c r="D96" s="971">
        <v>1800</v>
      </c>
      <c r="E96" s="971">
        <v>1800</v>
      </c>
      <c r="F96" s="888">
        <f t="shared" si="5"/>
        <v>100</v>
      </c>
      <c r="G96" s="893" t="s">
        <v>4029</v>
      </c>
      <c r="H96" s="892" t="s">
        <v>897</v>
      </c>
    </row>
    <row r="97" spans="1:8" ht="24" customHeight="1">
      <c r="A97" s="928">
        <f t="shared" si="6"/>
        <v>76</v>
      </c>
      <c r="B97" s="972" t="s">
        <v>940</v>
      </c>
      <c r="C97" s="971">
        <v>5000</v>
      </c>
      <c r="D97" s="971">
        <v>4914.3599999999997</v>
      </c>
      <c r="E97" s="971">
        <v>4914.3562400000001</v>
      </c>
      <c r="F97" s="888">
        <f t="shared" si="5"/>
        <v>99.999923489528655</v>
      </c>
      <c r="G97" s="893" t="s">
        <v>4029</v>
      </c>
      <c r="H97" s="892" t="s">
        <v>897</v>
      </c>
    </row>
    <row r="98" spans="1:8" ht="34.5" customHeight="1">
      <c r="A98" s="928">
        <f t="shared" si="6"/>
        <v>77</v>
      </c>
      <c r="B98" s="972" t="s">
        <v>941</v>
      </c>
      <c r="C98" s="971">
        <v>3000</v>
      </c>
      <c r="D98" s="971">
        <v>2940</v>
      </c>
      <c r="E98" s="971">
        <v>2939.85</v>
      </c>
      <c r="F98" s="888">
        <f t="shared" si="5"/>
        <v>99.994897959183675</v>
      </c>
      <c r="G98" s="893" t="s">
        <v>4029</v>
      </c>
      <c r="H98" s="892" t="s">
        <v>897</v>
      </c>
    </row>
    <row r="99" spans="1:8" ht="24" customHeight="1">
      <c r="A99" s="928">
        <f t="shared" si="6"/>
        <v>78</v>
      </c>
      <c r="B99" s="972" t="s">
        <v>4004</v>
      </c>
      <c r="C99" s="971">
        <v>600</v>
      </c>
      <c r="D99" s="971">
        <v>370.06</v>
      </c>
      <c r="E99" s="971">
        <v>370.05464000000001</v>
      </c>
      <c r="F99" s="888">
        <f t="shared" si="5"/>
        <v>99.998551586229254</v>
      </c>
      <c r="G99" s="893" t="s">
        <v>4029</v>
      </c>
      <c r="H99" s="892" t="s">
        <v>897</v>
      </c>
    </row>
    <row r="100" spans="1:8" ht="24" customHeight="1">
      <c r="A100" s="928">
        <f t="shared" si="6"/>
        <v>79</v>
      </c>
      <c r="B100" s="972" t="s">
        <v>942</v>
      </c>
      <c r="C100" s="971">
        <v>990</v>
      </c>
      <c r="D100" s="971">
        <v>966.78</v>
      </c>
      <c r="E100" s="971">
        <v>966.77578000000005</v>
      </c>
      <c r="F100" s="888">
        <f t="shared" si="5"/>
        <v>99.999563499451796</v>
      </c>
      <c r="G100" s="893" t="s">
        <v>4029</v>
      </c>
      <c r="H100" s="892" t="s">
        <v>897</v>
      </c>
    </row>
    <row r="101" spans="1:8" ht="45" customHeight="1">
      <c r="A101" s="928">
        <f t="shared" si="6"/>
        <v>80</v>
      </c>
      <c r="B101" s="972" t="s">
        <v>943</v>
      </c>
      <c r="C101" s="971">
        <v>1900</v>
      </c>
      <c r="D101" s="971">
        <v>1900</v>
      </c>
      <c r="E101" s="971">
        <v>1730.7194500000001</v>
      </c>
      <c r="F101" s="888">
        <f t="shared" si="5"/>
        <v>91.090497368421055</v>
      </c>
      <c r="G101" s="893" t="s">
        <v>4029</v>
      </c>
      <c r="H101" s="892" t="s">
        <v>4404</v>
      </c>
    </row>
    <row r="102" spans="1:8" ht="34.5" customHeight="1">
      <c r="A102" s="928">
        <f t="shared" si="6"/>
        <v>81</v>
      </c>
      <c r="B102" s="972" t="s">
        <v>944</v>
      </c>
      <c r="C102" s="971">
        <v>1500</v>
      </c>
      <c r="D102" s="971">
        <v>1500</v>
      </c>
      <c r="E102" s="971">
        <v>1500</v>
      </c>
      <c r="F102" s="888">
        <f t="shared" si="5"/>
        <v>100</v>
      </c>
      <c r="G102" s="893" t="s">
        <v>4029</v>
      </c>
      <c r="H102" s="892" t="s">
        <v>897</v>
      </c>
    </row>
    <row r="103" spans="1:8" ht="31.5">
      <c r="A103" s="928">
        <f t="shared" si="6"/>
        <v>82</v>
      </c>
      <c r="B103" s="972" t="s">
        <v>945</v>
      </c>
      <c r="C103" s="971">
        <v>1150</v>
      </c>
      <c r="D103" s="971">
        <v>1144.01</v>
      </c>
      <c r="E103" s="971">
        <v>1144.0093999999999</v>
      </c>
      <c r="F103" s="888">
        <f t="shared" si="5"/>
        <v>99.999947552905994</v>
      </c>
      <c r="G103" s="893" t="s">
        <v>4029</v>
      </c>
      <c r="H103" s="892" t="s">
        <v>897</v>
      </c>
    </row>
    <row r="104" spans="1:8" ht="34.5" customHeight="1">
      <c r="A104" s="928">
        <f t="shared" si="6"/>
        <v>83</v>
      </c>
      <c r="B104" s="972" t="s">
        <v>946</v>
      </c>
      <c r="C104" s="971">
        <v>1500</v>
      </c>
      <c r="D104" s="971">
        <v>1500</v>
      </c>
      <c r="E104" s="971">
        <v>1500</v>
      </c>
      <c r="F104" s="888">
        <f t="shared" si="5"/>
        <v>100</v>
      </c>
      <c r="G104" s="893" t="s">
        <v>4029</v>
      </c>
      <c r="H104" s="892" t="s">
        <v>897</v>
      </c>
    </row>
    <row r="105" spans="1:8" ht="24" customHeight="1">
      <c r="A105" s="928">
        <f t="shared" si="6"/>
        <v>84</v>
      </c>
      <c r="B105" s="972" t="s">
        <v>947</v>
      </c>
      <c r="C105" s="971">
        <v>750</v>
      </c>
      <c r="D105" s="971">
        <v>726.6</v>
      </c>
      <c r="E105" s="971">
        <v>726.59440000000006</v>
      </c>
      <c r="F105" s="888">
        <f t="shared" si="5"/>
        <v>99.999229287090557</v>
      </c>
      <c r="G105" s="893" t="s">
        <v>4029</v>
      </c>
      <c r="H105" s="892" t="s">
        <v>897</v>
      </c>
    </row>
    <row r="106" spans="1:8" ht="34.5" customHeight="1">
      <c r="A106" s="928">
        <f t="shared" si="6"/>
        <v>85</v>
      </c>
      <c r="B106" s="972" t="s">
        <v>948</v>
      </c>
      <c r="C106" s="971">
        <v>480</v>
      </c>
      <c r="D106" s="971">
        <v>472.95</v>
      </c>
      <c r="E106" s="971">
        <v>472.95299999999997</v>
      </c>
      <c r="F106" s="888">
        <f t="shared" si="5"/>
        <v>100.00063431652396</v>
      </c>
      <c r="G106" s="893" t="s">
        <v>4029</v>
      </c>
      <c r="H106" s="892" t="s">
        <v>897</v>
      </c>
    </row>
    <row r="107" spans="1:8" ht="34.5" customHeight="1">
      <c r="A107" s="928">
        <f t="shared" si="6"/>
        <v>86</v>
      </c>
      <c r="B107" s="972" t="s">
        <v>949</v>
      </c>
      <c r="C107" s="971">
        <v>320</v>
      </c>
      <c r="D107" s="971">
        <v>519.41999999999996</v>
      </c>
      <c r="E107" s="971">
        <v>519.41499999999996</v>
      </c>
      <c r="F107" s="888">
        <f t="shared" si="5"/>
        <v>99.99903738785568</v>
      </c>
      <c r="G107" s="893" t="s">
        <v>4029</v>
      </c>
      <c r="H107" s="892" t="s">
        <v>897</v>
      </c>
    </row>
    <row r="108" spans="1:8" ht="24" customHeight="1">
      <c r="A108" s="928">
        <f t="shared" si="6"/>
        <v>87</v>
      </c>
      <c r="B108" s="972" t="s">
        <v>950</v>
      </c>
      <c r="C108" s="971">
        <v>1500</v>
      </c>
      <c r="D108" s="971">
        <v>1259.72</v>
      </c>
      <c r="E108" s="971">
        <v>1259.7159999999999</v>
      </c>
      <c r="F108" s="888">
        <f t="shared" si="5"/>
        <v>99.999682469120117</v>
      </c>
      <c r="G108" s="893" t="s">
        <v>4029</v>
      </c>
      <c r="H108" s="892" t="s">
        <v>897</v>
      </c>
    </row>
    <row r="109" spans="1:8" ht="24" customHeight="1">
      <c r="A109" s="928">
        <f t="shared" si="6"/>
        <v>88</v>
      </c>
      <c r="B109" s="972" t="s">
        <v>951</v>
      </c>
      <c r="C109" s="971">
        <v>1860</v>
      </c>
      <c r="D109" s="971">
        <v>1860</v>
      </c>
      <c r="E109" s="971">
        <v>1860</v>
      </c>
      <c r="F109" s="888">
        <f t="shared" si="5"/>
        <v>100</v>
      </c>
      <c r="G109" s="893" t="s">
        <v>4029</v>
      </c>
      <c r="H109" s="892" t="s">
        <v>897</v>
      </c>
    </row>
    <row r="110" spans="1:8" ht="34.5" customHeight="1">
      <c r="A110" s="928">
        <f t="shared" si="6"/>
        <v>89</v>
      </c>
      <c r="B110" s="972" t="s">
        <v>952</v>
      </c>
      <c r="C110" s="971">
        <v>750</v>
      </c>
      <c r="D110" s="971">
        <v>750</v>
      </c>
      <c r="E110" s="971">
        <v>750</v>
      </c>
      <c r="F110" s="888">
        <f t="shared" si="5"/>
        <v>100</v>
      </c>
      <c r="G110" s="893" t="s">
        <v>4029</v>
      </c>
      <c r="H110" s="892" t="s">
        <v>897</v>
      </c>
    </row>
    <row r="111" spans="1:8" ht="24" customHeight="1">
      <c r="A111" s="928">
        <f t="shared" si="6"/>
        <v>90</v>
      </c>
      <c r="B111" s="972" t="s">
        <v>953</v>
      </c>
      <c r="C111" s="971">
        <v>1100</v>
      </c>
      <c r="D111" s="971">
        <v>1100</v>
      </c>
      <c r="E111" s="971">
        <v>1100</v>
      </c>
      <c r="F111" s="888">
        <f t="shared" si="5"/>
        <v>100</v>
      </c>
      <c r="G111" s="893" t="s">
        <v>4029</v>
      </c>
      <c r="H111" s="892" t="s">
        <v>897</v>
      </c>
    </row>
    <row r="112" spans="1:8" ht="45" customHeight="1">
      <c r="A112" s="928">
        <f t="shared" si="6"/>
        <v>91</v>
      </c>
      <c r="B112" s="972" t="s">
        <v>954</v>
      </c>
      <c r="C112" s="971">
        <v>0</v>
      </c>
      <c r="D112" s="971">
        <v>1000</v>
      </c>
      <c r="E112" s="971">
        <v>912.24800000000005</v>
      </c>
      <c r="F112" s="888">
        <f t="shared" si="5"/>
        <v>91.224800000000002</v>
      </c>
      <c r="G112" s="893" t="s">
        <v>4029</v>
      </c>
      <c r="H112" s="892" t="s">
        <v>4403</v>
      </c>
    </row>
    <row r="113" spans="1:8" ht="34.5" customHeight="1">
      <c r="A113" s="928">
        <f t="shared" si="6"/>
        <v>92</v>
      </c>
      <c r="B113" s="972" t="s">
        <v>955</v>
      </c>
      <c r="C113" s="971">
        <v>0</v>
      </c>
      <c r="D113" s="971">
        <v>700</v>
      </c>
      <c r="E113" s="971">
        <v>700</v>
      </c>
      <c r="F113" s="888">
        <f t="shared" si="5"/>
        <v>100</v>
      </c>
      <c r="G113" s="893" t="s">
        <v>4029</v>
      </c>
      <c r="H113" s="892" t="s">
        <v>897</v>
      </c>
    </row>
    <row r="114" spans="1:8" ht="45" customHeight="1">
      <c r="A114" s="928">
        <f t="shared" si="6"/>
        <v>93</v>
      </c>
      <c r="B114" s="972" t="s">
        <v>956</v>
      </c>
      <c r="C114" s="971">
        <v>0</v>
      </c>
      <c r="D114" s="971">
        <v>1600</v>
      </c>
      <c r="E114" s="971">
        <v>1576.2760000000001</v>
      </c>
      <c r="F114" s="888">
        <f t="shared" si="5"/>
        <v>98.517250000000004</v>
      </c>
      <c r="G114" s="893" t="s">
        <v>4029</v>
      </c>
      <c r="H114" s="892" t="s">
        <v>4402</v>
      </c>
    </row>
    <row r="115" spans="1:8" ht="34.5" customHeight="1">
      <c r="A115" s="928">
        <f t="shared" si="6"/>
        <v>94</v>
      </c>
      <c r="B115" s="972" t="s">
        <v>957</v>
      </c>
      <c r="C115" s="971">
        <v>0</v>
      </c>
      <c r="D115" s="971">
        <v>3498.98</v>
      </c>
      <c r="E115" s="971">
        <v>3498.98</v>
      </c>
      <c r="F115" s="888">
        <f t="shared" si="5"/>
        <v>100</v>
      </c>
      <c r="G115" s="893" t="s">
        <v>4029</v>
      </c>
      <c r="H115" s="892" t="s">
        <v>897</v>
      </c>
    </row>
    <row r="116" spans="1:8" ht="45" customHeight="1">
      <c r="A116" s="928">
        <f t="shared" si="6"/>
        <v>95</v>
      </c>
      <c r="B116" s="972" t="s">
        <v>958</v>
      </c>
      <c r="C116" s="971">
        <v>0</v>
      </c>
      <c r="D116" s="971">
        <v>690.22</v>
      </c>
      <c r="E116" s="971">
        <v>690.221</v>
      </c>
      <c r="F116" s="888">
        <f t="shared" si="5"/>
        <v>100.00014488134217</v>
      </c>
      <c r="G116" s="893" t="s">
        <v>4029</v>
      </c>
      <c r="H116" s="892" t="s">
        <v>897</v>
      </c>
    </row>
    <row r="117" spans="1:8" ht="24" customHeight="1">
      <c r="A117" s="928">
        <f t="shared" si="6"/>
        <v>96</v>
      </c>
      <c r="B117" s="972" t="s">
        <v>959</v>
      </c>
      <c r="C117" s="971">
        <v>0</v>
      </c>
      <c r="D117" s="971">
        <v>672.46</v>
      </c>
      <c r="E117" s="971">
        <v>672.46</v>
      </c>
      <c r="F117" s="888">
        <f t="shared" si="5"/>
        <v>100</v>
      </c>
      <c r="G117" s="893" t="s">
        <v>4029</v>
      </c>
      <c r="H117" s="892" t="s">
        <v>897</v>
      </c>
    </row>
    <row r="118" spans="1:8" ht="34.5" customHeight="1">
      <c r="A118" s="928">
        <f t="shared" si="6"/>
        <v>97</v>
      </c>
      <c r="B118" s="972" t="s">
        <v>960</v>
      </c>
      <c r="C118" s="971">
        <v>0</v>
      </c>
      <c r="D118" s="971">
        <v>2768.49</v>
      </c>
      <c r="E118" s="971">
        <v>2768.491</v>
      </c>
      <c r="F118" s="888">
        <f t="shared" ref="F118:F149" si="7">E118/D118*100</f>
        <v>100.00003612077342</v>
      </c>
      <c r="G118" s="893" t="s">
        <v>4029</v>
      </c>
      <c r="H118" s="892" t="s">
        <v>897</v>
      </c>
    </row>
    <row r="119" spans="1:8" ht="34.5" customHeight="1">
      <c r="A119" s="928">
        <f t="shared" ref="A119:A150" si="8">A118+1</f>
        <v>98</v>
      </c>
      <c r="B119" s="972" t="s">
        <v>961</v>
      </c>
      <c r="C119" s="971">
        <v>0</v>
      </c>
      <c r="D119" s="971">
        <v>1763.46</v>
      </c>
      <c r="E119" s="971">
        <v>1763.45418</v>
      </c>
      <c r="F119" s="888">
        <f t="shared" si="7"/>
        <v>99.999669966996692</v>
      </c>
      <c r="G119" s="893" t="s">
        <v>4029</v>
      </c>
      <c r="H119" s="892" t="s">
        <v>897</v>
      </c>
    </row>
    <row r="120" spans="1:8" ht="34.5" customHeight="1">
      <c r="A120" s="928">
        <f t="shared" si="8"/>
        <v>99</v>
      </c>
      <c r="B120" s="972" t="s">
        <v>962</v>
      </c>
      <c r="C120" s="971">
        <v>0</v>
      </c>
      <c r="D120" s="971">
        <v>2799.51</v>
      </c>
      <c r="E120" s="971">
        <v>2799.2669999999998</v>
      </c>
      <c r="F120" s="888">
        <f t="shared" si="7"/>
        <v>99.991319909555585</v>
      </c>
      <c r="G120" s="893" t="s">
        <v>4029</v>
      </c>
      <c r="H120" s="892" t="s">
        <v>897</v>
      </c>
    </row>
    <row r="121" spans="1:8" ht="24" customHeight="1">
      <c r="A121" s="928">
        <f t="shared" si="8"/>
        <v>100</v>
      </c>
      <c r="B121" s="972" t="s">
        <v>963</v>
      </c>
      <c r="C121" s="971">
        <v>0</v>
      </c>
      <c r="D121" s="971">
        <v>2049.7800000000002</v>
      </c>
      <c r="E121" s="971">
        <v>2049.7829999999999</v>
      </c>
      <c r="F121" s="888">
        <f t="shared" si="7"/>
        <v>100.00014635717002</v>
      </c>
      <c r="G121" s="893" t="s">
        <v>4029</v>
      </c>
      <c r="H121" s="892" t="s">
        <v>897</v>
      </c>
    </row>
    <row r="122" spans="1:8" ht="34.5" customHeight="1">
      <c r="A122" s="928">
        <f t="shared" si="8"/>
        <v>101</v>
      </c>
      <c r="B122" s="972" t="s">
        <v>964</v>
      </c>
      <c r="C122" s="971">
        <v>0</v>
      </c>
      <c r="D122" s="971">
        <v>2412.13</v>
      </c>
      <c r="E122" s="971">
        <v>2412.1320000000001</v>
      </c>
      <c r="F122" s="888">
        <f t="shared" si="7"/>
        <v>100.00008291427078</v>
      </c>
      <c r="G122" s="893" t="s">
        <v>4029</v>
      </c>
      <c r="H122" s="892" t="s">
        <v>897</v>
      </c>
    </row>
    <row r="123" spans="1:8" ht="34.5" customHeight="1">
      <c r="A123" s="928">
        <f t="shared" si="8"/>
        <v>102</v>
      </c>
      <c r="B123" s="972" t="s">
        <v>965</v>
      </c>
      <c r="C123" s="971">
        <v>0</v>
      </c>
      <c r="D123" s="971">
        <v>2549.5700000000002</v>
      </c>
      <c r="E123" s="971">
        <v>2549.5724100000002</v>
      </c>
      <c r="F123" s="888">
        <f t="shared" si="7"/>
        <v>100.00009452574356</v>
      </c>
      <c r="G123" s="893" t="s">
        <v>4029</v>
      </c>
      <c r="H123" s="892" t="s">
        <v>897</v>
      </c>
    </row>
    <row r="124" spans="1:8" ht="24" customHeight="1">
      <c r="A124" s="928">
        <f t="shared" si="8"/>
        <v>103</v>
      </c>
      <c r="B124" s="972" t="s">
        <v>966</v>
      </c>
      <c r="C124" s="971">
        <v>0</v>
      </c>
      <c r="D124" s="971">
        <v>415.15</v>
      </c>
      <c r="E124" s="971">
        <v>415.14949999999999</v>
      </c>
      <c r="F124" s="888">
        <f t="shared" si="7"/>
        <v>99.999879561604246</v>
      </c>
      <c r="G124" s="893" t="s">
        <v>4029</v>
      </c>
      <c r="H124" s="892" t="s">
        <v>897</v>
      </c>
    </row>
    <row r="125" spans="1:8" ht="34.5" customHeight="1">
      <c r="A125" s="928">
        <f t="shared" si="8"/>
        <v>104</v>
      </c>
      <c r="B125" s="972" t="s">
        <v>967</v>
      </c>
      <c r="C125" s="971">
        <v>0</v>
      </c>
      <c r="D125" s="971">
        <v>1500</v>
      </c>
      <c r="E125" s="971">
        <v>1500</v>
      </c>
      <c r="F125" s="888">
        <f t="shared" si="7"/>
        <v>100</v>
      </c>
      <c r="G125" s="893" t="s">
        <v>4029</v>
      </c>
      <c r="H125" s="892" t="s">
        <v>897</v>
      </c>
    </row>
    <row r="126" spans="1:8" ht="31.5">
      <c r="A126" s="928">
        <f t="shared" si="8"/>
        <v>105</v>
      </c>
      <c r="B126" s="972" t="s">
        <v>4401</v>
      </c>
      <c r="C126" s="971">
        <v>0</v>
      </c>
      <c r="D126" s="971">
        <v>1933.87</v>
      </c>
      <c r="E126" s="971">
        <v>1933.8646699999999</v>
      </c>
      <c r="F126" s="888">
        <f t="shared" si="7"/>
        <v>99.999724386851241</v>
      </c>
      <c r="G126" s="893" t="s">
        <v>4029</v>
      </c>
      <c r="H126" s="892" t="s">
        <v>897</v>
      </c>
    </row>
    <row r="127" spans="1:8" ht="34.5" customHeight="1">
      <c r="A127" s="928">
        <f t="shared" si="8"/>
        <v>106</v>
      </c>
      <c r="B127" s="972" t="s">
        <v>968</v>
      </c>
      <c r="C127" s="971">
        <v>0</v>
      </c>
      <c r="D127" s="971">
        <v>200</v>
      </c>
      <c r="E127" s="971">
        <v>200</v>
      </c>
      <c r="F127" s="888">
        <f t="shared" si="7"/>
        <v>100</v>
      </c>
      <c r="G127" s="893" t="s">
        <v>4029</v>
      </c>
      <c r="H127" s="892" t="s">
        <v>897</v>
      </c>
    </row>
    <row r="128" spans="1:8" ht="24" customHeight="1">
      <c r="A128" s="928">
        <f t="shared" si="8"/>
        <v>107</v>
      </c>
      <c r="B128" s="972" t="s">
        <v>969</v>
      </c>
      <c r="C128" s="971">
        <v>0</v>
      </c>
      <c r="D128" s="971">
        <v>320</v>
      </c>
      <c r="E128" s="971">
        <v>320</v>
      </c>
      <c r="F128" s="888">
        <f t="shared" si="7"/>
        <v>100</v>
      </c>
      <c r="G128" s="893" t="s">
        <v>4029</v>
      </c>
      <c r="H128" s="892" t="s">
        <v>897</v>
      </c>
    </row>
    <row r="129" spans="1:8" ht="24" customHeight="1">
      <c r="A129" s="928">
        <f t="shared" si="8"/>
        <v>108</v>
      </c>
      <c r="B129" s="972" t="s">
        <v>970</v>
      </c>
      <c r="C129" s="971">
        <v>0</v>
      </c>
      <c r="D129" s="971">
        <v>436.22</v>
      </c>
      <c r="E129" s="971">
        <v>436.21899999999999</v>
      </c>
      <c r="F129" s="888">
        <f t="shared" si="7"/>
        <v>99.999770757874458</v>
      </c>
      <c r="G129" s="893" t="s">
        <v>4029</v>
      </c>
      <c r="H129" s="892" t="s">
        <v>897</v>
      </c>
    </row>
    <row r="130" spans="1:8" ht="34.5" customHeight="1">
      <c r="A130" s="928">
        <f t="shared" si="8"/>
        <v>109</v>
      </c>
      <c r="B130" s="972" t="s">
        <v>971</v>
      </c>
      <c r="C130" s="971">
        <v>0</v>
      </c>
      <c r="D130" s="971">
        <v>648.46</v>
      </c>
      <c r="E130" s="971">
        <v>648.45699999999999</v>
      </c>
      <c r="F130" s="888">
        <f t="shared" si="7"/>
        <v>99.999537365450436</v>
      </c>
      <c r="G130" s="893" t="s">
        <v>4029</v>
      </c>
      <c r="H130" s="892" t="s">
        <v>897</v>
      </c>
    </row>
    <row r="131" spans="1:8" ht="34.5" customHeight="1">
      <c r="A131" s="928">
        <f t="shared" si="8"/>
        <v>110</v>
      </c>
      <c r="B131" s="972" t="s">
        <v>972</v>
      </c>
      <c r="C131" s="971">
        <v>0</v>
      </c>
      <c r="D131" s="971">
        <v>700</v>
      </c>
      <c r="E131" s="971">
        <v>700</v>
      </c>
      <c r="F131" s="888">
        <f t="shared" si="7"/>
        <v>100</v>
      </c>
      <c r="G131" s="893" t="s">
        <v>4029</v>
      </c>
      <c r="H131" s="892" t="s">
        <v>897</v>
      </c>
    </row>
    <row r="132" spans="1:8" ht="34.5" customHeight="1">
      <c r="A132" s="928">
        <f t="shared" si="8"/>
        <v>111</v>
      </c>
      <c r="B132" s="972" t="s">
        <v>973</v>
      </c>
      <c r="C132" s="971">
        <v>0</v>
      </c>
      <c r="D132" s="971">
        <v>800</v>
      </c>
      <c r="E132" s="971">
        <v>800</v>
      </c>
      <c r="F132" s="888">
        <f t="shared" si="7"/>
        <v>100</v>
      </c>
      <c r="G132" s="893" t="s">
        <v>4029</v>
      </c>
      <c r="H132" s="892" t="s">
        <v>897</v>
      </c>
    </row>
    <row r="133" spans="1:8" ht="34.5" customHeight="1">
      <c r="A133" s="928">
        <f t="shared" si="8"/>
        <v>112</v>
      </c>
      <c r="B133" s="972" t="s">
        <v>974</v>
      </c>
      <c r="C133" s="971">
        <v>0</v>
      </c>
      <c r="D133" s="971">
        <v>846.4</v>
      </c>
      <c r="E133" s="971">
        <v>846.40200000000004</v>
      </c>
      <c r="F133" s="888">
        <f t="shared" si="7"/>
        <v>100.00023629489603</v>
      </c>
      <c r="G133" s="893" t="s">
        <v>4029</v>
      </c>
      <c r="H133" s="892" t="s">
        <v>897</v>
      </c>
    </row>
    <row r="134" spans="1:8" ht="24" customHeight="1">
      <c r="A134" s="928">
        <f t="shared" si="8"/>
        <v>113</v>
      </c>
      <c r="B134" s="972" t="s">
        <v>975</v>
      </c>
      <c r="C134" s="971">
        <v>0</v>
      </c>
      <c r="D134" s="971">
        <v>1000</v>
      </c>
      <c r="E134" s="971">
        <v>1000</v>
      </c>
      <c r="F134" s="888">
        <f t="shared" si="7"/>
        <v>100</v>
      </c>
      <c r="G134" s="893" t="s">
        <v>4029</v>
      </c>
      <c r="H134" s="892" t="s">
        <v>897</v>
      </c>
    </row>
    <row r="135" spans="1:8" ht="31.5">
      <c r="A135" s="928">
        <f t="shared" si="8"/>
        <v>114</v>
      </c>
      <c r="B135" s="972" t="s">
        <v>976</v>
      </c>
      <c r="C135" s="971">
        <v>0</v>
      </c>
      <c r="D135" s="971">
        <v>1594</v>
      </c>
      <c r="E135" s="971">
        <v>1594</v>
      </c>
      <c r="F135" s="888">
        <f t="shared" si="7"/>
        <v>100</v>
      </c>
      <c r="G135" s="893" t="s">
        <v>4029</v>
      </c>
      <c r="H135" s="892" t="s">
        <v>897</v>
      </c>
    </row>
    <row r="136" spans="1:8" ht="24" customHeight="1">
      <c r="A136" s="928">
        <f t="shared" si="8"/>
        <v>115</v>
      </c>
      <c r="B136" s="972" t="s">
        <v>977</v>
      </c>
      <c r="C136" s="971">
        <v>0</v>
      </c>
      <c r="D136" s="971">
        <v>1000</v>
      </c>
      <c r="E136" s="971">
        <v>1000</v>
      </c>
      <c r="F136" s="888">
        <f t="shared" si="7"/>
        <v>100</v>
      </c>
      <c r="G136" s="893" t="s">
        <v>4029</v>
      </c>
      <c r="H136" s="892" t="s">
        <v>897</v>
      </c>
    </row>
    <row r="137" spans="1:8" ht="97.5" customHeight="1">
      <c r="A137" s="928">
        <f t="shared" si="8"/>
        <v>116</v>
      </c>
      <c r="B137" s="972" t="s">
        <v>4400</v>
      </c>
      <c r="C137" s="971">
        <v>0</v>
      </c>
      <c r="D137" s="971">
        <v>1050</v>
      </c>
      <c r="E137" s="971">
        <v>0</v>
      </c>
      <c r="F137" s="888">
        <f t="shared" si="7"/>
        <v>0</v>
      </c>
      <c r="G137" s="893" t="s">
        <v>4006</v>
      </c>
      <c r="H137" s="892" t="s">
        <v>4399</v>
      </c>
    </row>
    <row r="138" spans="1:8" ht="24" customHeight="1">
      <c r="A138" s="928">
        <f t="shared" si="8"/>
        <v>117</v>
      </c>
      <c r="B138" s="972" t="s">
        <v>978</v>
      </c>
      <c r="C138" s="971">
        <v>0</v>
      </c>
      <c r="D138" s="971">
        <v>929.58</v>
      </c>
      <c r="E138" s="971">
        <v>929.58</v>
      </c>
      <c r="F138" s="888">
        <f t="shared" si="7"/>
        <v>100</v>
      </c>
      <c r="G138" s="893" t="s">
        <v>4029</v>
      </c>
      <c r="H138" s="892" t="s">
        <v>897</v>
      </c>
    </row>
    <row r="139" spans="1:8" ht="24" customHeight="1">
      <c r="A139" s="928">
        <f t="shared" si="8"/>
        <v>118</v>
      </c>
      <c r="B139" s="972" t="s">
        <v>979</v>
      </c>
      <c r="C139" s="971">
        <v>0</v>
      </c>
      <c r="D139" s="971">
        <v>1700</v>
      </c>
      <c r="E139" s="971">
        <v>1700</v>
      </c>
      <c r="F139" s="888">
        <f t="shared" si="7"/>
        <v>100</v>
      </c>
      <c r="G139" s="893" t="s">
        <v>4029</v>
      </c>
      <c r="H139" s="892" t="s">
        <v>897</v>
      </c>
    </row>
    <row r="140" spans="1:8" ht="24" customHeight="1">
      <c r="A140" s="928">
        <f t="shared" si="8"/>
        <v>119</v>
      </c>
      <c r="B140" s="972" t="s">
        <v>981</v>
      </c>
      <c r="C140" s="971">
        <v>0</v>
      </c>
      <c r="D140" s="971">
        <v>1699.72</v>
      </c>
      <c r="E140" s="971">
        <v>1699.723</v>
      </c>
      <c r="F140" s="888">
        <f t="shared" si="7"/>
        <v>100.00017649965875</v>
      </c>
      <c r="G140" s="893" t="s">
        <v>4029</v>
      </c>
      <c r="H140" s="892" t="s">
        <v>897</v>
      </c>
    </row>
    <row r="141" spans="1:8" ht="31.5">
      <c r="A141" s="928">
        <f t="shared" si="8"/>
        <v>120</v>
      </c>
      <c r="B141" s="972" t="s">
        <v>982</v>
      </c>
      <c r="C141" s="971">
        <v>0</v>
      </c>
      <c r="D141" s="971">
        <v>2400</v>
      </c>
      <c r="E141" s="971">
        <v>2400</v>
      </c>
      <c r="F141" s="888">
        <f t="shared" si="7"/>
        <v>100</v>
      </c>
      <c r="G141" s="893" t="s">
        <v>4029</v>
      </c>
      <c r="H141" s="892" t="s">
        <v>897</v>
      </c>
    </row>
    <row r="142" spans="1:8" ht="45" customHeight="1">
      <c r="A142" s="928">
        <f t="shared" si="8"/>
        <v>121</v>
      </c>
      <c r="B142" s="972" t="s">
        <v>983</v>
      </c>
      <c r="C142" s="971">
        <v>0</v>
      </c>
      <c r="D142" s="971">
        <v>650</v>
      </c>
      <c r="E142" s="971">
        <v>616.77800000000002</v>
      </c>
      <c r="F142" s="888">
        <f t="shared" si="7"/>
        <v>94.888923076923078</v>
      </c>
      <c r="G142" s="893" t="s">
        <v>4029</v>
      </c>
      <c r="H142" s="892" t="s">
        <v>4398</v>
      </c>
    </row>
    <row r="143" spans="1:8" ht="34.5" customHeight="1">
      <c r="A143" s="928">
        <f t="shared" si="8"/>
        <v>122</v>
      </c>
      <c r="B143" s="972" t="s">
        <v>984</v>
      </c>
      <c r="C143" s="971">
        <v>0</v>
      </c>
      <c r="D143" s="971">
        <v>786.56</v>
      </c>
      <c r="E143" s="971">
        <v>786.55604000000005</v>
      </c>
      <c r="F143" s="888">
        <f t="shared" si="7"/>
        <v>99.999496541903994</v>
      </c>
      <c r="G143" s="893" t="s">
        <v>4029</v>
      </c>
      <c r="H143" s="892" t="s">
        <v>897</v>
      </c>
    </row>
    <row r="144" spans="1:8" ht="34.5" customHeight="1">
      <c r="A144" s="928">
        <f t="shared" si="8"/>
        <v>123</v>
      </c>
      <c r="B144" s="972" t="s">
        <v>985</v>
      </c>
      <c r="C144" s="971">
        <v>0</v>
      </c>
      <c r="D144" s="971">
        <v>2250</v>
      </c>
      <c r="E144" s="971">
        <v>2248.3625499999998</v>
      </c>
      <c r="F144" s="888">
        <f t="shared" si="7"/>
        <v>99.927224444444434</v>
      </c>
      <c r="G144" s="893" t="s">
        <v>4029</v>
      </c>
      <c r="H144" s="892" t="s">
        <v>897</v>
      </c>
    </row>
    <row r="145" spans="1:8" ht="24" customHeight="1">
      <c r="A145" s="928">
        <f t="shared" si="8"/>
        <v>124</v>
      </c>
      <c r="B145" s="972" t="s">
        <v>986</v>
      </c>
      <c r="C145" s="971">
        <v>0</v>
      </c>
      <c r="D145" s="971">
        <v>3000</v>
      </c>
      <c r="E145" s="971">
        <v>3000</v>
      </c>
      <c r="F145" s="888">
        <f t="shared" si="7"/>
        <v>100</v>
      </c>
      <c r="G145" s="893" t="s">
        <v>4029</v>
      </c>
      <c r="H145" s="892" t="s">
        <v>897</v>
      </c>
    </row>
    <row r="146" spans="1:8" ht="34.5" customHeight="1">
      <c r="A146" s="928">
        <f t="shared" si="8"/>
        <v>125</v>
      </c>
      <c r="B146" s="972" t="s">
        <v>987</v>
      </c>
      <c r="C146" s="971">
        <v>0</v>
      </c>
      <c r="D146" s="971">
        <v>420</v>
      </c>
      <c r="E146" s="971">
        <v>413.88</v>
      </c>
      <c r="F146" s="888">
        <f t="shared" si="7"/>
        <v>98.542857142857144</v>
      </c>
      <c r="G146" s="893" t="s">
        <v>4029</v>
      </c>
      <c r="H146" s="892" t="s">
        <v>897</v>
      </c>
    </row>
    <row r="147" spans="1:8" ht="24" customHeight="1">
      <c r="A147" s="928">
        <f t="shared" si="8"/>
        <v>126</v>
      </c>
      <c r="B147" s="972" t="s">
        <v>988</v>
      </c>
      <c r="C147" s="971">
        <v>0</v>
      </c>
      <c r="D147" s="971">
        <v>2001.39</v>
      </c>
      <c r="E147" s="971">
        <v>2001.3922500000001</v>
      </c>
      <c r="F147" s="888">
        <f t="shared" si="7"/>
        <v>100.00011242186679</v>
      </c>
      <c r="G147" s="893" t="s">
        <v>4029</v>
      </c>
      <c r="H147" s="892" t="s">
        <v>897</v>
      </c>
    </row>
    <row r="148" spans="1:8" ht="34.5" customHeight="1">
      <c r="A148" s="928">
        <f t="shared" si="8"/>
        <v>127</v>
      </c>
      <c r="B148" s="972" t="s">
        <v>989</v>
      </c>
      <c r="C148" s="971">
        <v>0</v>
      </c>
      <c r="D148" s="971">
        <v>739.9</v>
      </c>
      <c r="E148" s="971">
        <v>739.90099999999995</v>
      </c>
      <c r="F148" s="888">
        <f t="shared" si="7"/>
        <v>100.0001351533991</v>
      </c>
      <c r="G148" s="893" t="s">
        <v>4029</v>
      </c>
      <c r="H148" s="892" t="s">
        <v>897</v>
      </c>
    </row>
    <row r="149" spans="1:8" ht="24" customHeight="1">
      <c r="A149" s="928">
        <f t="shared" si="8"/>
        <v>128</v>
      </c>
      <c r="B149" s="972" t="s">
        <v>994</v>
      </c>
      <c r="C149" s="971">
        <v>0</v>
      </c>
      <c r="D149" s="971">
        <v>1150</v>
      </c>
      <c r="E149" s="971">
        <v>1150</v>
      </c>
      <c r="F149" s="888">
        <f t="shared" si="7"/>
        <v>100</v>
      </c>
      <c r="G149" s="893" t="s">
        <v>4029</v>
      </c>
      <c r="H149" s="892" t="s">
        <v>897</v>
      </c>
    </row>
    <row r="150" spans="1:8" ht="24" customHeight="1">
      <c r="A150" s="928">
        <f t="shared" si="8"/>
        <v>129</v>
      </c>
      <c r="B150" s="972" t="s">
        <v>995</v>
      </c>
      <c r="C150" s="971">
        <v>0</v>
      </c>
      <c r="D150" s="971">
        <v>295.36</v>
      </c>
      <c r="E150" s="971">
        <v>295.363</v>
      </c>
      <c r="F150" s="888">
        <f t="shared" ref="F150:F171" si="9">E150/D150*100</f>
        <v>100.00101570964246</v>
      </c>
      <c r="G150" s="893" t="s">
        <v>4029</v>
      </c>
      <c r="H150" s="892" t="s">
        <v>897</v>
      </c>
    </row>
    <row r="151" spans="1:8" ht="34.5" customHeight="1">
      <c r="A151" s="928">
        <f t="shared" ref="A151:A170" si="10">A150+1</f>
        <v>130</v>
      </c>
      <c r="B151" s="972" t="s">
        <v>996</v>
      </c>
      <c r="C151" s="971">
        <v>0</v>
      </c>
      <c r="D151" s="971">
        <v>1200</v>
      </c>
      <c r="E151" s="971">
        <v>1200</v>
      </c>
      <c r="F151" s="888">
        <f t="shared" si="9"/>
        <v>100</v>
      </c>
      <c r="G151" s="893" t="s">
        <v>4029</v>
      </c>
      <c r="H151" s="892" t="s">
        <v>897</v>
      </c>
    </row>
    <row r="152" spans="1:8" ht="34.5" customHeight="1">
      <c r="A152" s="928">
        <f t="shared" si="10"/>
        <v>131</v>
      </c>
      <c r="B152" s="972" t="s">
        <v>997</v>
      </c>
      <c r="C152" s="971">
        <v>0</v>
      </c>
      <c r="D152" s="971">
        <v>280</v>
      </c>
      <c r="E152" s="971">
        <v>280</v>
      </c>
      <c r="F152" s="888">
        <f t="shared" si="9"/>
        <v>100</v>
      </c>
      <c r="G152" s="893" t="s">
        <v>4029</v>
      </c>
      <c r="H152" s="892" t="s">
        <v>897</v>
      </c>
    </row>
    <row r="153" spans="1:8" ht="24" customHeight="1">
      <c r="A153" s="928">
        <f t="shared" si="10"/>
        <v>132</v>
      </c>
      <c r="B153" s="972" t="s">
        <v>998</v>
      </c>
      <c r="C153" s="971">
        <v>0</v>
      </c>
      <c r="D153" s="971">
        <v>360</v>
      </c>
      <c r="E153" s="971">
        <v>360</v>
      </c>
      <c r="F153" s="888">
        <f t="shared" si="9"/>
        <v>100</v>
      </c>
      <c r="G153" s="893" t="s">
        <v>4029</v>
      </c>
      <c r="H153" s="892" t="s">
        <v>897</v>
      </c>
    </row>
    <row r="154" spans="1:8" ht="45" customHeight="1">
      <c r="A154" s="928">
        <f t="shared" si="10"/>
        <v>133</v>
      </c>
      <c r="B154" s="972" t="s">
        <v>999</v>
      </c>
      <c r="C154" s="971">
        <v>0</v>
      </c>
      <c r="D154" s="971">
        <v>660</v>
      </c>
      <c r="E154" s="971">
        <v>644.779</v>
      </c>
      <c r="F154" s="888">
        <f t="shared" si="9"/>
        <v>97.693787878787873</v>
      </c>
      <c r="G154" s="893" t="s">
        <v>4029</v>
      </c>
      <c r="H154" s="892" t="s">
        <v>4397</v>
      </c>
    </row>
    <row r="155" spans="1:8" ht="45" customHeight="1">
      <c r="A155" s="928">
        <f t="shared" si="10"/>
        <v>134</v>
      </c>
      <c r="B155" s="972" t="s">
        <v>1000</v>
      </c>
      <c r="C155" s="971">
        <v>0</v>
      </c>
      <c r="D155" s="971">
        <v>1100</v>
      </c>
      <c r="E155" s="971">
        <v>995.94799999999998</v>
      </c>
      <c r="F155" s="888">
        <f t="shared" si="9"/>
        <v>90.540727272727267</v>
      </c>
      <c r="G155" s="893" t="s">
        <v>4029</v>
      </c>
      <c r="H155" s="892" t="s">
        <v>4396</v>
      </c>
    </row>
    <row r="156" spans="1:8" ht="45" customHeight="1">
      <c r="A156" s="928">
        <f t="shared" si="10"/>
        <v>135</v>
      </c>
      <c r="B156" s="972" t="s">
        <v>1002</v>
      </c>
      <c r="C156" s="971">
        <v>0</v>
      </c>
      <c r="D156" s="971">
        <v>600</v>
      </c>
      <c r="E156" s="971">
        <v>589.48054000000002</v>
      </c>
      <c r="F156" s="888">
        <f t="shared" si="9"/>
        <v>98.24675666666667</v>
      </c>
      <c r="G156" s="893" t="s">
        <v>4029</v>
      </c>
      <c r="H156" s="892" t="s">
        <v>4395</v>
      </c>
    </row>
    <row r="157" spans="1:8" ht="24" customHeight="1">
      <c r="A157" s="928">
        <f t="shared" si="10"/>
        <v>136</v>
      </c>
      <c r="B157" s="972" t="s">
        <v>1004</v>
      </c>
      <c r="C157" s="971">
        <v>0</v>
      </c>
      <c r="D157" s="971">
        <v>165</v>
      </c>
      <c r="E157" s="971">
        <v>165</v>
      </c>
      <c r="F157" s="888">
        <f t="shared" si="9"/>
        <v>100</v>
      </c>
      <c r="G157" s="893" t="s">
        <v>4029</v>
      </c>
      <c r="H157" s="892" t="s">
        <v>897</v>
      </c>
    </row>
    <row r="158" spans="1:8" ht="45" customHeight="1">
      <c r="A158" s="928">
        <f t="shared" si="10"/>
        <v>137</v>
      </c>
      <c r="B158" s="972" t="s">
        <v>1009</v>
      </c>
      <c r="C158" s="971">
        <v>0</v>
      </c>
      <c r="D158" s="971">
        <v>650</v>
      </c>
      <c r="E158" s="971">
        <v>356.42200000000003</v>
      </c>
      <c r="F158" s="888">
        <f t="shared" si="9"/>
        <v>54.834153846153853</v>
      </c>
      <c r="G158" s="893" t="s">
        <v>4029</v>
      </c>
      <c r="H158" s="892" t="s">
        <v>4394</v>
      </c>
    </row>
    <row r="159" spans="1:8" ht="45" customHeight="1">
      <c r="A159" s="928">
        <f t="shared" si="10"/>
        <v>138</v>
      </c>
      <c r="B159" s="972" t="s">
        <v>1011</v>
      </c>
      <c r="C159" s="971">
        <v>0</v>
      </c>
      <c r="D159" s="971">
        <v>300</v>
      </c>
      <c r="E159" s="971">
        <v>261.48200000000003</v>
      </c>
      <c r="F159" s="888">
        <f t="shared" si="9"/>
        <v>87.160666666666671</v>
      </c>
      <c r="G159" s="893" t="s">
        <v>4029</v>
      </c>
      <c r="H159" s="892" t="s">
        <v>4393</v>
      </c>
    </row>
    <row r="160" spans="1:8" ht="24" customHeight="1">
      <c r="A160" s="928">
        <f t="shared" si="10"/>
        <v>139</v>
      </c>
      <c r="B160" s="972" t="s">
        <v>980</v>
      </c>
      <c r="C160" s="971">
        <v>0</v>
      </c>
      <c r="D160" s="971">
        <v>260</v>
      </c>
      <c r="E160" s="971">
        <v>260</v>
      </c>
      <c r="F160" s="888">
        <f t="shared" si="9"/>
        <v>100</v>
      </c>
      <c r="G160" s="984" t="s">
        <v>4029</v>
      </c>
      <c r="H160" s="892" t="s">
        <v>68</v>
      </c>
    </row>
    <row r="161" spans="1:8" ht="12.75" customHeight="1">
      <c r="A161" s="928">
        <f t="shared" si="10"/>
        <v>140</v>
      </c>
      <c r="B161" s="972" t="s">
        <v>990</v>
      </c>
      <c r="C161" s="971">
        <v>0</v>
      </c>
      <c r="D161" s="971">
        <v>290</v>
      </c>
      <c r="E161" s="971">
        <v>290</v>
      </c>
      <c r="F161" s="888">
        <f t="shared" si="9"/>
        <v>100</v>
      </c>
      <c r="G161" s="984" t="s">
        <v>4029</v>
      </c>
      <c r="H161" s="892" t="s">
        <v>68</v>
      </c>
    </row>
    <row r="162" spans="1:8" ht="24" customHeight="1">
      <c r="A162" s="928">
        <f t="shared" si="10"/>
        <v>141</v>
      </c>
      <c r="B162" s="972" t="s">
        <v>991</v>
      </c>
      <c r="C162" s="971">
        <v>0</v>
      </c>
      <c r="D162" s="971">
        <v>127</v>
      </c>
      <c r="E162" s="971">
        <v>127</v>
      </c>
      <c r="F162" s="888">
        <f t="shared" si="9"/>
        <v>100</v>
      </c>
      <c r="G162" s="984" t="s">
        <v>4029</v>
      </c>
      <c r="H162" s="892" t="s">
        <v>68</v>
      </c>
    </row>
    <row r="163" spans="1:8" ht="34.5" customHeight="1">
      <c r="A163" s="928">
        <f t="shared" si="10"/>
        <v>142</v>
      </c>
      <c r="B163" s="972" t="s">
        <v>992</v>
      </c>
      <c r="C163" s="971">
        <v>0</v>
      </c>
      <c r="D163" s="971">
        <v>550</v>
      </c>
      <c r="E163" s="971">
        <v>550</v>
      </c>
      <c r="F163" s="888">
        <f t="shared" si="9"/>
        <v>100</v>
      </c>
      <c r="G163" s="984" t="s">
        <v>4029</v>
      </c>
      <c r="H163" s="892" t="s">
        <v>68</v>
      </c>
    </row>
    <row r="164" spans="1:8" ht="52.5">
      <c r="A164" s="928">
        <f t="shared" si="10"/>
        <v>143</v>
      </c>
      <c r="B164" s="972" t="s">
        <v>993</v>
      </c>
      <c r="C164" s="971">
        <v>0</v>
      </c>
      <c r="D164" s="971">
        <v>89</v>
      </c>
      <c r="E164" s="971">
        <v>89</v>
      </c>
      <c r="F164" s="888">
        <f t="shared" si="9"/>
        <v>100</v>
      </c>
      <c r="G164" s="984" t="s">
        <v>4029</v>
      </c>
      <c r="H164" s="892" t="s">
        <v>68</v>
      </c>
    </row>
    <row r="165" spans="1:8" ht="34.5" customHeight="1">
      <c r="A165" s="928">
        <f t="shared" si="10"/>
        <v>144</v>
      </c>
      <c r="B165" s="972" t="s">
        <v>1003</v>
      </c>
      <c r="C165" s="971">
        <v>0</v>
      </c>
      <c r="D165" s="971">
        <v>370</v>
      </c>
      <c r="E165" s="971">
        <v>370</v>
      </c>
      <c r="F165" s="888">
        <f t="shared" si="9"/>
        <v>100</v>
      </c>
      <c r="G165" s="984" t="s">
        <v>4029</v>
      </c>
      <c r="H165" s="892" t="s">
        <v>68</v>
      </c>
    </row>
    <row r="166" spans="1:8" ht="24" customHeight="1">
      <c r="A166" s="928">
        <f t="shared" si="10"/>
        <v>145</v>
      </c>
      <c r="B166" s="972" t="s">
        <v>1005</v>
      </c>
      <c r="C166" s="971">
        <v>0</v>
      </c>
      <c r="D166" s="971">
        <v>200</v>
      </c>
      <c r="E166" s="971">
        <v>200</v>
      </c>
      <c r="F166" s="888">
        <f t="shared" si="9"/>
        <v>100</v>
      </c>
      <c r="G166" s="984" t="s">
        <v>4029</v>
      </c>
      <c r="H166" s="892" t="s">
        <v>68</v>
      </c>
    </row>
    <row r="167" spans="1:8" ht="31.5">
      <c r="A167" s="928">
        <f t="shared" si="10"/>
        <v>146</v>
      </c>
      <c r="B167" s="972" t="s">
        <v>1006</v>
      </c>
      <c r="C167" s="971">
        <v>0</v>
      </c>
      <c r="D167" s="971">
        <v>410</v>
      </c>
      <c r="E167" s="971">
        <v>410</v>
      </c>
      <c r="F167" s="888">
        <f t="shared" si="9"/>
        <v>100</v>
      </c>
      <c r="G167" s="984" t="s">
        <v>4029</v>
      </c>
      <c r="H167" s="892" t="s">
        <v>68</v>
      </c>
    </row>
    <row r="168" spans="1:8" ht="34.5" customHeight="1">
      <c r="A168" s="928">
        <f t="shared" si="10"/>
        <v>147</v>
      </c>
      <c r="B168" s="972" t="s">
        <v>1007</v>
      </c>
      <c r="C168" s="971">
        <v>0</v>
      </c>
      <c r="D168" s="971">
        <v>220</v>
      </c>
      <c r="E168" s="971">
        <v>220</v>
      </c>
      <c r="F168" s="888">
        <f t="shared" si="9"/>
        <v>100</v>
      </c>
      <c r="G168" s="984" t="s">
        <v>4029</v>
      </c>
      <c r="H168" s="892" t="s">
        <v>68</v>
      </c>
    </row>
    <row r="169" spans="1:8" ht="24" customHeight="1">
      <c r="A169" s="928">
        <f t="shared" si="10"/>
        <v>148</v>
      </c>
      <c r="B169" s="972" t="s">
        <v>1008</v>
      </c>
      <c r="C169" s="971">
        <v>0</v>
      </c>
      <c r="D169" s="971">
        <v>485</v>
      </c>
      <c r="E169" s="971">
        <v>485</v>
      </c>
      <c r="F169" s="888">
        <f t="shared" si="9"/>
        <v>100</v>
      </c>
      <c r="G169" s="984" t="s">
        <v>4029</v>
      </c>
      <c r="H169" s="892" t="s">
        <v>68</v>
      </c>
    </row>
    <row r="170" spans="1:8" ht="24" customHeight="1">
      <c r="A170" s="928">
        <f t="shared" si="10"/>
        <v>149</v>
      </c>
      <c r="B170" s="972" t="s">
        <v>1010</v>
      </c>
      <c r="C170" s="971">
        <v>0</v>
      </c>
      <c r="D170" s="971">
        <v>381.8</v>
      </c>
      <c r="E170" s="971">
        <v>381.8</v>
      </c>
      <c r="F170" s="888">
        <f t="shared" si="9"/>
        <v>100</v>
      </c>
      <c r="G170" s="984" t="s">
        <v>4029</v>
      </c>
      <c r="H170" s="892" t="s">
        <v>68</v>
      </c>
    </row>
    <row r="171" spans="1:8" ht="13.5" customHeight="1" thickBot="1">
      <c r="A171" s="1246" t="s">
        <v>437</v>
      </c>
      <c r="B171" s="1247"/>
      <c r="C171" s="969">
        <f>SUM(C86:C170)</f>
        <v>42750</v>
      </c>
      <c r="D171" s="969">
        <f>SUM(D86:D170)</f>
        <v>105439.60999999999</v>
      </c>
      <c r="E171" s="969">
        <f>SUM(E86:E170)</f>
        <v>100001.06168000003</v>
      </c>
      <c r="F171" s="968">
        <f t="shared" si="9"/>
        <v>94.842025383060545</v>
      </c>
      <c r="G171" s="921"/>
      <c r="H171" s="967"/>
    </row>
    <row r="172" spans="1:8" ht="18" customHeight="1" thickBot="1">
      <c r="A172" s="981" t="s">
        <v>4041</v>
      </c>
      <c r="B172" s="980"/>
      <c r="C172" s="979"/>
      <c r="D172" s="979"/>
      <c r="E172" s="978"/>
      <c r="F172" s="977"/>
      <c r="G172" s="915"/>
      <c r="H172" s="976"/>
    </row>
    <row r="173" spans="1:8" ht="24" customHeight="1">
      <c r="A173" s="891">
        <f>A170+1</f>
        <v>150</v>
      </c>
      <c r="B173" s="972" t="s">
        <v>1111</v>
      </c>
      <c r="C173" s="971">
        <v>0</v>
      </c>
      <c r="D173" s="971">
        <v>16320.219999999998</v>
      </c>
      <c r="E173" s="971">
        <v>16305.24041</v>
      </c>
      <c r="F173" s="888">
        <f t="shared" ref="F173:F197" si="11">E173/D173*100</f>
        <v>99.908214533872723</v>
      </c>
      <c r="G173" s="893" t="s">
        <v>4029</v>
      </c>
      <c r="H173" s="886" t="s">
        <v>4390</v>
      </c>
    </row>
    <row r="174" spans="1:8" ht="108.75" customHeight="1">
      <c r="A174" s="928">
        <f t="shared" ref="A174:A205" si="12">A173+1</f>
        <v>151</v>
      </c>
      <c r="B174" s="972" t="s">
        <v>4392</v>
      </c>
      <c r="C174" s="971">
        <v>8209</v>
      </c>
      <c r="D174" s="971">
        <v>1702.02</v>
      </c>
      <c r="E174" s="971">
        <v>77.785499999999999</v>
      </c>
      <c r="F174" s="888">
        <f t="shared" si="11"/>
        <v>4.5701871893397259</v>
      </c>
      <c r="G174" s="893" t="s">
        <v>4006</v>
      </c>
      <c r="H174" s="886" t="s">
        <v>4391</v>
      </c>
    </row>
    <row r="175" spans="1:8" ht="24" customHeight="1">
      <c r="A175" s="928">
        <f t="shared" si="12"/>
        <v>152</v>
      </c>
      <c r="B175" s="972" t="s">
        <v>1128</v>
      </c>
      <c r="C175" s="971">
        <v>0</v>
      </c>
      <c r="D175" s="971">
        <v>8485.2900000000009</v>
      </c>
      <c r="E175" s="971">
        <v>8485.2095799999988</v>
      </c>
      <c r="F175" s="888">
        <f t="shared" si="11"/>
        <v>99.999052242174372</v>
      </c>
      <c r="G175" s="893" t="s">
        <v>4029</v>
      </c>
      <c r="H175" s="886" t="s">
        <v>4390</v>
      </c>
    </row>
    <row r="176" spans="1:8" ht="98.25" customHeight="1">
      <c r="A176" s="928">
        <f t="shared" si="12"/>
        <v>153</v>
      </c>
      <c r="B176" s="972" t="s">
        <v>1107</v>
      </c>
      <c r="C176" s="971">
        <v>52988</v>
      </c>
      <c r="D176" s="971">
        <v>32878.659999999996</v>
      </c>
      <c r="E176" s="971">
        <v>32811.606569999989</v>
      </c>
      <c r="F176" s="888">
        <f t="shared" si="11"/>
        <v>99.796057898953279</v>
      </c>
      <c r="G176" s="893" t="s">
        <v>4029</v>
      </c>
      <c r="H176" s="886" t="s">
        <v>4389</v>
      </c>
    </row>
    <row r="177" spans="1:8" ht="108.75" customHeight="1">
      <c r="A177" s="928">
        <f t="shared" si="12"/>
        <v>154</v>
      </c>
      <c r="B177" s="972" t="s">
        <v>1106</v>
      </c>
      <c r="C177" s="971">
        <v>55186</v>
      </c>
      <c r="D177" s="971">
        <v>10000</v>
      </c>
      <c r="E177" s="971">
        <v>4912.4305099999992</v>
      </c>
      <c r="F177" s="888">
        <f t="shared" si="11"/>
        <v>49.124305099999994</v>
      </c>
      <c r="G177" s="893" t="s">
        <v>4006</v>
      </c>
      <c r="H177" s="886" t="s">
        <v>4388</v>
      </c>
    </row>
    <row r="178" spans="1:8" ht="66.75" customHeight="1">
      <c r="A178" s="928">
        <f t="shared" si="12"/>
        <v>155</v>
      </c>
      <c r="B178" s="972" t="s">
        <v>1105</v>
      </c>
      <c r="C178" s="971">
        <v>36734</v>
      </c>
      <c r="D178" s="971">
        <v>21360.76</v>
      </c>
      <c r="E178" s="971">
        <v>20967.327789999999</v>
      </c>
      <c r="F178" s="888">
        <f t="shared" si="11"/>
        <v>98.158154438325226</v>
      </c>
      <c r="G178" s="893" t="s">
        <v>4029</v>
      </c>
      <c r="H178" s="886" t="s">
        <v>4387</v>
      </c>
    </row>
    <row r="179" spans="1:8" ht="55.5" customHeight="1">
      <c r="A179" s="928">
        <f t="shared" si="12"/>
        <v>156</v>
      </c>
      <c r="B179" s="972" t="s">
        <v>1114</v>
      </c>
      <c r="C179" s="971">
        <v>24974</v>
      </c>
      <c r="D179" s="971">
        <v>43682.16</v>
      </c>
      <c r="E179" s="971">
        <v>43253.529110000003</v>
      </c>
      <c r="F179" s="888">
        <f t="shared" si="11"/>
        <v>99.018750698225546</v>
      </c>
      <c r="G179" s="893" t="s">
        <v>4029</v>
      </c>
      <c r="H179" s="886" t="s">
        <v>4386</v>
      </c>
    </row>
    <row r="180" spans="1:8" ht="109.5" customHeight="1">
      <c r="A180" s="928">
        <f t="shared" si="12"/>
        <v>157</v>
      </c>
      <c r="B180" s="972" t="s">
        <v>1104</v>
      </c>
      <c r="C180" s="971">
        <v>46986</v>
      </c>
      <c r="D180" s="971">
        <v>18000</v>
      </c>
      <c r="E180" s="971">
        <v>10684.811400000001</v>
      </c>
      <c r="F180" s="888">
        <f t="shared" si="11"/>
        <v>59.360063333333336</v>
      </c>
      <c r="G180" s="893" t="s">
        <v>4006</v>
      </c>
      <c r="H180" s="886" t="s">
        <v>4385</v>
      </c>
    </row>
    <row r="181" spans="1:8" ht="115.5">
      <c r="A181" s="928">
        <f t="shared" si="12"/>
        <v>158</v>
      </c>
      <c r="B181" s="972" t="s">
        <v>1103</v>
      </c>
      <c r="C181" s="971">
        <v>25500</v>
      </c>
      <c r="D181" s="971">
        <v>1526.23</v>
      </c>
      <c r="E181" s="971">
        <v>850.76400000000001</v>
      </c>
      <c r="F181" s="888">
        <f t="shared" si="11"/>
        <v>55.742843477064397</v>
      </c>
      <c r="G181" s="893" t="s">
        <v>4006</v>
      </c>
      <c r="H181" s="886" t="s">
        <v>4384</v>
      </c>
    </row>
    <row r="182" spans="1:8" ht="66.75" customHeight="1">
      <c r="A182" s="928">
        <f t="shared" si="12"/>
        <v>159</v>
      </c>
      <c r="B182" s="972" t="s">
        <v>1102</v>
      </c>
      <c r="C182" s="971">
        <v>4622</v>
      </c>
      <c r="D182" s="971">
        <v>2000</v>
      </c>
      <c r="E182" s="971">
        <v>1165.3784000000001</v>
      </c>
      <c r="F182" s="888">
        <f t="shared" si="11"/>
        <v>58.268920000000001</v>
      </c>
      <c r="G182" s="893" t="s">
        <v>4006</v>
      </c>
      <c r="H182" s="886" t="s">
        <v>4383</v>
      </c>
    </row>
    <row r="183" spans="1:8" ht="97.5" customHeight="1">
      <c r="A183" s="928">
        <f t="shared" si="12"/>
        <v>160</v>
      </c>
      <c r="B183" s="972" t="s">
        <v>1101</v>
      </c>
      <c r="C183" s="971">
        <v>5474</v>
      </c>
      <c r="D183" s="971">
        <v>4884.8500000000004</v>
      </c>
      <c r="E183" s="971">
        <v>3017.7206799999999</v>
      </c>
      <c r="F183" s="888">
        <f t="shared" si="11"/>
        <v>61.777141160936353</v>
      </c>
      <c r="G183" s="893" t="s">
        <v>4006</v>
      </c>
      <c r="H183" s="886" t="s">
        <v>4382</v>
      </c>
    </row>
    <row r="184" spans="1:8" ht="87.75" customHeight="1">
      <c r="A184" s="928">
        <f t="shared" si="12"/>
        <v>161</v>
      </c>
      <c r="B184" s="972" t="s">
        <v>1110</v>
      </c>
      <c r="C184" s="971">
        <v>19000</v>
      </c>
      <c r="D184" s="971">
        <v>600</v>
      </c>
      <c r="E184" s="971">
        <v>225.80287000000001</v>
      </c>
      <c r="F184" s="888">
        <f t="shared" si="11"/>
        <v>37.633811666666666</v>
      </c>
      <c r="G184" s="893" t="s">
        <v>4006</v>
      </c>
      <c r="H184" s="886" t="s">
        <v>4381</v>
      </c>
    </row>
    <row r="185" spans="1:8" ht="99" customHeight="1">
      <c r="A185" s="928">
        <f t="shared" si="12"/>
        <v>162</v>
      </c>
      <c r="B185" s="972" t="s">
        <v>1108</v>
      </c>
      <c r="C185" s="971">
        <v>19500</v>
      </c>
      <c r="D185" s="971">
        <v>5001.9999999999991</v>
      </c>
      <c r="E185" s="971">
        <v>368.18336999999997</v>
      </c>
      <c r="F185" s="888">
        <f t="shared" si="11"/>
        <v>7.360723110755699</v>
      </c>
      <c r="G185" s="893" t="s">
        <v>4006</v>
      </c>
      <c r="H185" s="886" t="s">
        <v>4380</v>
      </c>
    </row>
    <row r="186" spans="1:8" ht="97.5" customHeight="1">
      <c r="A186" s="928">
        <f t="shared" si="12"/>
        <v>163</v>
      </c>
      <c r="B186" s="972" t="s">
        <v>1083</v>
      </c>
      <c r="C186" s="971">
        <v>9800</v>
      </c>
      <c r="D186" s="971">
        <v>4000</v>
      </c>
      <c r="E186" s="971">
        <v>3759.9082800000001</v>
      </c>
      <c r="F186" s="888">
        <f t="shared" si="11"/>
        <v>93.997707000000005</v>
      </c>
      <c r="G186" s="893" t="s">
        <v>4006</v>
      </c>
      <c r="H186" s="886" t="s">
        <v>4379</v>
      </c>
    </row>
    <row r="187" spans="1:8" ht="108.75" customHeight="1">
      <c r="A187" s="928">
        <f t="shared" si="12"/>
        <v>164</v>
      </c>
      <c r="B187" s="972" t="s">
        <v>1113</v>
      </c>
      <c r="C187" s="971">
        <v>8300</v>
      </c>
      <c r="D187" s="971">
        <v>635.99999999999989</v>
      </c>
      <c r="E187" s="971">
        <v>315.85886999999997</v>
      </c>
      <c r="F187" s="888">
        <f t="shared" si="11"/>
        <v>49.663344339622647</v>
      </c>
      <c r="G187" s="893" t="s">
        <v>4006</v>
      </c>
      <c r="H187" s="886" t="s">
        <v>4378</v>
      </c>
    </row>
    <row r="188" spans="1:8" ht="111" customHeight="1">
      <c r="A188" s="928">
        <f t="shared" si="12"/>
        <v>165</v>
      </c>
      <c r="B188" s="972" t="s">
        <v>1112</v>
      </c>
      <c r="C188" s="971">
        <v>0</v>
      </c>
      <c r="D188" s="971">
        <v>147.65999999999997</v>
      </c>
      <c r="E188" s="971">
        <v>111.005</v>
      </c>
      <c r="F188" s="888">
        <f t="shared" si="11"/>
        <v>75.176080184206967</v>
      </c>
      <c r="G188" s="893" t="s">
        <v>4006</v>
      </c>
      <c r="H188" s="886" t="s">
        <v>4377</v>
      </c>
    </row>
    <row r="189" spans="1:8" ht="111" customHeight="1">
      <c r="A189" s="928">
        <f t="shared" si="12"/>
        <v>166</v>
      </c>
      <c r="B189" s="972" t="s">
        <v>1109</v>
      </c>
      <c r="C189" s="971">
        <v>0</v>
      </c>
      <c r="D189" s="971">
        <v>153.15</v>
      </c>
      <c r="E189" s="971">
        <v>22.423999999999999</v>
      </c>
      <c r="F189" s="888">
        <f t="shared" si="11"/>
        <v>14.641854391119816</v>
      </c>
      <c r="G189" s="893" t="s">
        <v>4006</v>
      </c>
      <c r="H189" s="886" t="s">
        <v>4376</v>
      </c>
    </row>
    <row r="190" spans="1:8" ht="110.25" customHeight="1">
      <c r="A190" s="928">
        <f t="shared" si="12"/>
        <v>167</v>
      </c>
      <c r="B190" s="972" t="s">
        <v>1096</v>
      </c>
      <c r="C190" s="971">
        <v>0</v>
      </c>
      <c r="D190" s="971">
        <v>153.15</v>
      </c>
      <c r="E190" s="971">
        <v>19.12</v>
      </c>
      <c r="F190" s="888">
        <f t="shared" si="11"/>
        <v>12.48449232778322</v>
      </c>
      <c r="G190" s="893" t="s">
        <v>4006</v>
      </c>
      <c r="H190" s="886" t="s">
        <v>4375</v>
      </c>
    </row>
    <row r="191" spans="1:8" ht="110.25" customHeight="1">
      <c r="A191" s="928">
        <f t="shared" si="12"/>
        <v>168</v>
      </c>
      <c r="B191" s="972" t="s">
        <v>1093</v>
      </c>
      <c r="C191" s="971">
        <v>0</v>
      </c>
      <c r="D191" s="971">
        <v>153.15</v>
      </c>
      <c r="E191" s="971">
        <v>25.658999999999999</v>
      </c>
      <c r="F191" s="888">
        <f t="shared" si="11"/>
        <v>16.754162585700293</v>
      </c>
      <c r="G191" s="893" t="s">
        <v>4006</v>
      </c>
      <c r="H191" s="886" t="s">
        <v>4374</v>
      </c>
    </row>
    <row r="192" spans="1:8" ht="110.25" customHeight="1">
      <c r="A192" s="928">
        <f t="shared" si="12"/>
        <v>169</v>
      </c>
      <c r="B192" s="972" t="s">
        <v>4373</v>
      </c>
      <c r="C192" s="971">
        <v>0</v>
      </c>
      <c r="D192" s="971">
        <v>112.55000000000001</v>
      </c>
      <c r="E192" s="971">
        <v>0</v>
      </c>
      <c r="F192" s="888">
        <f t="shared" si="11"/>
        <v>0</v>
      </c>
      <c r="G192" s="893" t="s">
        <v>4006</v>
      </c>
      <c r="H192" s="886" t="s">
        <v>4372</v>
      </c>
    </row>
    <row r="193" spans="1:8" ht="115.5">
      <c r="A193" s="928">
        <f t="shared" si="12"/>
        <v>170</v>
      </c>
      <c r="B193" s="972" t="s">
        <v>1100</v>
      </c>
      <c r="C193" s="971">
        <v>0</v>
      </c>
      <c r="D193" s="971">
        <v>9755.6099999999988</v>
      </c>
      <c r="E193" s="971">
        <v>1503.5800000000004</v>
      </c>
      <c r="F193" s="888">
        <f t="shared" si="11"/>
        <v>15.412465237950274</v>
      </c>
      <c r="G193" s="893" t="s">
        <v>4006</v>
      </c>
      <c r="H193" s="886" t="s">
        <v>4371</v>
      </c>
    </row>
    <row r="194" spans="1:8" ht="99.75" customHeight="1">
      <c r="A194" s="928">
        <f t="shared" si="12"/>
        <v>171</v>
      </c>
      <c r="B194" s="972" t="s">
        <v>1097</v>
      </c>
      <c r="C194" s="971">
        <v>9264</v>
      </c>
      <c r="D194" s="971">
        <v>5099.9999999999991</v>
      </c>
      <c r="E194" s="971">
        <v>2366.1465900000003</v>
      </c>
      <c r="F194" s="888">
        <f t="shared" si="11"/>
        <v>46.395031176470603</v>
      </c>
      <c r="G194" s="893" t="s">
        <v>4006</v>
      </c>
      <c r="H194" s="886" t="s">
        <v>4370</v>
      </c>
    </row>
    <row r="195" spans="1:8" ht="111" customHeight="1">
      <c r="A195" s="928">
        <f t="shared" si="12"/>
        <v>172</v>
      </c>
      <c r="B195" s="972" t="s">
        <v>1130</v>
      </c>
      <c r="C195" s="971">
        <v>8233</v>
      </c>
      <c r="D195" s="971">
        <v>1854</v>
      </c>
      <c r="E195" s="971">
        <v>886.87950000000001</v>
      </c>
      <c r="F195" s="888">
        <f t="shared" si="11"/>
        <v>47.836003236245958</v>
      </c>
      <c r="G195" s="893" t="s">
        <v>4006</v>
      </c>
      <c r="H195" s="886" t="s">
        <v>4369</v>
      </c>
    </row>
    <row r="196" spans="1:8" ht="132" customHeight="1">
      <c r="A196" s="928">
        <f t="shared" si="12"/>
        <v>173</v>
      </c>
      <c r="B196" s="972" t="s">
        <v>1099</v>
      </c>
      <c r="C196" s="971">
        <v>24500</v>
      </c>
      <c r="D196" s="971">
        <v>738</v>
      </c>
      <c r="E196" s="971">
        <v>122.45189000000001</v>
      </c>
      <c r="F196" s="888">
        <f t="shared" si="11"/>
        <v>16.592397018970189</v>
      </c>
      <c r="G196" s="893" t="s">
        <v>4006</v>
      </c>
      <c r="H196" s="886" t="s">
        <v>4368</v>
      </c>
    </row>
    <row r="197" spans="1:8" ht="88.5" customHeight="1">
      <c r="A197" s="928">
        <f t="shared" si="12"/>
        <v>174</v>
      </c>
      <c r="B197" s="972" t="s">
        <v>1086</v>
      </c>
      <c r="C197" s="971">
        <v>525</v>
      </c>
      <c r="D197" s="971">
        <v>6476.3099999999977</v>
      </c>
      <c r="E197" s="971">
        <v>2311.9635800000001</v>
      </c>
      <c r="F197" s="888">
        <f t="shared" si="11"/>
        <v>35.698778779891647</v>
      </c>
      <c r="G197" s="893" t="s">
        <v>4006</v>
      </c>
      <c r="H197" s="886" t="s">
        <v>4367</v>
      </c>
    </row>
    <row r="198" spans="1:8" ht="21">
      <c r="A198" s="928">
        <f t="shared" si="12"/>
        <v>175</v>
      </c>
      <c r="B198" s="972" t="s">
        <v>4366</v>
      </c>
      <c r="C198" s="971">
        <v>2100</v>
      </c>
      <c r="D198" s="971">
        <v>0</v>
      </c>
      <c r="E198" s="971">
        <v>0</v>
      </c>
      <c r="F198" s="888" t="s">
        <v>881</v>
      </c>
      <c r="G198" s="893"/>
      <c r="H198" s="886" t="s">
        <v>4365</v>
      </c>
    </row>
    <row r="199" spans="1:8" ht="24" customHeight="1">
      <c r="A199" s="928">
        <f t="shared" si="12"/>
        <v>176</v>
      </c>
      <c r="B199" s="972" t="s">
        <v>1084</v>
      </c>
      <c r="C199" s="971">
        <v>0</v>
      </c>
      <c r="D199" s="971">
        <v>1036.94</v>
      </c>
      <c r="E199" s="971">
        <v>998.16399999999999</v>
      </c>
      <c r="F199" s="888">
        <f t="shared" ref="F199:F230" si="13">E199/D199*100</f>
        <v>96.260535807279098</v>
      </c>
      <c r="G199" s="893"/>
      <c r="H199" s="886" t="s">
        <v>4364</v>
      </c>
    </row>
    <row r="200" spans="1:8" ht="12.75" customHeight="1">
      <c r="A200" s="928">
        <f t="shared" si="12"/>
        <v>177</v>
      </c>
      <c r="B200" s="972" t="s">
        <v>3282</v>
      </c>
      <c r="C200" s="971">
        <v>0</v>
      </c>
      <c r="D200" s="971">
        <v>958.62000000000012</v>
      </c>
      <c r="E200" s="971">
        <v>958.05051000000026</v>
      </c>
      <c r="F200" s="888">
        <f t="shared" si="13"/>
        <v>99.940592727045143</v>
      </c>
      <c r="G200" s="893"/>
      <c r="H200" s="886" t="s">
        <v>4364</v>
      </c>
    </row>
    <row r="201" spans="1:8" ht="24" customHeight="1">
      <c r="A201" s="928">
        <f t="shared" si="12"/>
        <v>178</v>
      </c>
      <c r="B201" s="972" t="s">
        <v>2411</v>
      </c>
      <c r="C201" s="971">
        <v>0</v>
      </c>
      <c r="D201" s="971">
        <v>796.53999999999985</v>
      </c>
      <c r="E201" s="971">
        <v>795.98062000000016</v>
      </c>
      <c r="F201" s="888">
        <f t="shared" si="13"/>
        <v>99.929773771562054</v>
      </c>
      <c r="G201" s="893"/>
      <c r="H201" s="886" t="s">
        <v>4364</v>
      </c>
    </row>
    <row r="202" spans="1:8" ht="24" customHeight="1">
      <c r="A202" s="928">
        <f t="shared" si="12"/>
        <v>179</v>
      </c>
      <c r="B202" s="972" t="s">
        <v>1092</v>
      </c>
      <c r="C202" s="971">
        <v>0</v>
      </c>
      <c r="D202" s="971">
        <v>5.55</v>
      </c>
      <c r="E202" s="971">
        <v>5.524379999999999</v>
      </c>
      <c r="F202" s="888">
        <f t="shared" si="13"/>
        <v>99.538378378378368</v>
      </c>
      <c r="G202" s="893"/>
      <c r="H202" s="886" t="s">
        <v>4364</v>
      </c>
    </row>
    <row r="203" spans="1:8" ht="24" customHeight="1">
      <c r="A203" s="928">
        <f t="shared" si="12"/>
        <v>180</v>
      </c>
      <c r="B203" s="972" t="s">
        <v>1088</v>
      </c>
      <c r="C203" s="971">
        <v>0</v>
      </c>
      <c r="D203" s="971">
        <v>1470.4099999999999</v>
      </c>
      <c r="E203" s="971">
        <v>1469.92048</v>
      </c>
      <c r="F203" s="888">
        <f t="shared" si="13"/>
        <v>99.966708605082943</v>
      </c>
      <c r="G203" s="893"/>
      <c r="H203" s="886" t="s">
        <v>4364</v>
      </c>
    </row>
    <row r="204" spans="1:8" ht="99.75" customHeight="1">
      <c r="A204" s="928">
        <f t="shared" si="12"/>
        <v>181</v>
      </c>
      <c r="B204" s="972" t="s">
        <v>1115</v>
      </c>
      <c r="C204" s="971">
        <v>50</v>
      </c>
      <c r="D204" s="971">
        <v>879.1099999999999</v>
      </c>
      <c r="E204" s="971">
        <v>229.86044000000001</v>
      </c>
      <c r="F204" s="888">
        <f t="shared" si="13"/>
        <v>26.146948618489159</v>
      </c>
      <c r="G204" s="893" t="s">
        <v>4006</v>
      </c>
      <c r="H204" s="886" t="s">
        <v>4363</v>
      </c>
    </row>
    <row r="205" spans="1:8" ht="101.25" customHeight="1">
      <c r="A205" s="928">
        <f t="shared" si="12"/>
        <v>182</v>
      </c>
      <c r="B205" s="972" t="s">
        <v>1098</v>
      </c>
      <c r="C205" s="971">
        <v>0</v>
      </c>
      <c r="D205" s="971">
        <v>70009.63</v>
      </c>
      <c r="E205" s="971">
        <v>27126.914759999992</v>
      </c>
      <c r="F205" s="888">
        <f t="shared" si="13"/>
        <v>38.747404835591894</v>
      </c>
      <c r="G205" s="893" t="s">
        <v>4006</v>
      </c>
      <c r="H205" s="886" t="s">
        <v>4362</v>
      </c>
    </row>
    <row r="206" spans="1:8" ht="115.5">
      <c r="A206" s="928">
        <f t="shared" ref="A206:A229" si="14">A205+1</f>
        <v>183</v>
      </c>
      <c r="B206" s="972" t="s">
        <v>1095</v>
      </c>
      <c r="C206" s="971">
        <v>0</v>
      </c>
      <c r="D206" s="971">
        <v>473</v>
      </c>
      <c r="E206" s="971">
        <v>38.668910000000004</v>
      </c>
      <c r="F206" s="888">
        <f t="shared" si="13"/>
        <v>8.1752452431289644</v>
      </c>
      <c r="G206" s="893" t="s">
        <v>4006</v>
      </c>
      <c r="H206" s="886" t="s">
        <v>4361</v>
      </c>
    </row>
    <row r="207" spans="1:8" ht="189">
      <c r="A207" s="928">
        <f t="shared" si="14"/>
        <v>184</v>
      </c>
      <c r="B207" s="972" t="s">
        <v>1127</v>
      </c>
      <c r="C207" s="971">
        <v>35567</v>
      </c>
      <c r="D207" s="971">
        <v>70615.5</v>
      </c>
      <c r="E207" s="971">
        <v>37016.134489999997</v>
      </c>
      <c r="F207" s="888">
        <f t="shared" si="13"/>
        <v>52.419276915124854</v>
      </c>
      <c r="G207" s="893" t="s">
        <v>4006</v>
      </c>
      <c r="H207" s="886" t="s">
        <v>4360</v>
      </c>
    </row>
    <row r="208" spans="1:8" ht="130.5" customHeight="1">
      <c r="A208" s="928">
        <f t="shared" si="14"/>
        <v>185</v>
      </c>
      <c r="B208" s="972" t="s">
        <v>2389</v>
      </c>
      <c r="C208" s="971">
        <v>0</v>
      </c>
      <c r="D208" s="971">
        <v>15838.639999999994</v>
      </c>
      <c r="E208" s="971">
        <v>2046.7360000000003</v>
      </c>
      <c r="F208" s="888">
        <f t="shared" si="13"/>
        <v>12.92242263224621</v>
      </c>
      <c r="G208" s="893" t="s">
        <v>4006</v>
      </c>
      <c r="H208" s="886" t="s">
        <v>4359</v>
      </c>
    </row>
    <row r="209" spans="1:8" ht="111" customHeight="1">
      <c r="A209" s="928">
        <f t="shared" si="14"/>
        <v>186</v>
      </c>
      <c r="B209" s="972" t="s">
        <v>1085</v>
      </c>
      <c r="C209" s="971">
        <v>7931</v>
      </c>
      <c r="D209" s="971">
        <v>5065.62</v>
      </c>
      <c r="E209" s="971">
        <v>4935.6659600000003</v>
      </c>
      <c r="F209" s="888">
        <f t="shared" si="13"/>
        <v>97.43458767140055</v>
      </c>
      <c r="G209" s="893" t="s">
        <v>4006</v>
      </c>
      <c r="H209" s="886" t="s">
        <v>4358</v>
      </c>
    </row>
    <row r="210" spans="1:8" ht="90" customHeight="1">
      <c r="A210" s="928">
        <f t="shared" si="14"/>
        <v>187</v>
      </c>
      <c r="B210" s="972" t="s">
        <v>1116</v>
      </c>
      <c r="C210" s="971">
        <v>138</v>
      </c>
      <c r="D210" s="971">
        <v>534.39999999999986</v>
      </c>
      <c r="E210" s="971">
        <v>147.75906000000001</v>
      </c>
      <c r="F210" s="888">
        <f t="shared" si="13"/>
        <v>27.649524700598811</v>
      </c>
      <c r="G210" s="893" t="s">
        <v>4006</v>
      </c>
      <c r="H210" s="886" t="s">
        <v>4356</v>
      </c>
    </row>
    <row r="211" spans="1:8" ht="78.75" customHeight="1">
      <c r="A211" s="928">
        <f t="shared" si="14"/>
        <v>188</v>
      </c>
      <c r="B211" s="972" t="s">
        <v>1089</v>
      </c>
      <c r="C211" s="971">
        <v>73</v>
      </c>
      <c r="D211" s="971">
        <v>413.04999999999995</v>
      </c>
      <c r="E211" s="971">
        <v>36.968820000000001</v>
      </c>
      <c r="F211" s="888">
        <f t="shared" si="13"/>
        <v>8.9502045757172279</v>
      </c>
      <c r="G211" s="893" t="s">
        <v>4006</v>
      </c>
      <c r="H211" s="892" t="s">
        <v>4357</v>
      </c>
    </row>
    <row r="212" spans="1:8" ht="90" customHeight="1">
      <c r="A212" s="928">
        <f t="shared" si="14"/>
        <v>189</v>
      </c>
      <c r="B212" s="972" t="s">
        <v>1082</v>
      </c>
      <c r="C212" s="971">
        <v>99</v>
      </c>
      <c r="D212" s="971">
        <v>627.13000000000011</v>
      </c>
      <c r="E212" s="971">
        <v>217.48174000000009</v>
      </c>
      <c r="F212" s="888">
        <f t="shared" si="13"/>
        <v>34.67889273356402</v>
      </c>
      <c r="G212" s="893" t="s">
        <v>4006</v>
      </c>
      <c r="H212" s="886" t="s">
        <v>4356</v>
      </c>
    </row>
    <row r="213" spans="1:8" ht="84">
      <c r="A213" s="928">
        <f t="shared" si="14"/>
        <v>190</v>
      </c>
      <c r="B213" s="972" t="s">
        <v>1125</v>
      </c>
      <c r="C213" s="971">
        <v>0</v>
      </c>
      <c r="D213" s="971">
        <v>395.3</v>
      </c>
      <c r="E213" s="971">
        <v>0.32600000000000001</v>
      </c>
      <c r="F213" s="888">
        <f t="shared" si="13"/>
        <v>8.2469010877814317E-2</v>
      </c>
      <c r="G213" s="893" t="s">
        <v>4006</v>
      </c>
      <c r="H213" s="892" t="s">
        <v>4355</v>
      </c>
    </row>
    <row r="214" spans="1:8" ht="84">
      <c r="A214" s="928">
        <f t="shared" si="14"/>
        <v>191</v>
      </c>
      <c r="B214" s="972" t="s">
        <v>1124</v>
      </c>
      <c r="C214" s="971">
        <v>0</v>
      </c>
      <c r="D214" s="971">
        <v>589.2299999999999</v>
      </c>
      <c r="E214" s="971">
        <v>53.12245999999999</v>
      </c>
      <c r="F214" s="888">
        <f t="shared" si="13"/>
        <v>9.0155728662831152</v>
      </c>
      <c r="G214" s="893" t="s">
        <v>4006</v>
      </c>
      <c r="H214" s="892" t="s">
        <v>4355</v>
      </c>
    </row>
    <row r="215" spans="1:8" ht="84">
      <c r="A215" s="928">
        <f t="shared" si="14"/>
        <v>192</v>
      </c>
      <c r="B215" s="972" t="s">
        <v>1094</v>
      </c>
      <c r="C215" s="971">
        <v>0</v>
      </c>
      <c r="D215" s="971">
        <v>362.32000000000005</v>
      </c>
      <c r="E215" s="971">
        <v>128.4178</v>
      </c>
      <c r="F215" s="888">
        <f t="shared" si="13"/>
        <v>35.443199381761978</v>
      </c>
      <c r="G215" s="893" t="s">
        <v>4006</v>
      </c>
      <c r="H215" s="894" t="s">
        <v>4354</v>
      </c>
    </row>
    <row r="216" spans="1:8" ht="80.25" customHeight="1">
      <c r="A216" s="928">
        <f t="shared" si="14"/>
        <v>193</v>
      </c>
      <c r="B216" s="972" t="s">
        <v>1118</v>
      </c>
      <c r="C216" s="971">
        <v>0</v>
      </c>
      <c r="D216" s="971">
        <v>55757.820000000007</v>
      </c>
      <c r="E216" s="971">
        <v>16751.992049999993</v>
      </c>
      <c r="F216" s="888">
        <f t="shared" si="13"/>
        <v>30.044201961267479</v>
      </c>
      <c r="G216" s="893" t="s">
        <v>4006</v>
      </c>
      <c r="H216" s="894" t="s">
        <v>4350</v>
      </c>
    </row>
    <row r="217" spans="1:8" ht="79.5" customHeight="1">
      <c r="A217" s="928">
        <f t="shared" si="14"/>
        <v>194</v>
      </c>
      <c r="B217" s="972" t="s">
        <v>1119</v>
      </c>
      <c r="C217" s="971">
        <v>0</v>
      </c>
      <c r="D217" s="971">
        <v>32910.020000000004</v>
      </c>
      <c r="E217" s="971">
        <v>5116.7882900000004</v>
      </c>
      <c r="F217" s="888">
        <f t="shared" si="13"/>
        <v>15.547812763407617</v>
      </c>
      <c r="G217" s="893" t="s">
        <v>4006</v>
      </c>
      <c r="H217" s="894" t="s">
        <v>4350</v>
      </c>
    </row>
    <row r="218" spans="1:8" ht="79.5" customHeight="1">
      <c r="A218" s="928">
        <f t="shared" si="14"/>
        <v>195</v>
      </c>
      <c r="B218" s="972" t="s">
        <v>1123</v>
      </c>
      <c r="C218" s="971">
        <v>0</v>
      </c>
      <c r="D218" s="971">
        <v>46297.889999999992</v>
      </c>
      <c r="E218" s="971">
        <v>10549.06489</v>
      </c>
      <c r="F218" s="888">
        <f t="shared" si="13"/>
        <v>22.785195804819619</v>
      </c>
      <c r="G218" s="893" t="s">
        <v>4006</v>
      </c>
      <c r="H218" s="894" t="s">
        <v>4350</v>
      </c>
    </row>
    <row r="219" spans="1:8" ht="78.75" customHeight="1">
      <c r="A219" s="928">
        <f t="shared" si="14"/>
        <v>196</v>
      </c>
      <c r="B219" s="972" t="s">
        <v>4353</v>
      </c>
      <c r="C219" s="971">
        <v>0</v>
      </c>
      <c r="D219" s="971">
        <v>2.8</v>
      </c>
      <c r="E219" s="971">
        <v>0</v>
      </c>
      <c r="F219" s="888">
        <f t="shared" si="13"/>
        <v>0</v>
      </c>
      <c r="G219" s="984" t="s">
        <v>4029</v>
      </c>
      <c r="H219" s="886" t="s">
        <v>4351</v>
      </c>
    </row>
    <row r="220" spans="1:8" ht="78.75" customHeight="1">
      <c r="A220" s="928">
        <f t="shared" si="14"/>
        <v>197</v>
      </c>
      <c r="B220" s="972" t="s">
        <v>4352</v>
      </c>
      <c r="C220" s="971">
        <v>0</v>
      </c>
      <c r="D220" s="971">
        <v>2.8</v>
      </c>
      <c r="E220" s="971">
        <v>0</v>
      </c>
      <c r="F220" s="888">
        <f t="shared" si="13"/>
        <v>0</v>
      </c>
      <c r="G220" s="984" t="s">
        <v>4029</v>
      </c>
      <c r="H220" s="886" t="s">
        <v>4351</v>
      </c>
    </row>
    <row r="221" spans="1:8" ht="78.75" customHeight="1">
      <c r="A221" s="928">
        <f t="shared" si="14"/>
        <v>198</v>
      </c>
      <c r="B221" s="972" t="s">
        <v>2429</v>
      </c>
      <c r="C221" s="971">
        <v>0</v>
      </c>
      <c r="D221" s="971">
        <v>170260.74000000005</v>
      </c>
      <c r="E221" s="971">
        <v>111890.13704000007</v>
      </c>
      <c r="F221" s="888">
        <f t="shared" si="13"/>
        <v>65.716933357625507</v>
      </c>
      <c r="G221" s="893" t="s">
        <v>4006</v>
      </c>
      <c r="H221" s="894" t="s">
        <v>4350</v>
      </c>
    </row>
    <row r="222" spans="1:8" ht="78.75" customHeight="1">
      <c r="A222" s="928">
        <f t="shared" si="14"/>
        <v>199</v>
      </c>
      <c r="B222" s="972" t="s">
        <v>1117</v>
      </c>
      <c r="C222" s="971">
        <v>0</v>
      </c>
      <c r="D222" s="971">
        <v>174478.88</v>
      </c>
      <c r="E222" s="971">
        <v>107588.20931000002</v>
      </c>
      <c r="F222" s="888">
        <f t="shared" si="13"/>
        <v>61.662597392876442</v>
      </c>
      <c r="G222" s="893" t="s">
        <v>4006</v>
      </c>
      <c r="H222" s="894" t="s">
        <v>4350</v>
      </c>
    </row>
    <row r="223" spans="1:8" ht="78.75" customHeight="1">
      <c r="A223" s="928">
        <f t="shared" si="14"/>
        <v>200</v>
      </c>
      <c r="B223" s="972" t="s">
        <v>1120</v>
      </c>
      <c r="C223" s="971">
        <v>0</v>
      </c>
      <c r="D223" s="971">
        <v>52185.129999999983</v>
      </c>
      <c r="E223" s="971">
        <v>29394.209169999998</v>
      </c>
      <c r="F223" s="888">
        <f t="shared" si="13"/>
        <v>56.326791118466133</v>
      </c>
      <c r="G223" s="893" t="s">
        <v>4006</v>
      </c>
      <c r="H223" s="894" t="s">
        <v>4350</v>
      </c>
    </row>
    <row r="224" spans="1:8" ht="78.75" customHeight="1">
      <c r="A224" s="928">
        <f t="shared" si="14"/>
        <v>201</v>
      </c>
      <c r="B224" s="972" t="s">
        <v>1122</v>
      </c>
      <c r="C224" s="971">
        <v>0</v>
      </c>
      <c r="D224" s="971">
        <v>69244.09</v>
      </c>
      <c r="E224" s="971">
        <v>39326.890299999999</v>
      </c>
      <c r="F224" s="888">
        <f t="shared" si="13"/>
        <v>56.794580302809962</v>
      </c>
      <c r="G224" s="893" t="s">
        <v>4006</v>
      </c>
      <c r="H224" s="894" t="s">
        <v>4350</v>
      </c>
    </row>
    <row r="225" spans="1:8" ht="121.5" customHeight="1">
      <c r="A225" s="928">
        <f t="shared" si="14"/>
        <v>202</v>
      </c>
      <c r="B225" s="972" t="s">
        <v>1091</v>
      </c>
      <c r="C225" s="971">
        <v>0</v>
      </c>
      <c r="D225" s="971">
        <v>18181.939999999999</v>
      </c>
      <c r="E225" s="971">
        <v>10526.092799999999</v>
      </c>
      <c r="F225" s="888">
        <f t="shared" si="13"/>
        <v>57.893122516079146</v>
      </c>
      <c r="G225" s="893" t="s">
        <v>4006</v>
      </c>
      <c r="H225" s="894" t="s">
        <v>4348</v>
      </c>
    </row>
    <row r="226" spans="1:8" ht="121.5" customHeight="1">
      <c r="A226" s="928">
        <f t="shared" si="14"/>
        <v>203</v>
      </c>
      <c r="B226" s="972" t="s">
        <v>4349</v>
      </c>
      <c r="C226" s="971">
        <v>0</v>
      </c>
      <c r="D226" s="971">
        <v>250</v>
      </c>
      <c r="E226" s="971">
        <v>0</v>
      </c>
      <c r="F226" s="888">
        <f t="shared" si="13"/>
        <v>0</v>
      </c>
      <c r="G226" s="893" t="s">
        <v>4006</v>
      </c>
      <c r="H226" s="894" t="s">
        <v>4348</v>
      </c>
    </row>
    <row r="227" spans="1:8" ht="121.5" customHeight="1">
      <c r="A227" s="928">
        <f t="shared" si="14"/>
        <v>204</v>
      </c>
      <c r="B227" s="972" t="s">
        <v>1090</v>
      </c>
      <c r="C227" s="971">
        <v>0</v>
      </c>
      <c r="D227" s="971">
        <v>243.07000000000002</v>
      </c>
      <c r="E227" s="971">
        <v>16.997</v>
      </c>
      <c r="F227" s="888">
        <f t="shared" si="13"/>
        <v>6.992635866211379</v>
      </c>
      <c r="G227" s="893" t="s">
        <v>4006</v>
      </c>
      <c r="H227" s="894" t="s">
        <v>4348</v>
      </c>
    </row>
    <row r="228" spans="1:8" ht="45" customHeight="1">
      <c r="A228" s="928">
        <f t="shared" si="14"/>
        <v>205</v>
      </c>
      <c r="B228" s="972" t="s">
        <v>4347</v>
      </c>
      <c r="C228" s="973">
        <v>0</v>
      </c>
      <c r="D228" s="973">
        <v>67919.13</v>
      </c>
      <c r="E228" s="973">
        <v>67836.98</v>
      </c>
      <c r="F228" s="910">
        <f t="shared" si="13"/>
        <v>99.879047331731115</v>
      </c>
      <c r="G228" s="893" t="s">
        <v>4006</v>
      </c>
      <c r="H228" s="894" t="s">
        <v>68</v>
      </c>
    </row>
    <row r="229" spans="1:8" ht="45" customHeight="1">
      <c r="A229" s="928">
        <f t="shared" si="14"/>
        <v>206</v>
      </c>
      <c r="B229" s="972" t="s">
        <v>4260</v>
      </c>
      <c r="C229" s="971">
        <v>0</v>
      </c>
      <c r="D229" s="971">
        <v>106.96</v>
      </c>
      <c r="E229" s="971">
        <v>106.95600000000002</v>
      </c>
      <c r="F229" s="888">
        <f t="shared" si="13"/>
        <v>99.996260284218422</v>
      </c>
      <c r="G229" s="893" t="s">
        <v>4006</v>
      </c>
      <c r="H229" s="892" t="s">
        <v>68</v>
      </c>
    </row>
    <row r="230" spans="1:8" ht="13.5" customHeight="1" thickBot="1">
      <c r="A230" s="1246" t="s">
        <v>437</v>
      </c>
      <c r="B230" s="1247"/>
      <c r="C230" s="969">
        <f>SUM(C173:C229)</f>
        <v>405753</v>
      </c>
      <c r="D230" s="969">
        <f>SUM(D173:D229)</f>
        <v>1053634.0299999998</v>
      </c>
      <c r="E230" s="969">
        <f>SUM(E173:E229)</f>
        <v>629880.80018000002</v>
      </c>
      <c r="F230" s="968">
        <f t="shared" si="13"/>
        <v>59.781744158358293</v>
      </c>
      <c r="G230" s="921"/>
      <c r="H230" s="967"/>
    </row>
    <row r="231" spans="1:8" s="876" customFormat="1">
      <c r="A231" s="880"/>
      <c r="B231" s="881"/>
      <c r="C231" s="880"/>
      <c r="D231" s="880"/>
      <c r="E231" s="880"/>
      <c r="F231" s="879"/>
      <c r="G231" s="878"/>
      <c r="H231" s="877"/>
    </row>
  </sheetData>
  <customSheetViews>
    <customSheetView guid="{040A417A-1A2A-4546-91E5-4FDAF814DD6C}" showPageBreaks="1" fitToPage="1" printArea="1" view="pageBreakPreview">
      <selection activeCell="F87" sqref="F87"/>
      <rowBreaks count="1" manualBreakCount="1">
        <brk id="78" max="7" man="1"/>
      </rowBreaks>
      <pageMargins left="0.31496062992125984" right="0.31496062992125984" top="0.51181102362204722" bottom="0.43307086614173229" header="0.31496062992125984" footer="0.23622047244094491"/>
      <printOptions horizontalCentered="1"/>
      <pageSetup paperSize="9" scale="98" firstPageNumber="254" fitToHeight="0" orientation="landscape" useFirstPageNumber="1" r:id="rId1"/>
      <headerFooter alignWithMargins="0">
        <oddHeader>&amp;L&amp;"Tahoma,Kurzíva"&amp;9Závěrečný účet za rok 2013&amp;R&amp;"Tahoma,Kurzíva"&amp;9Tabulka č. 15</oddHeader>
        <oddFooter>&amp;C&amp;"Tahoma,Obyčejné"&amp;P</oddFooter>
      </headerFooter>
    </customSheetView>
  </customSheetViews>
  <mergeCells count="12">
    <mergeCell ref="A1:H1"/>
    <mergeCell ref="A84:B84"/>
    <mergeCell ref="A171:B171"/>
    <mergeCell ref="A230:B230"/>
    <mergeCell ref="A4:B4"/>
    <mergeCell ref="A5:B5"/>
    <mergeCell ref="A6:B6"/>
    <mergeCell ref="A8:B8"/>
    <mergeCell ref="A9:B9"/>
    <mergeCell ref="A10:B10"/>
    <mergeCell ref="A46:B46"/>
    <mergeCell ref="A80:B80"/>
  </mergeCells>
  <printOptions horizontalCentered="1"/>
  <pageMargins left="0.31496062992125984" right="0.31496062992125984" top="0.51181102362204722" bottom="0.43307086614173229" header="0.31496062992125984" footer="0.23622047244094491"/>
  <pageSetup paperSize="9" scale="98" firstPageNumber="254" fitToHeight="0" orientation="landscape" useFirstPageNumber="1" r:id="rId2"/>
  <headerFooter alignWithMargins="0">
    <oddHeader>&amp;L&amp;"Tahoma,Kurzíva"&amp;9Závěrečný účet za rok 2013&amp;R&amp;"Tahoma,Kurzíva"&amp;9Tabulka č. 15</oddHeader>
    <oddFooter>&amp;C&amp;"Tahoma,Obyčejné"&amp;P</oddFooter>
  </headerFooter>
  <rowBreaks count="1" manualBreakCount="1">
    <brk id="78" max="7"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Normal="100" zoomScaleSheetLayoutView="100" workbookViewId="0">
      <selection activeCell="F87" sqref="F87"/>
    </sheetView>
  </sheetViews>
  <sheetFormatPr defaultRowHeight="10.5"/>
  <cols>
    <col min="1" max="1" width="6.42578125" style="870" customWidth="1"/>
    <col min="2" max="2" width="42.7109375" style="875" customWidth="1"/>
    <col min="3" max="4" width="13.140625" style="874" customWidth="1"/>
    <col min="5" max="5" width="12.140625" style="870" customWidth="1"/>
    <col min="6" max="6" width="8" style="873" customWidth="1"/>
    <col min="7" max="7" width="8.7109375" style="872" customWidth="1"/>
    <col min="8" max="8" width="42.7109375" style="871" customWidth="1"/>
    <col min="9" max="16384" width="9.140625" style="870"/>
  </cols>
  <sheetData>
    <row r="1" spans="1:8" s="953" customFormat="1" ht="18" customHeight="1">
      <c r="A1" s="1243" t="s">
        <v>4469</v>
      </c>
      <c r="B1" s="1243"/>
      <c r="C1" s="1243"/>
      <c r="D1" s="1243"/>
      <c r="E1" s="1243"/>
      <c r="F1" s="1243"/>
      <c r="G1" s="1243"/>
      <c r="H1" s="1243"/>
    </row>
    <row r="2" spans="1:8" ht="12" customHeight="1"/>
    <row r="3" spans="1:8" ht="12" customHeight="1" thickBot="1">
      <c r="A3" s="675"/>
      <c r="F3" s="938" t="s">
        <v>4069</v>
      </c>
    </row>
    <row r="4" spans="1:8" ht="24" customHeight="1">
      <c r="A4" s="1244"/>
      <c r="B4" s="1245"/>
      <c r="C4" s="952" t="s">
        <v>4067</v>
      </c>
      <c r="D4" s="952" t="s">
        <v>4066</v>
      </c>
      <c r="E4" s="952" t="s">
        <v>4065</v>
      </c>
      <c r="F4" s="951" t="s">
        <v>4064</v>
      </c>
      <c r="G4" s="950"/>
      <c r="H4" s="949"/>
    </row>
    <row r="5" spans="1:8" ht="12.75" customHeight="1">
      <c r="A5" s="1241" t="s">
        <v>4071</v>
      </c>
      <c r="B5" s="1242"/>
      <c r="C5" s="948">
        <f>C18</f>
        <v>1700</v>
      </c>
      <c r="D5" s="948">
        <f>D18</f>
        <v>2753.68</v>
      </c>
      <c r="E5" s="948">
        <f>E18</f>
        <v>445.41379999999998</v>
      </c>
      <c r="F5" s="947">
        <f>E5/D5*100</f>
        <v>16.175220069143837</v>
      </c>
      <c r="G5" s="944"/>
      <c r="H5" s="943"/>
    </row>
    <row r="6" spans="1:8" ht="12.75" customHeight="1">
      <c r="A6" s="1241" t="s">
        <v>4070</v>
      </c>
      <c r="B6" s="1242"/>
      <c r="C6" s="520">
        <f>C21</f>
        <v>800</v>
      </c>
      <c r="D6" s="520">
        <f>D21</f>
        <v>785.29</v>
      </c>
      <c r="E6" s="520">
        <f>E21</f>
        <v>785.29</v>
      </c>
      <c r="F6" s="947">
        <f>E6/D6*100</f>
        <v>100</v>
      </c>
      <c r="G6" s="944"/>
      <c r="H6" s="943"/>
    </row>
    <row r="7" spans="1:8" s="675" customFormat="1" ht="13.5" customHeight="1" thickBot="1">
      <c r="A7" s="1237" t="s">
        <v>437</v>
      </c>
      <c r="B7" s="1238"/>
      <c r="C7" s="946">
        <f>SUM(C5:C6)</f>
        <v>2500</v>
      </c>
      <c r="D7" s="946">
        <f>SUM(D5:D6)</f>
        <v>3538.97</v>
      </c>
      <c r="E7" s="946">
        <f>SUM(E5:E6)</f>
        <v>1230.7038</v>
      </c>
      <c r="F7" s="945">
        <f>E7/D7*100</f>
        <v>34.775762439353826</v>
      </c>
      <c r="G7" s="944"/>
      <c r="H7" s="943"/>
    </row>
    <row r="8" spans="1:8" s="937" customFormat="1">
      <c r="B8" s="941"/>
      <c r="C8" s="876"/>
      <c r="D8" s="876"/>
      <c r="E8" s="876"/>
      <c r="F8" s="940"/>
      <c r="G8" s="939"/>
      <c r="H8" s="942"/>
    </row>
    <row r="9" spans="1:8" s="937" customFormat="1">
      <c r="B9" s="941"/>
      <c r="C9" s="876"/>
      <c r="D9" s="876"/>
      <c r="E9" s="876"/>
      <c r="F9" s="940"/>
      <c r="G9" s="939"/>
      <c r="H9" s="942"/>
    </row>
    <row r="10" spans="1:8" s="937" customFormat="1" ht="12" customHeight="1" thickBot="1">
      <c r="B10" s="941"/>
      <c r="C10" s="876"/>
      <c r="D10" s="876"/>
      <c r="E10" s="876"/>
      <c r="F10" s="940"/>
      <c r="G10" s="939"/>
      <c r="H10" s="938" t="s">
        <v>4069</v>
      </c>
    </row>
    <row r="11" spans="1:8" ht="28.5" customHeight="1" thickBot="1">
      <c r="A11" s="936" t="s">
        <v>4068</v>
      </c>
      <c r="B11" s="935" t="s">
        <v>866</v>
      </c>
      <c r="C11" s="934" t="s">
        <v>4067</v>
      </c>
      <c r="D11" s="934" t="s">
        <v>4066</v>
      </c>
      <c r="E11" s="934" t="s">
        <v>4065</v>
      </c>
      <c r="F11" s="934" t="s">
        <v>4064</v>
      </c>
      <c r="G11" s="934" t="s">
        <v>4063</v>
      </c>
      <c r="H11" s="933" t="s">
        <v>4062</v>
      </c>
    </row>
    <row r="12" spans="1:8" ht="15" customHeight="1" thickBot="1">
      <c r="A12" s="920" t="s">
        <v>4061</v>
      </c>
      <c r="B12" s="932"/>
      <c r="C12" s="931"/>
      <c r="D12" s="931"/>
      <c r="E12" s="930"/>
      <c r="F12" s="916"/>
      <c r="G12" s="924"/>
      <c r="H12" s="929"/>
    </row>
    <row r="13" spans="1:8" s="923" customFormat="1" ht="78" customHeight="1">
      <c r="A13" s="928">
        <v>1</v>
      </c>
      <c r="B13" s="912" t="s">
        <v>4468</v>
      </c>
      <c r="C13" s="911">
        <v>0</v>
      </c>
      <c r="D13" s="911">
        <v>1502.08</v>
      </c>
      <c r="E13" s="911">
        <v>194.88</v>
      </c>
      <c r="F13" s="910">
        <f t="shared" ref="F13:F18" si="0">E13/D13*100</f>
        <v>12.974009373668514</v>
      </c>
      <c r="G13" s="927"/>
      <c r="H13" s="894" t="s">
        <v>4467</v>
      </c>
    </row>
    <row r="14" spans="1:8" s="923" customFormat="1" ht="24" customHeight="1">
      <c r="A14" s="891">
        <f>A13+1</f>
        <v>2</v>
      </c>
      <c r="B14" s="890" t="s">
        <v>4466</v>
      </c>
      <c r="C14" s="889">
        <v>100</v>
      </c>
      <c r="D14" s="889">
        <v>43.6</v>
      </c>
      <c r="E14" s="889">
        <v>43.6</v>
      </c>
      <c r="F14" s="888">
        <f t="shared" si="0"/>
        <v>100</v>
      </c>
      <c r="G14" s="991"/>
      <c r="H14" s="892"/>
    </row>
    <row r="15" spans="1:8" s="923" customFormat="1" ht="24" customHeight="1">
      <c r="A15" s="891">
        <f>A14+1</f>
        <v>3</v>
      </c>
      <c r="B15" s="890" t="s">
        <v>4465</v>
      </c>
      <c r="C15" s="889">
        <v>100</v>
      </c>
      <c r="D15" s="889">
        <v>25</v>
      </c>
      <c r="E15" s="889">
        <v>23.933799999999998</v>
      </c>
      <c r="F15" s="888">
        <f t="shared" si="0"/>
        <v>95.735199999999992</v>
      </c>
      <c r="G15" s="893"/>
      <c r="H15" s="892" t="s">
        <v>4464</v>
      </c>
    </row>
    <row r="16" spans="1:8" s="923" customFormat="1" ht="136.5">
      <c r="A16" s="891">
        <f>A15+1</f>
        <v>4</v>
      </c>
      <c r="B16" s="890" t="s">
        <v>4463</v>
      </c>
      <c r="C16" s="889">
        <v>1000</v>
      </c>
      <c r="D16" s="889">
        <v>1000</v>
      </c>
      <c r="E16" s="889">
        <v>0</v>
      </c>
      <c r="F16" s="888">
        <f t="shared" si="0"/>
        <v>0</v>
      </c>
      <c r="G16" s="893"/>
      <c r="H16" s="892" t="s">
        <v>4462</v>
      </c>
    </row>
    <row r="17" spans="1:8" s="923" customFormat="1" ht="12.75" customHeight="1">
      <c r="A17" s="891">
        <f>A16+1</f>
        <v>5</v>
      </c>
      <c r="B17" s="890" t="s">
        <v>4461</v>
      </c>
      <c r="C17" s="889">
        <v>500</v>
      </c>
      <c r="D17" s="889">
        <v>183</v>
      </c>
      <c r="E17" s="889">
        <v>183</v>
      </c>
      <c r="F17" s="888">
        <f t="shared" si="0"/>
        <v>100</v>
      </c>
      <c r="G17" s="893"/>
      <c r="H17" s="892"/>
    </row>
    <row r="18" spans="1:8" s="675" customFormat="1" ht="13.5" customHeight="1" thickBot="1">
      <c r="A18" s="1239" t="s">
        <v>437</v>
      </c>
      <c r="B18" s="1240"/>
      <c r="C18" s="885">
        <f>SUM(C13:C17)</f>
        <v>1700</v>
      </c>
      <c r="D18" s="885">
        <f>SUM(D13:D17)</f>
        <v>2753.68</v>
      </c>
      <c r="E18" s="885">
        <f>SUM(E13:E17)</f>
        <v>445.41379999999998</v>
      </c>
      <c r="F18" s="922">
        <f t="shared" si="0"/>
        <v>16.175220069143837</v>
      </c>
      <c r="G18" s="903"/>
      <c r="H18" s="882"/>
    </row>
    <row r="19" spans="1:8" ht="18" customHeight="1" thickBot="1">
      <c r="A19" s="920" t="s">
        <v>4049</v>
      </c>
      <c r="B19" s="919"/>
      <c r="C19" s="918"/>
      <c r="D19" s="918"/>
      <c r="E19" s="917"/>
      <c r="F19" s="916"/>
      <c r="G19" s="915"/>
      <c r="H19" s="914"/>
    </row>
    <row r="20" spans="1:8" ht="12.75" customHeight="1">
      <c r="A20" s="1029">
        <f>A17+1</f>
        <v>6</v>
      </c>
      <c r="B20" s="1028" t="s">
        <v>1014</v>
      </c>
      <c r="C20" s="1027">
        <v>800</v>
      </c>
      <c r="D20" s="1027">
        <v>785.29</v>
      </c>
      <c r="E20" s="1027">
        <v>785.29</v>
      </c>
      <c r="F20" s="1026">
        <f>E20/D20*100</f>
        <v>100</v>
      </c>
      <c r="G20" s="1025"/>
      <c r="H20" s="1024"/>
    </row>
    <row r="21" spans="1:8" ht="13.5" customHeight="1" thickBot="1">
      <c r="A21" s="1239" t="s">
        <v>437</v>
      </c>
      <c r="B21" s="1240"/>
      <c r="C21" s="885">
        <f>SUM(C20:C20)</f>
        <v>800</v>
      </c>
      <c r="D21" s="904">
        <f>SUM(D20:D20)</f>
        <v>785.29</v>
      </c>
      <c r="E21" s="904">
        <f>SUM(E20:E20)</f>
        <v>785.29</v>
      </c>
      <c r="F21" s="884">
        <f>E21/D21*100</f>
        <v>100</v>
      </c>
      <c r="G21" s="903"/>
      <c r="H21" s="882"/>
    </row>
    <row r="22" spans="1:8" s="876" customFormat="1">
      <c r="A22" s="880"/>
      <c r="B22" s="881"/>
      <c r="C22" s="880"/>
      <c r="D22" s="880"/>
      <c r="E22" s="880"/>
      <c r="F22" s="879"/>
      <c r="G22" s="878"/>
      <c r="H22" s="877"/>
    </row>
  </sheetData>
  <customSheetViews>
    <customSheetView guid="{040A417A-1A2A-4546-91E5-4FDAF814DD6C}" showPageBreaks="1" fitToPage="1" printArea="1" view="pageBreakPreview">
      <selection activeCell="F87" sqref="F87"/>
      <pageMargins left="0.31496062992125984" right="0.31496062992125984" top="0.51181102362204722" bottom="0.43307086614173229" header="0.31496062992125984" footer="0.23622047244094491"/>
      <printOptions horizontalCentered="1"/>
      <pageSetup paperSize="9" scale="98" firstPageNumber="274" fitToHeight="0" orientation="landscape" useFirstPageNumber="1" r:id="rId1"/>
      <headerFooter alignWithMargins="0">
        <oddHeader>&amp;L&amp;"Tahoma,Kurzíva"&amp;9Závěrečný účet za rok 2013&amp;R&amp;"Tahoma,Kurzíva"&amp;9Tabulka č. 16</oddHeader>
        <oddFooter>&amp;C&amp;"Tahoma,Obyčejné"&amp;P</oddFooter>
      </headerFooter>
    </customSheetView>
  </customSheetViews>
  <mergeCells count="7">
    <mergeCell ref="A21:B21"/>
    <mergeCell ref="A1:H1"/>
    <mergeCell ref="A4:B4"/>
    <mergeCell ref="A5:B5"/>
    <mergeCell ref="A6:B6"/>
    <mergeCell ref="A7:B7"/>
    <mergeCell ref="A18:B18"/>
  </mergeCells>
  <printOptions horizontalCentered="1"/>
  <pageMargins left="0.31496062992125984" right="0.31496062992125984" top="0.51181102362204722" bottom="0.43307086614173229" header="0.31496062992125984" footer="0.23622047244094491"/>
  <pageSetup paperSize="9" scale="98" firstPageNumber="274" fitToHeight="0" orientation="landscape" useFirstPageNumber="1" r:id="rId2"/>
  <headerFooter alignWithMargins="0">
    <oddHeader>&amp;L&amp;"Tahoma,Kurzíva"&amp;9Závěrečný účet za rok 2013&amp;R&amp;"Tahoma,Kurzíva"&amp;9Tabulka č. 16</oddHeader>
    <oddFooter>&amp;C&amp;"Tahoma,Obyčejné"&amp;P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94"/>
  <sheetViews>
    <sheetView view="pageBreakPreview" zoomScaleNormal="100" zoomScaleSheetLayoutView="100" workbookViewId="0">
      <selection activeCell="F87" sqref="F87"/>
    </sheetView>
  </sheetViews>
  <sheetFormatPr defaultRowHeight="10.5"/>
  <cols>
    <col min="1" max="1" width="6.42578125" style="870" customWidth="1"/>
    <col min="2" max="2" width="42.7109375" style="875" customWidth="1"/>
    <col min="3" max="4" width="13.140625" style="874" customWidth="1"/>
    <col min="5" max="5" width="12.140625" style="870" customWidth="1"/>
    <col min="6" max="6" width="8" style="873" customWidth="1"/>
    <col min="7" max="7" width="8.7109375" style="872" customWidth="1"/>
    <col min="8" max="8" width="42.7109375" style="871" customWidth="1"/>
    <col min="9" max="16384" width="9.140625" style="870"/>
  </cols>
  <sheetData>
    <row r="1" spans="1:8" s="953" customFormat="1" ht="18" customHeight="1">
      <c r="A1" s="1243" t="s">
        <v>4525</v>
      </c>
      <c r="B1" s="1243"/>
      <c r="C1" s="1243"/>
      <c r="D1" s="1243"/>
      <c r="E1" s="1243"/>
      <c r="F1" s="1243"/>
      <c r="G1" s="1243"/>
      <c r="H1" s="1243"/>
    </row>
    <row r="2" spans="1:8" ht="12" customHeight="1"/>
    <row r="3" spans="1:8" ht="12" customHeight="1" thickBot="1">
      <c r="A3" s="675"/>
      <c r="F3" s="938" t="s">
        <v>4069</v>
      </c>
    </row>
    <row r="4" spans="1:8" ht="24" customHeight="1">
      <c r="A4" s="1244"/>
      <c r="B4" s="1245"/>
      <c r="C4" s="952" t="s">
        <v>4067</v>
      </c>
      <c r="D4" s="952" t="s">
        <v>4066</v>
      </c>
      <c r="E4" s="952" t="s">
        <v>4065</v>
      </c>
      <c r="F4" s="951" t="s">
        <v>4064</v>
      </c>
      <c r="G4" s="950"/>
      <c r="H4" s="949"/>
    </row>
    <row r="5" spans="1:8" ht="12.75" customHeight="1">
      <c r="A5" s="1241" t="s">
        <v>4071</v>
      </c>
      <c r="B5" s="1242"/>
      <c r="C5" s="948">
        <f>C30</f>
        <v>22739</v>
      </c>
      <c r="D5" s="948">
        <f>D30</f>
        <v>39888.01</v>
      </c>
      <c r="E5" s="948">
        <f>E30</f>
        <v>35589.291989999998</v>
      </c>
      <c r="F5" s="947">
        <f t="shared" ref="F5:F10" si="0">E5/D5*100</f>
        <v>89.223032159287953</v>
      </c>
      <c r="G5" s="944"/>
      <c r="H5" s="943"/>
    </row>
    <row r="6" spans="1:8" ht="12.75" customHeight="1">
      <c r="A6" s="1241" t="s">
        <v>4053</v>
      </c>
      <c r="B6" s="1242"/>
      <c r="C6" s="520">
        <f>C41</f>
        <v>440986</v>
      </c>
      <c r="D6" s="520">
        <f>D41</f>
        <v>450352.44</v>
      </c>
      <c r="E6" s="520">
        <f>E41</f>
        <v>448654.136</v>
      </c>
      <c r="F6" s="947">
        <f t="shared" si="0"/>
        <v>99.622894460169903</v>
      </c>
      <c r="G6" s="944"/>
      <c r="H6" s="943"/>
    </row>
    <row r="7" spans="1:8" ht="12.75" customHeight="1">
      <c r="A7" s="1042" t="s">
        <v>4306</v>
      </c>
      <c r="B7" s="1041"/>
      <c r="C7" s="520">
        <f>C45</f>
        <v>0</v>
      </c>
      <c r="D7" s="520">
        <f>D45</f>
        <v>12556.63</v>
      </c>
      <c r="E7" s="520">
        <f>E45</f>
        <v>12389.711220000001</v>
      </c>
      <c r="F7" s="947">
        <f t="shared" si="0"/>
        <v>98.670672146905673</v>
      </c>
      <c r="G7" s="944"/>
      <c r="H7" s="943"/>
    </row>
    <row r="8" spans="1:8" ht="12.75" customHeight="1">
      <c r="A8" s="1241" t="s">
        <v>4070</v>
      </c>
      <c r="B8" s="1242"/>
      <c r="C8" s="520">
        <f>C79</f>
        <v>141768</v>
      </c>
      <c r="D8" s="520">
        <f>D79</f>
        <v>274944.58999999997</v>
      </c>
      <c r="E8" s="520">
        <f>E79</f>
        <v>190321.99291000006</v>
      </c>
      <c r="F8" s="947">
        <f t="shared" si="0"/>
        <v>69.22194501444821</v>
      </c>
      <c r="G8" s="944"/>
      <c r="H8" s="943"/>
    </row>
    <row r="9" spans="1:8" ht="12.75" customHeight="1">
      <c r="A9" s="1241" t="s">
        <v>4041</v>
      </c>
      <c r="B9" s="1242"/>
      <c r="C9" s="520">
        <f>C93</f>
        <v>312314</v>
      </c>
      <c r="D9" s="520">
        <f>D93</f>
        <v>356381.47999999986</v>
      </c>
      <c r="E9" s="520">
        <f>E93</f>
        <v>250023.58807999996</v>
      </c>
      <c r="F9" s="947">
        <f t="shared" si="0"/>
        <v>70.156167509041168</v>
      </c>
      <c r="G9" s="944"/>
      <c r="H9" s="943"/>
    </row>
    <row r="10" spans="1:8" s="675" customFormat="1" ht="13.5" customHeight="1" thickBot="1">
      <c r="A10" s="1237" t="s">
        <v>437</v>
      </c>
      <c r="B10" s="1238"/>
      <c r="C10" s="946">
        <f>SUM(C5:C9)</f>
        <v>917807</v>
      </c>
      <c r="D10" s="946">
        <f>SUM(D5:D9)</f>
        <v>1134123.1499999999</v>
      </c>
      <c r="E10" s="946">
        <f>SUM(E5:E9)</f>
        <v>936978.7202000001</v>
      </c>
      <c r="F10" s="945">
        <f t="shared" si="0"/>
        <v>82.617017402387049</v>
      </c>
      <c r="G10" s="944"/>
      <c r="H10" s="943"/>
    </row>
    <row r="11" spans="1:8" s="937" customFormat="1" ht="10.5" customHeight="1">
      <c r="B11" s="941"/>
      <c r="C11" s="876"/>
      <c r="D11" s="876"/>
      <c r="E11" s="876"/>
      <c r="F11" s="940"/>
      <c r="G11" s="939"/>
      <c r="H11" s="942"/>
    </row>
    <row r="12" spans="1:8" s="937" customFormat="1" ht="10.5" customHeight="1">
      <c r="B12" s="941"/>
      <c r="C12" s="876"/>
      <c r="D12" s="876"/>
      <c r="E12" s="876"/>
      <c r="F12" s="940"/>
      <c r="G12" s="939"/>
      <c r="H12" s="942"/>
    </row>
    <row r="13" spans="1:8" s="937" customFormat="1" ht="12" customHeight="1" thickBot="1">
      <c r="B13" s="941"/>
      <c r="C13" s="876"/>
      <c r="D13" s="876"/>
      <c r="E13" s="876"/>
      <c r="F13" s="940"/>
      <c r="G13" s="939"/>
      <c r="H13" s="938" t="s">
        <v>4069</v>
      </c>
    </row>
    <row r="14" spans="1:8" ht="28.5" customHeight="1" thickBot="1">
      <c r="A14" s="936" t="s">
        <v>4068</v>
      </c>
      <c r="B14" s="935" t="s">
        <v>866</v>
      </c>
      <c r="C14" s="934" t="s">
        <v>4067</v>
      </c>
      <c r="D14" s="934" t="s">
        <v>4066</v>
      </c>
      <c r="E14" s="934" t="s">
        <v>4065</v>
      </c>
      <c r="F14" s="934" t="s">
        <v>4064</v>
      </c>
      <c r="G14" s="934" t="s">
        <v>4063</v>
      </c>
      <c r="H14" s="933" t="s">
        <v>4062</v>
      </c>
    </row>
    <row r="15" spans="1:8" ht="15" customHeight="1" thickBot="1">
      <c r="A15" s="920" t="s">
        <v>4061</v>
      </c>
      <c r="B15" s="932"/>
      <c r="C15" s="931"/>
      <c r="D15" s="931"/>
      <c r="E15" s="930"/>
      <c r="F15" s="916"/>
      <c r="G15" s="924"/>
      <c r="H15" s="929"/>
    </row>
    <row r="16" spans="1:8" s="923" customFormat="1" ht="24" customHeight="1">
      <c r="A16" s="928">
        <v>1</v>
      </c>
      <c r="B16" s="912" t="s">
        <v>2961</v>
      </c>
      <c r="C16" s="911">
        <v>2000</v>
      </c>
      <c r="D16" s="911">
        <v>2000.0000000000002</v>
      </c>
      <c r="E16" s="911">
        <v>2000.0000000000002</v>
      </c>
      <c r="F16" s="1064">
        <f t="shared" ref="F16:F30" si="1">E16/D16*100</f>
        <v>100</v>
      </c>
      <c r="G16" s="927" t="s">
        <v>4045</v>
      </c>
      <c r="H16" s="892" t="s">
        <v>897</v>
      </c>
    </row>
    <row r="17" spans="1:8" s="923" customFormat="1" ht="55.5" customHeight="1">
      <c r="A17" s="891">
        <f t="shared" ref="A17:A29" si="2">A16+1</f>
        <v>2</v>
      </c>
      <c r="B17" s="890" t="s">
        <v>4524</v>
      </c>
      <c r="C17" s="889">
        <v>2000</v>
      </c>
      <c r="D17" s="889">
        <v>13954</v>
      </c>
      <c r="E17" s="889">
        <v>13911.130570000001</v>
      </c>
      <c r="F17" s="888">
        <f t="shared" si="1"/>
        <v>99.692780349720522</v>
      </c>
      <c r="G17" s="991" t="s">
        <v>4045</v>
      </c>
      <c r="H17" s="1062" t="s">
        <v>4523</v>
      </c>
    </row>
    <row r="18" spans="1:8" s="923" customFormat="1" ht="12.75" customHeight="1">
      <c r="A18" s="891">
        <f t="shared" si="2"/>
        <v>3</v>
      </c>
      <c r="B18" s="890" t="s">
        <v>533</v>
      </c>
      <c r="C18" s="889">
        <v>3680</v>
      </c>
      <c r="D18" s="889">
        <v>3680</v>
      </c>
      <c r="E18" s="889">
        <v>3680</v>
      </c>
      <c r="F18" s="888">
        <f t="shared" si="1"/>
        <v>100</v>
      </c>
      <c r="G18" s="893" t="s">
        <v>4045</v>
      </c>
      <c r="H18" s="892" t="s">
        <v>897</v>
      </c>
    </row>
    <row r="19" spans="1:8" s="923" customFormat="1" ht="120" customHeight="1">
      <c r="A19" s="891">
        <f t="shared" si="2"/>
        <v>4</v>
      </c>
      <c r="B19" s="890" t="s">
        <v>532</v>
      </c>
      <c r="C19" s="889">
        <v>8000</v>
      </c>
      <c r="D19" s="889">
        <v>4650</v>
      </c>
      <c r="E19" s="889">
        <v>2958.884</v>
      </c>
      <c r="F19" s="888">
        <f t="shared" si="1"/>
        <v>63.631913978494623</v>
      </c>
      <c r="G19" s="893" t="s">
        <v>4045</v>
      </c>
      <c r="H19" s="1062" t="s">
        <v>4522</v>
      </c>
    </row>
    <row r="20" spans="1:8" s="923" customFormat="1" ht="105">
      <c r="A20" s="891">
        <f t="shared" si="2"/>
        <v>5</v>
      </c>
      <c r="B20" s="890" t="s">
        <v>4521</v>
      </c>
      <c r="C20" s="889">
        <v>855</v>
      </c>
      <c r="D20" s="889">
        <v>545</v>
      </c>
      <c r="E20" s="889">
        <v>324.19499999999999</v>
      </c>
      <c r="F20" s="888">
        <f t="shared" si="1"/>
        <v>59.485321100917432</v>
      </c>
      <c r="G20" s="893" t="s">
        <v>4045</v>
      </c>
      <c r="H20" s="1062" t="s">
        <v>4520</v>
      </c>
    </row>
    <row r="21" spans="1:8" s="923" customFormat="1" ht="94.5">
      <c r="A21" s="891">
        <f t="shared" si="2"/>
        <v>6</v>
      </c>
      <c r="B21" s="890" t="s">
        <v>2350</v>
      </c>
      <c r="C21" s="889">
        <v>6000</v>
      </c>
      <c r="D21" s="889">
        <v>4365.1400000000003</v>
      </c>
      <c r="E21" s="889">
        <v>2666.165</v>
      </c>
      <c r="F21" s="888">
        <f t="shared" si="1"/>
        <v>61.078567926801888</v>
      </c>
      <c r="G21" s="893" t="s">
        <v>4006</v>
      </c>
      <c r="H21" s="1063" t="s">
        <v>4519</v>
      </c>
    </row>
    <row r="22" spans="1:8" s="926" customFormat="1" ht="24" customHeight="1">
      <c r="A22" s="891">
        <f t="shared" si="2"/>
        <v>7</v>
      </c>
      <c r="B22" s="890" t="s">
        <v>4518</v>
      </c>
      <c r="C22" s="889">
        <v>204</v>
      </c>
      <c r="D22" s="889">
        <v>204</v>
      </c>
      <c r="E22" s="889">
        <v>160</v>
      </c>
      <c r="F22" s="888">
        <f t="shared" si="1"/>
        <v>78.431372549019613</v>
      </c>
      <c r="G22" s="893" t="s">
        <v>4029</v>
      </c>
      <c r="H22" s="1063" t="s">
        <v>4517</v>
      </c>
    </row>
    <row r="23" spans="1:8" s="923" customFormat="1" ht="178.5">
      <c r="A23" s="891">
        <f t="shared" si="2"/>
        <v>8</v>
      </c>
      <c r="B23" s="890" t="s">
        <v>4516</v>
      </c>
      <c r="C23" s="889">
        <v>0</v>
      </c>
      <c r="D23" s="889">
        <v>294</v>
      </c>
      <c r="E23" s="889">
        <v>103</v>
      </c>
      <c r="F23" s="888">
        <f t="shared" si="1"/>
        <v>35.034013605442176</v>
      </c>
      <c r="G23" s="893" t="s">
        <v>4006</v>
      </c>
      <c r="H23" s="1063" t="s">
        <v>4515</v>
      </c>
    </row>
    <row r="24" spans="1:8" s="923" customFormat="1" ht="24" customHeight="1">
      <c r="A24" s="891">
        <f t="shared" si="2"/>
        <v>9</v>
      </c>
      <c r="B24" s="890" t="s">
        <v>4514</v>
      </c>
      <c r="C24" s="889">
        <v>0</v>
      </c>
      <c r="D24" s="889">
        <v>4000</v>
      </c>
      <c r="E24" s="889">
        <v>4000</v>
      </c>
      <c r="F24" s="888">
        <f t="shared" si="1"/>
        <v>100</v>
      </c>
      <c r="G24" s="893" t="s">
        <v>4029</v>
      </c>
      <c r="H24" s="892" t="s">
        <v>897</v>
      </c>
    </row>
    <row r="25" spans="1:8" s="923" customFormat="1" ht="126">
      <c r="A25" s="891">
        <f t="shared" si="2"/>
        <v>10</v>
      </c>
      <c r="B25" s="890" t="s">
        <v>4513</v>
      </c>
      <c r="C25" s="889">
        <v>0</v>
      </c>
      <c r="D25" s="889">
        <v>1505</v>
      </c>
      <c r="E25" s="889">
        <v>1095.05</v>
      </c>
      <c r="F25" s="888">
        <f t="shared" si="1"/>
        <v>72.760797342192689</v>
      </c>
      <c r="G25" s="893" t="s">
        <v>4006</v>
      </c>
      <c r="H25" s="1062" t="s">
        <v>4512</v>
      </c>
    </row>
    <row r="26" spans="1:8" s="923" customFormat="1" ht="24" customHeight="1">
      <c r="A26" s="891">
        <f t="shared" si="2"/>
        <v>11</v>
      </c>
      <c r="B26" s="1061" t="s">
        <v>4511</v>
      </c>
      <c r="C26" s="889">
        <v>0</v>
      </c>
      <c r="D26" s="889">
        <v>78</v>
      </c>
      <c r="E26" s="889">
        <v>78</v>
      </c>
      <c r="F26" s="888">
        <f t="shared" si="1"/>
        <v>100</v>
      </c>
      <c r="G26" s="1060" t="s">
        <v>4029</v>
      </c>
      <c r="H26" s="892" t="s">
        <v>897</v>
      </c>
    </row>
    <row r="27" spans="1:8" s="923" customFormat="1" ht="24" customHeight="1">
      <c r="A27" s="891">
        <f t="shared" si="2"/>
        <v>12</v>
      </c>
      <c r="B27" s="1061" t="s">
        <v>4510</v>
      </c>
      <c r="C27" s="889">
        <v>0</v>
      </c>
      <c r="D27" s="889">
        <v>50</v>
      </c>
      <c r="E27" s="889">
        <v>50</v>
      </c>
      <c r="F27" s="888">
        <f t="shared" si="1"/>
        <v>100</v>
      </c>
      <c r="G27" s="1060" t="s">
        <v>4029</v>
      </c>
      <c r="H27" s="892" t="s">
        <v>897</v>
      </c>
    </row>
    <row r="28" spans="1:8" s="923" customFormat="1" ht="24" customHeight="1">
      <c r="A28" s="891">
        <f t="shared" si="2"/>
        <v>13</v>
      </c>
      <c r="B28" s="1061" t="s">
        <v>4509</v>
      </c>
      <c r="C28" s="889">
        <v>0</v>
      </c>
      <c r="D28" s="889">
        <v>50</v>
      </c>
      <c r="E28" s="889">
        <v>50</v>
      </c>
      <c r="F28" s="888">
        <f t="shared" si="1"/>
        <v>100</v>
      </c>
      <c r="G28" s="1060" t="s">
        <v>4029</v>
      </c>
      <c r="H28" s="892" t="s">
        <v>897</v>
      </c>
    </row>
    <row r="29" spans="1:8" s="923" customFormat="1" ht="12.75" customHeight="1">
      <c r="A29" s="891">
        <f t="shared" si="2"/>
        <v>14</v>
      </c>
      <c r="B29" s="972" t="s">
        <v>4508</v>
      </c>
      <c r="C29" s="889">
        <v>0</v>
      </c>
      <c r="D29" s="889">
        <v>4512.87</v>
      </c>
      <c r="E29" s="889">
        <v>4512.8674199999996</v>
      </c>
      <c r="F29" s="888">
        <f t="shared" si="1"/>
        <v>99.999942830172358</v>
      </c>
      <c r="G29" s="893" t="s">
        <v>4045</v>
      </c>
      <c r="H29" s="892" t="s">
        <v>897</v>
      </c>
    </row>
    <row r="30" spans="1:8" s="675" customFormat="1" ht="13.5" customHeight="1" thickBot="1">
      <c r="A30" s="1239" t="s">
        <v>437</v>
      </c>
      <c r="B30" s="1240"/>
      <c r="C30" s="885">
        <f>SUM(C16:C29)</f>
        <v>22739</v>
      </c>
      <c r="D30" s="885">
        <f>SUM(D16:D29)</f>
        <v>39888.01</v>
      </c>
      <c r="E30" s="885">
        <f>SUM(E16:E29)</f>
        <v>35589.291989999998</v>
      </c>
      <c r="F30" s="922">
        <f t="shared" si="1"/>
        <v>89.223032159287953</v>
      </c>
      <c r="G30" s="903"/>
      <c r="H30" s="882"/>
    </row>
    <row r="31" spans="1:8" s="675" customFormat="1" ht="18" customHeight="1" thickBot="1">
      <c r="A31" s="920" t="s">
        <v>4053</v>
      </c>
      <c r="B31" s="925"/>
      <c r="C31" s="918"/>
      <c r="D31" s="918"/>
      <c r="E31" s="917"/>
      <c r="F31" s="916"/>
      <c r="G31" s="924"/>
      <c r="H31" s="914"/>
    </row>
    <row r="32" spans="1:8" s="923" customFormat="1" ht="24" customHeight="1">
      <c r="A32" s="928">
        <f>A29+1</f>
        <v>15</v>
      </c>
      <c r="B32" s="890" t="s">
        <v>2344</v>
      </c>
      <c r="C32" s="889">
        <v>416471</v>
      </c>
      <c r="D32" s="889">
        <v>359304</v>
      </c>
      <c r="E32" s="889">
        <v>359304</v>
      </c>
      <c r="F32" s="888">
        <f t="shared" ref="F32:F41" si="3">E32/D32*100</f>
        <v>100</v>
      </c>
      <c r="G32" s="984" t="s">
        <v>4045</v>
      </c>
      <c r="H32" s="892" t="s">
        <v>897</v>
      </c>
    </row>
    <row r="33" spans="1:8" s="923" customFormat="1" ht="24" customHeight="1">
      <c r="A33" s="891">
        <f t="shared" ref="A33:A40" si="4">A32+1</f>
        <v>16</v>
      </c>
      <c r="B33" s="890" t="s">
        <v>2343</v>
      </c>
      <c r="C33" s="889">
        <v>0</v>
      </c>
      <c r="D33" s="889">
        <v>48167</v>
      </c>
      <c r="E33" s="889">
        <v>48167</v>
      </c>
      <c r="F33" s="888">
        <f t="shared" si="3"/>
        <v>100</v>
      </c>
      <c r="G33" s="984" t="s">
        <v>4045</v>
      </c>
      <c r="H33" s="892" t="s">
        <v>897</v>
      </c>
    </row>
    <row r="34" spans="1:8" s="923" customFormat="1" ht="55.5" customHeight="1">
      <c r="A34" s="891">
        <f t="shared" si="4"/>
        <v>17</v>
      </c>
      <c r="B34" s="890" t="s">
        <v>2345</v>
      </c>
      <c r="C34" s="889">
        <v>0</v>
      </c>
      <c r="D34" s="889">
        <v>17116.439999999999</v>
      </c>
      <c r="E34" s="889">
        <v>17055.635999999999</v>
      </c>
      <c r="F34" s="888">
        <f t="shared" si="3"/>
        <v>99.644762579134451</v>
      </c>
      <c r="G34" s="984" t="s">
        <v>4045</v>
      </c>
      <c r="H34" s="892" t="s">
        <v>4507</v>
      </c>
    </row>
    <row r="35" spans="1:8" s="923" customFormat="1" ht="12.75" customHeight="1">
      <c r="A35" s="891">
        <f t="shared" si="4"/>
        <v>18</v>
      </c>
      <c r="B35" s="890" t="s">
        <v>2351</v>
      </c>
      <c r="C35" s="889">
        <v>843</v>
      </c>
      <c r="D35" s="889">
        <v>843</v>
      </c>
      <c r="E35" s="889">
        <v>843</v>
      </c>
      <c r="F35" s="888">
        <f t="shared" si="3"/>
        <v>100</v>
      </c>
      <c r="G35" s="984" t="s">
        <v>4045</v>
      </c>
      <c r="H35" s="892" t="s">
        <v>897</v>
      </c>
    </row>
    <row r="36" spans="1:8" s="923" customFormat="1" ht="24" customHeight="1">
      <c r="A36" s="891">
        <f t="shared" si="4"/>
        <v>19</v>
      </c>
      <c r="B36" s="890" t="s">
        <v>4506</v>
      </c>
      <c r="C36" s="889">
        <v>4122</v>
      </c>
      <c r="D36" s="889">
        <v>4122</v>
      </c>
      <c r="E36" s="889">
        <v>4122</v>
      </c>
      <c r="F36" s="888">
        <f t="shared" si="3"/>
        <v>100</v>
      </c>
      <c r="G36" s="984" t="s">
        <v>4045</v>
      </c>
      <c r="H36" s="892" t="s">
        <v>897</v>
      </c>
    </row>
    <row r="37" spans="1:8" s="923" customFormat="1" ht="45" customHeight="1">
      <c r="A37" s="891">
        <f t="shared" si="4"/>
        <v>20</v>
      </c>
      <c r="B37" s="890" t="s">
        <v>4505</v>
      </c>
      <c r="C37" s="889">
        <v>13000</v>
      </c>
      <c r="D37" s="889">
        <v>13000</v>
      </c>
      <c r="E37" s="889">
        <v>13000</v>
      </c>
      <c r="F37" s="888">
        <f t="shared" si="3"/>
        <v>100</v>
      </c>
      <c r="G37" s="984" t="s">
        <v>4045</v>
      </c>
      <c r="H37" s="892" t="s">
        <v>897</v>
      </c>
    </row>
    <row r="38" spans="1:8" s="923" customFormat="1" ht="55.5" customHeight="1">
      <c r="A38" s="891">
        <f t="shared" si="4"/>
        <v>21</v>
      </c>
      <c r="B38" s="890" t="s">
        <v>2352</v>
      </c>
      <c r="C38" s="889">
        <v>550</v>
      </c>
      <c r="D38" s="889">
        <v>300</v>
      </c>
      <c r="E38" s="889">
        <v>162.5</v>
      </c>
      <c r="F38" s="888">
        <f t="shared" si="3"/>
        <v>54.166666666666664</v>
      </c>
      <c r="G38" s="984" t="s">
        <v>4045</v>
      </c>
      <c r="H38" s="892" t="s">
        <v>4504</v>
      </c>
    </row>
    <row r="39" spans="1:8" s="923" customFormat="1" ht="21">
      <c r="A39" s="891">
        <f t="shared" si="4"/>
        <v>22</v>
      </c>
      <c r="B39" s="890" t="s">
        <v>2361</v>
      </c>
      <c r="C39" s="889">
        <v>6000</v>
      </c>
      <c r="D39" s="889">
        <v>6000</v>
      </c>
      <c r="E39" s="889">
        <v>6000</v>
      </c>
      <c r="F39" s="888">
        <f t="shared" si="3"/>
        <v>100</v>
      </c>
      <c r="G39" s="984" t="s">
        <v>4045</v>
      </c>
      <c r="H39" s="892" t="s">
        <v>897</v>
      </c>
    </row>
    <row r="40" spans="1:8" s="923" customFormat="1" ht="84">
      <c r="A40" s="891">
        <f t="shared" si="4"/>
        <v>23</v>
      </c>
      <c r="B40" s="890" t="s">
        <v>2350</v>
      </c>
      <c r="C40" s="889">
        <v>0</v>
      </c>
      <c r="D40" s="889">
        <v>1500</v>
      </c>
      <c r="E40" s="889">
        <v>0</v>
      </c>
      <c r="F40" s="888">
        <f t="shared" si="3"/>
        <v>0</v>
      </c>
      <c r="G40" s="984" t="s">
        <v>4006</v>
      </c>
      <c r="H40" s="892" t="s">
        <v>4503</v>
      </c>
    </row>
    <row r="41" spans="1:8" ht="13.5" customHeight="1" thickBot="1">
      <c r="A41" s="1239" t="s">
        <v>437</v>
      </c>
      <c r="B41" s="1240"/>
      <c r="C41" s="885">
        <f>SUM(C32:C40)</f>
        <v>440986</v>
      </c>
      <c r="D41" s="885">
        <f>SUM(D32:D40)</f>
        <v>450352.44</v>
      </c>
      <c r="E41" s="885">
        <f>SUM(E32:E40)</f>
        <v>448654.136</v>
      </c>
      <c r="F41" s="922">
        <f t="shared" si="3"/>
        <v>99.622894460169903</v>
      </c>
      <c r="G41" s="921"/>
      <c r="H41" s="882"/>
    </row>
    <row r="42" spans="1:8" s="675" customFormat="1" ht="18" customHeight="1" thickBot="1">
      <c r="A42" s="920" t="s">
        <v>4306</v>
      </c>
      <c r="B42" s="925"/>
      <c r="C42" s="917"/>
      <c r="D42" s="917"/>
      <c r="E42" s="917"/>
      <c r="F42" s="916"/>
      <c r="G42" s="915"/>
      <c r="H42" s="914"/>
    </row>
    <row r="43" spans="1:8" ht="88.5" customHeight="1">
      <c r="A43" s="913">
        <f>A40+1</f>
        <v>24</v>
      </c>
      <c r="B43" s="912" t="s">
        <v>2354</v>
      </c>
      <c r="C43" s="911">
        <v>0</v>
      </c>
      <c r="D43" s="911">
        <v>11453.24</v>
      </c>
      <c r="E43" s="911">
        <v>11286.322340000001</v>
      </c>
      <c r="F43" s="910">
        <f>E43/D43*100</f>
        <v>98.542616237850609</v>
      </c>
      <c r="G43" s="984" t="s">
        <v>4006</v>
      </c>
      <c r="H43" s="1009" t="s">
        <v>4475</v>
      </c>
    </row>
    <row r="44" spans="1:8" ht="12.75" customHeight="1">
      <c r="A44" s="891">
        <f>A43+1</f>
        <v>25</v>
      </c>
      <c r="B44" s="890" t="s">
        <v>1070</v>
      </c>
      <c r="C44" s="889">
        <v>0</v>
      </c>
      <c r="D44" s="889">
        <v>1103.3900000000001</v>
      </c>
      <c r="E44" s="889">
        <v>1103.38888</v>
      </c>
      <c r="F44" s="888">
        <f>E44/D44*100</f>
        <v>99.99989849463924</v>
      </c>
      <c r="G44" s="893"/>
      <c r="H44" s="1000"/>
    </row>
    <row r="45" spans="1:8" ht="13.5" customHeight="1" thickBot="1">
      <c r="A45" s="1246" t="s">
        <v>437</v>
      </c>
      <c r="B45" s="1247"/>
      <c r="C45" s="969">
        <f>SUM(C43:C44)</f>
        <v>0</v>
      </c>
      <c r="D45" s="969">
        <f>SUM(D43:D44)</f>
        <v>12556.63</v>
      </c>
      <c r="E45" s="969">
        <f>SUM(E43:E44)</f>
        <v>12389.711220000001</v>
      </c>
      <c r="F45" s="968">
        <f>E45/D45*100</f>
        <v>98.670672146905673</v>
      </c>
      <c r="G45" s="921"/>
      <c r="H45" s="1046"/>
    </row>
    <row r="46" spans="1:8" ht="18" customHeight="1" thickBot="1">
      <c r="A46" s="920" t="s">
        <v>4049</v>
      </c>
      <c r="B46" s="919"/>
      <c r="C46" s="918"/>
      <c r="D46" s="918"/>
      <c r="E46" s="917"/>
      <c r="F46" s="916"/>
      <c r="G46" s="915"/>
      <c r="H46" s="914"/>
    </row>
    <row r="47" spans="1:8" ht="115.5">
      <c r="A47" s="913">
        <f>A44+1</f>
        <v>26</v>
      </c>
      <c r="B47" s="912" t="s">
        <v>1016</v>
      </c>
      <c r="C47" s="911">
        <v>0</v>
      </c>
      <c r="D47" s="911">
        <v>461.01</v>
      </c>
      <c r="E47" s="911">
        <v>209.935</v>
      </c>
      <c r="F47" s="910">
        <f t="shared" ref="F47:F79" si="5">E47/D47*100</f>
        <v>45.538057742782151</v>
      </c>
      <c r="G47" s="984" t="s">
        <v>4006</v>
      </c>
      <c r="H47" s="983" t="s">
        <v>4502</v>
      </c>
    </row>
    <row r="48" spans="1:8" ht="147">
      <c r="A48" s="891">
        <f t="shared" ref="A48:A78" si="6">A47+1</f>
        <v>27</v>
      </c>
      <c r="B48" s="890" t="s">
        <v>1017</v>
      </c>
      <c r="C48" s="889">
        <v>84553</v>
      </c>
      <c r="D48" s="889">
        <v>99660</v>
      </c>
      <c r="E48" s="889">
        <v>69166.081989999991</v>
      </c>
      <c r="F48" s="888">
        <f t="shared" si="5"/>
        <v>69.402048956451921</v>
      </c>
      <c r="G48" s="893" t="s">
        <v>4006</v>
      </c>
      <c r="H48" s="892" t="s">
        <v>4501</v>
      </c>
    </row>
    <row r="49" spans="1:8" ht="34.5" customHeight="1">
      <c r="A49" s="891">
        <f t="shared" si="6"/>
        <v>28</v>
      </c>
      <c r="B49" s="890" t="s">
        <v>1019</v>
      </c>
      <c r="C49" s="889">
        <v>0</v>
      </c>
      <c r="D49" s="889">
        <v>3199.73</v>
      </c>
      <c r="E49" s="889">
        <v>3199.7292400000001</v>
      </c>
      <c r="F49" s="888">
        <f t="shared" si="5"/>
        <v>99.999976247995932</v>
      </c>
      <c r="G49" s="887" t="s">
        <v>4029</v>
      </c>
      <c r="H49" s="892" t="s">
        <v>897</v>
      </c>
    </row>
    <row r="50" spans="1:8" ht="34.5" customHeight="1">
      <c r="A50" s="891">
        <f t="shared" si="6"/>
        <v>29</v>
      </c>
      <c r="B50" s="890" t="s">
        <v>1020</v>
      </c>
      <c r="C50" s="889">
        <v>0</v>
      </c>
      <c r="D50" s="889">
        <v>108</v>
      </c>
      <c r="E50" s="889">
        <v>108</v>
      </c>
      <c r="F50" s="888">
        <f t="shared" si="5"/>
        <v>100</v>
      </c>
      <c r="G50" s="887" t="s">
        <v>4029</v>
      </c>
      <c r="H50" s="892" t="s">
        <v>897</v>
      </c>
    </row>
    <row r="51" spans="1:8" ht="24" customHeight="1">
      <c r="A51" s="891">
        <f t="shared" si="6"/>
        <v>30</v>
      </c>
      <c r="B51" s="890" t="s">
        <v>1021</v>
      </c>
      <c r="C51" s="889">
        <v>0</v>
      </c>
      <c r="D51" s="889">
        <v>43802</v>
      </c>
      <c r="E51" s="889">
        <v>43801.998999999996</v>
      </c>
      <c r="F51" s="888">
        <f t="shared" si="5"/>
        <v>99.999997716999218</v>
      </c>
      <c r="G51" s="887" t="s">
        <v>4029</v>
      </c>
      <c r="H51" s="892" t="s">
        <v>897</v>
      </c>
    </row>
    <row r="52" spans="1:8" ht="24" customHeight="1">
      <c r="A52" s="891">
        <f t="shared" si="6"/>
        <v>31</v>
      </c>
      <c r="B52" s="890" t="s">
        <v>1024</v>
      </c>
      <c r="C52" s="889">
        <v>0</v>
      </c>
      <c r="D52" s="889">
        <v>59.06</v>
      </c>
      <c r="E52" s="889">
        <v>59.06035</v>
      </c>
      <c r="F52" s="888">
        <f t="shared" si="5"/>
        <v>100.00059261767693</v>
      </c>
      <c r="G52" s="887" t="s">
        <v>4029</v>
      </c>
      <c r="H52" s="892" t="s">
        <v>897</v>
      </c>
    </row>
    <row r="53" spans="1:8" ht="24" customHeight="1">
      <c r="A53" s="891">
        <f t="shared" si="6"/>
        <v>32</v>
      </c>
      <c r="B53" s="890" t="s">
        <v>1025</v>
      </c>
      <c r="C53" s="889">
        <v>0</v>
      </c>
      <c r="D53" s="889">
        <v>19894.8</v>
      </c>
      <c r="E53" s="889">
        <v>19894.51253</v>
      </c>
      <c r="F53" s="888">
        <f t="shared" si="5"/>
        <v>99.998555049560693</v>
      </c>
      <c r="G53" s="887" t="s">
        <v>4029</v>
      </c>
      <c r="H53" s="892" t="s">
        <v>897</v>
      </c>
    </row>
    <row r="54" spans="1:8" ht="24" customHeight="1">
      <c r="A54" s="891">
        <f t="shared" si="6"/>
        <v>33</v>
      </c>
      <c r="B54" s="890" t="s">
        <v>1026</v>
      </c>
      <c r="C54" s="889">
        <v>3200</v>
      </c>
      <c r="D54" s="889">
        <v>2840.29</v>
      </c>
      <c r="E54" s="889">
        <v>2840.28532</v>
      </c>
      <c r="F54" s="888">
        <f t="shared" si="5"/>
        <v>99.999835228092905</v>
      </c>
      <c r="G54" s="887" t="s">
        <v>4029</v>
      </c>
      <c r="H54" s="892" t="s">
        <v>897</v>
      </c>
    </row>
    <row r="55" spans="1:8" ht="45" customHeight="1">
      <c r="A55" s="891">
        <f t="shared" si="6"/>
        <v>34</v>
      </c>
      <c r="B55" s="890" t="s">
        <v>1027</v>
      </c>
      <c r="C55" s="889">
        <v>0</v>
      </c>
      <c r="D55" s="889">
        <v>3283.95</v>
      </c>
      <c r="E55" s="889">
        <v>3260.2950000000001</v>
      </c>
      <c r="F55" s="888">
        <f t="shared" si="5"/>
        <v>99.279678436029783</v>
      </c>
      <c r="G55" s="887" t="s">
        <v>4029</v>
      </c>
      <c r="H55" s="886" t="s">
        <v>4500</v>
      </c>
    </row>
    <row r="56" spans="1:8" ht="24" customHeight="1">
      <c r="A56" s="891">
        <f t="shared" si="6"/>
        <v>35</v>
      </c>
      <c r="B56" s="890" t="s">
        <v>1028</v>
      </c>
      <c r="C56" s="889">
        <v>0</v>
      </c>
      <c r="D56" s="889">
        <v>2812.96</v>
      </c>
      <c r="E56" s="889">
        <v>2812.9624599999997</v>
      </c>
      <c r="F56" s="888">
        <f t="shared" si="5"/>
        <v>100.00008745236333</v>
      </c>
      <c r="G56" s="887" t="s">
        <v>4029</v>
      </c>
      <c r="H56" s="892" t="s">
        <v>897</v>
      </c>
    </row>
    <row r="57" spans="1:8" ht="199.5">
      <c r="A57" s="891">
        <f t="shared" si="6"/>
        <v>36</v>
      </c>
      <c r="B57" s="890" t="s">
        <v>1029</v>
      </c>
      <c r="C57" s="889">
        <v>0</v>
      </c>
      <c r="D57" s="889">
        <v>11000</v>
      </c>
      <c r="E57" s="889">
        <v>62.726399999999998</v>
      </c>
      <c r="F57" s="888">
        <f t="shared" si="5"/>
        <v>0.57023999999999997</v>
      </c>
      <c r="G57" s="893" t="s">
        <v>4006</v>
      </c>
      <c r="H57" s="886" t="s">
        <v>4499</v>
      </c>
    </row>
    <row r="58" spans="1:8" ht="45" customHeight="1">
      <c r="A58" s="891">
        <f t="shared" si="6"/>
        <v>37</v>
      </c>
      <c r="B58" s="890" t="s">
        <v>1030</v>
      </c>
      <c r="C58" s="889">
        <v>23000</v>
      </c>
      <c r="D58" s="889">
        <v>19459</v>
      </c>
      <c r="E58" s="889">
        <v>19313.291799999999</v>
      </c>
      <c r="F58" s="888">
        <f t="shared" si="5"/>
        <v>99.251204070096094</v>
      </c>
      <c r="G58" s="887" t="s">
        <v>4029</v>
      </c>
      <c r="H58" s="886" t="s">
        <v>4498</v>
      </c>
    </row>
    <row r="59" spans="1:8" ht="126">
      <c r="A59" s="891">
        <f t="shared" si="6"/>
        <v>38</v>
      </c>
      <c r="B59" s="890" t="s">
        <v>1032</v>
      </c>
      <c r="C59" s="889">
        <v>16093</v>
      </c>
      <c r="D59" s="889">
        <v>15960</v>
      </c>
      <c r="E59" s="889">
        <v>331.24720000000002</v>
      </c>
      <c r="F59" s="888">
        <f t="shared" si="5"/>
        <v>2.075483709273183</v>
      </c>
      <c r="G59" s="887" t="s">
        <v>4006</v>
      </c>
      <c r="H59" s="886" t="s">
        <v>4497</v>
      </c>
    </row>
    <row r="60" spans="1:8" ht="24" customHeight="1">
      <c r="A60" s="891">
        <f t="shared" si="6"/>
        <v>39</v>
      </c>
      <c r="B60" s="890" t="s">
        <v>1034</v>
      </c>
      <c r="C60" s="889">
        <v>0</v>
      </c>
      <c r="D60" s="889">
        <v>600</v>
      </c>
      <c r="E60" s="889">
        <v>600</v>
      </c>
      <c r="F60" s="888">
        <f t="shared" si="5"/>
        <v>100</v>
      </c>
      <c r="G60" s="887" t="s">
        <v>4029</v>
      </c>
      <c r="H60" s="892" t="s">
        <v>897</v>
      </c>
    </row>
    <row r="61" spans="1:8" ht="120" customHeight="1">
      <c r="A61" s="891">
        <f t="shared" si="6"/>
        <v>40</v>
      </c>
      <c r="B61" s="890" t="s">
        <v>1035</v>
      </c>
      <c r="C61" s="889">
        <v>7884</v>
      </c>
      <c r="D61" s="889">
        <v>7884</v>
      </c>
      <c r="E61" s="889">
        <v>3236.6577400000001</v>
      </c>
      <c r="F61" s="888">
        <f t="shared" si="5"/>
        <v>41.053497463216644</v>
      </c>
      <c r="G61" s="887" t="s">
        <v>4006</v>
      </c>
      <c r="H61" s="886" t="s">
        <v>4496</v>
      </c>
    </row>
    <row r="62" spans="1:8" ht="24" customHeight="1">
      <c r="A62" s="891">
        <f t="shared" si="6"/>
        <v>41</v>
      </c>
      <c r="B62" s="890" t="s">
        <v>1036</v>
      </c>
      <c r="C62" s="889">
        <v>2530</v>
      </c>
      <c r="D62" s="889">
        <v>2477.23</v>
      </c>
      <c r="E62" s="889">
        <v>2477.2330000000002</v>
      </c>
      <c r="F62" s="888">
        <f t="shared" si="5"/>
        <v>100.00012110300618</v>
      </c>
      <c r="G62" s="887" t="s">
        <v>4029</v>
      </c>
      <c r="H62" s="892" t="s">
        <v>897</v>
      </c>
    </row>
    <row r="63" spans="1:8" ht="173.25" customHeight="1">
      <c r="A63" s="891">
        <f t="shared" si="6"/>
        <v>42</v>
      </c>
      <c r="B63" s="890" t="s">
        <v>1037</v>
      </c>
      <c r="C63" s="889">
        <v>4508</v>
      </c>
      <c r="D63" s="889">
        <v>4508</v>
      </c>
      <c r="E63" s="889">
        <v>92.564999999999998</v>
      </c>
      <c r="F63" s="888">
        <f t="shared" si="5"/>
        <v>2.0533496007098488</v>
      </c>
      <c r="G63" s="887" t="s">
        <v>4006</v>
      </c>
      <c r="H63" s="892" t="s">
        <v>4495</v>
      </c>
    </row>
    <row r="64" spans="1:8" ht="31.5">
      <c r="A64" s="891">
        <f t="shared" si="6"/>
        <v>43</v>
      </c>
      <c r="B64" s="890" t="s">
        <v>1038</v>
      </c>
      <c r="C64" s="889">
        <v>0</v>
      </c>
      <c r="D64" s="889">
        <v>1100</v>
      </c>
      <c r="E64" s="889">
        <v>1100</v>
      </c>
      <c r="F64" s="888">
        <f t="shared" si="5"/>
        <v>100</v>
      </c>
      <c r="G64" s="887" t="s">
        <v>4029</v>
      </c>
      <c r="H64" s="892" t="s">
        <v>897</v>
      </c>
    </row>
    <row r="65" spans="1:8" ht="45" customHeight="1">
      <c r="A65" s="891">
        <f t="shared" si="6"/>
        <v>44</v>
      </c>
      <c r="B65" s="890" t="s">
        <v>1041</v>
      </c>
      <c r="C65" s="889">
        <v>0</v>
      </c>
      <c r="D65" s="889">
        <v>1500</v>
      </c>
      <c r="E65" s="889">
        <v>1463.35724</v>
      </c>
      <c r="F65" s="907">
        <f t="shared" si="5"/>
        <v>97.557149333333342</v>
      </c>
      <c r="G65" s="906" t="s">
        <v>4029</v>
      </c>
      <c r="H65" s="892" t="s">
        <v>4494</v>
      </c>
    </row>
    <row r="66" spans="1:8" ht="45" customHeight="1">
      <c r="A66" s="891">
        <f t="shared" si="6"/>
        <v>45</v>
      </c>
      <c r="B66" s="890" t="s">
        <v>1042</v>
      </c>
      <c r="C66" s="889">
        <v>0</v>
      </c>
      <c r="D66" s="889">
        <v>1140</v>
      </c>
      <c r="E66" s="889">
        <v>987.99800000000005</v>
      </c>
      <c r="F66" s="907">
        <f t="shared" si="5"/>
        <v>86.666491228070171</v>
      </c>
      <c r="G66" s="887" t="s">
        <v>4029</v>
      </c>
      <c r="H66" s="892" t="s">
        <v>4493</v>
      </c>
    </row>
    <row r="67" spans="1:8" ht="45" customHeight="1">
      <c r="A67" s="891">
        <f t="shared" si="6"/>
        <v>46</v>
      </c>
      <c r="B67" s="890" t="s">
        <v>1043</v>
      </c>
      <c r="C67" s="889">
        <v>0</v>
      </c>
      <c r="D67" s="889">
        <v>500</v>
      </c>
      <c r="E67" s="889">
        <v>494.40600000000001</v>
      </c>
      <c r="F67" s="907">
        <f t="shared" si="5"/>
        <v>98.881200000000007</v>
      </c>
      <c r="G67" s="887" t="s">
        <v>4029</v>
      </c>
      <c r="H67" s="886" t="s">
        <v>4492</v>
      </c>
    </row>
    <row r="68" spans="1:8" ht="241.5">
      <c r="A68" s="891">
        <f t="shared" si="6"/>
        <v>47</v>
      </c>
      <c r="B68" s="890" t="s">
        <v>4491</v>
      </c>
      <c r="C68" s="889">
        <v>0</v>
      </c>
      <c r="D68" s="889">
        <v>133.97999999999999</v>
      </c>
      <c r="E68" s="889">
        <v>0</v>
      </c>
      <c r="F68" s="888">
        <f t="shared" si="5"/>
        <v>0</v>
      </c>
      <c r="G68" s="887" t="s">
        <v>4006</v>
      </c>
      <c r="H68" s="892" t="s">
        <v>4490</v>
      </c>
    </row>
    <row r="69" spans="1:8" ht="100.5" customHeight="1">
      <c r="A69" s="891">
        <f t="shared" si="6"/>
        <v>48</v>
      </c>
      <c r="B69" s="890" t="s">
        <v>1022</v>
      </c>
      <c r="C69" s="889">
        <v>0</v>
      </c>
      <c r="D69" s="889">
        <v>4500</v>
      </c>
      <c r="E69" s="889">
        <v>459.23845</v>
      </c>
      <c r="F69" s="888">
        <f t="shared" si="5"/>
        <v>10.205298888888889</v>
      </c>
      <c r="G69" s="887" t="s">
        <v>4006</v>
      </c>
      <c r="H69" s="886" t="s">
        <v>4489</v>
      </c>
    </row>
    <row r="70" spans="1:8" ht="99" customHeight="1">
      <c r="A70" s="891">
        <f t="shared" si="6"/>
        <v>49</v>
      </c>
      <c r="B70" s="890" t="s">
        <v>1023</v>
      </c>
      <c r="C70" s="889">
        <v>0</v>
      </c>
      <c r="D70" s="889">
        <v>4500</v>
      </c>
      <c r="E70" s="889">
        <v>204.61185</v>
      </c>
      <c r="F70" s="888">
        <f t="shared" si="5"/>
        <v>4.5469300000000006</v>
      </c>
      <c r="G70" s="887" t="s">
        <v>4006</v>
      </c>
      <c r="H70" s="886" t="s">
        <v>4489</v>
      </c>
    </row>
    <row r="71" spans="1:8" ht="78.75" customHeight="1">
      <c r="A71" s="891">
        <f t="shared" si="6"/>
        <v>50</v>
      </c>
      <c r="B71" s="890" t="s">
        <v>1031</v>
      </c>
      <c r="C71" s="889">
        <v>0</v>
      </c>
      <c r="D71" s="889">
        <v>5600</v>
      </c>
      <c r="E71" s="889">
        <v>4853.1840000000002</v>
      </c>
      <c r="F71" s="888">
        <f t="shared" si="5"/>
        <v>86.664000000000001</v>
      </c>
      <c r="G71" s="887" t="s">
        <v>4006</v>
      </c>
      <c r="H71" s="886" t="s">
        <v>4488</v>
      </c>
    </row>
    <row r="72" spans="1:8" ht="24" customHeight="1">
      <c r="A72" s="891">
        <f t="shared" si="6"/>
        <v>51</v>
      </c>
      <c r="B72" s="890" t="s">
        <v>1033</v>
      </c>
      <c r="C72" s="889">
        <v>0</v>
      </c>
      <c r="D72" s="889">
        <v>5967.5</v>
      </c>
      <c r="E72" s="889">
        <v>5967.5</v>
      </c>
      <c r="F72" s="888">
        <f t="shared" si="5"/>
        <v>100</v>
      </c>
      <c r="G72" s="887" t="s">
        <v>4029</v>
      </c>
      <c r="H72" s="892" t="s">
        <v>897</v>
      </c>
    </row>
    <row r="73" spans="1:8" ht="173.25" customHeight="1">
      <c r="A73" s="891">
        <f t="shared" si="6"/>
        <v>52</v>
      </c>
      <c r="B73" s="890" t="s">
        <v>1039</v>
      </c>
      <c r="C73" s="889">
        <v>0</v>
      </c>
      <c r="D73" s="889">
        <v>3950</v>
      </c>
      <c r="E73" s="889">
        <v>1899.3879999999999</v>
      </c>
      <c r="F73" s="888">
        <f t="shared" si="5"/>
        <v>48.08577215189873</v>
      </c>
      <c r="G73" s="906" t="s">
        <v>4006</v>
      </c>
      <c r="H73" s="886" t="s">
        <v>4487</v>
      </c>
    </row>
    <row r="74" spans="1:8" ht="99.75" customHeight="1">
      <c r="A74" s="891">
        <f t="shared" si="6"/>
        <v>53</v>
      </c>
      <c r="B74" s="890" t="s">
        <v>4486</v>
      </c>
      <c r="C74" s="889">
        <v>0</v>
      </c>
      <c r="D74" s="889">
        <v>5132.3500000000004</v>
      </c>
      <c r="E74" s="889">
        <v>0</v>
      </c>
      <c r="F74" s="907">
        <f t="shared" si="5"/>
        <v>0</v>
      </c>
      <c r="G74" s="906"/>
      <c r="H74" s="886" t="s">
        <v>4485</v>
      </c>
    </row>
    <row r="75" spans="1:8" ht="24" customHeight="1">
      <c r="A75" s="891">
        <f t="shared" si="6"/>
        <v>54</v>
      </c>
      <c r="B75" s="890" t="s">
        <v>1040</v>
      </c>
      <c r="C75" s="889">
        <v>0</v>
      </c>
      <c r="D75" s="889">
        <v>50</v>
      </c>
      <c r="E75" s="889">
        <v>50</v>
      </c>
      <c r="F75" s="907">
        <f t="shared" si="5"/>
        <v>100</v>
      </c>
      <c r="G75" s="906" t="s">
        <v>4029</v>
      </c>
      <c r="H75" s="892" t="s">
        <v>897</v>
      </c>
    </row>
    <row r="76" spans="1:8" ht="24" customHeight="1">
      <c r="A76" s="891">
        <f t="shared" si="6"/>
        <v>55</v>
      </c>
      <c r="B76" s="890" t="s">
        <v>1044</v>
      </c>
      <c r="C76" s="889">
        <v>0</v>
      </c>
      <c r="D76" s="889">
        <v>1375.73</v>
      </c>
      <c r="E76" s="889">
        <v>1375.7273400000001</v>
      </c>
      <c r="F76" s="907">
        <f t="shared" si="5"/>
        <v>99.999806648106841</v>
      </c>
      <c r="G76" s="887" t="s">
        <v>4029</v>
      </c>
      <c r="H76" s="892" t="s">
        <v>897</v>
      </c>
    </row>
    <row r="77" spans="1:8" ht="91.5" customHeight="1">
      <c r="A77" s="891">
        <f t="shared" si="6"/>
        <v>56</v>
      </c>
      <c r="B77" s="890" t="s">
        <v>4484</v>
      </c>
      <c r="C77" s="889">
        <v>0</v>
      </c>
      <c r="D77" s="889">
        <v>540</v>
      </c>
      <c r="E77" s="889">
        <v>0</v>
      </c>
      <c r="F77" s="888">
        <f t="shared" si="5"/>
        <v>0</v>
      </c>
      <c r="G77" s="887" t="s">
        <v>4006</v>
      </c>
      <c r="H77" s="886" t="s">
        <v>4483</v>
      </c>
    </row>
    <row r="78" spans="1:8" ht="109.5" customHeight="1">
      <c r="A78" s="891">
        <f t="shared" si="6"/>
        <v>57</v>
      </c>
      <c r="B78" s="890" t="s">
        <v>2349</v>
      </c>
      <c r="C78" s="889">
        <v>0</v>
      </c>
      <c r="D78" s="889">
        <v>945</v>
      </c>
      <c r="E78" s="889">
        <v>0</v>
      </c>
      <c r="F78" s="888">
        <f t="shared" si="5"/>
        <v>0</v>
      </c>
      <c r="G78" s="887" t="s">
        <v>4006</v>
      </c>
      <c r="H78" s="886" t="s">
        <v>4482</v>
      </c>
    </row>
    <row r="79" spans="1:8" ht="13.5" customHeight="1" thickBot="1">
      <c r="A79" s="1239" t="s">
        <v>437</v>
      </c>
      <c r="B79" s="1240"/>
      <c r="C79" s="885">
        <f>SUM(C47:C78)</f>
        <v>141768</v>
      </c>
      <c r="D79" s="885">
        <f>SUM(D47:D78)</f>
        <v>274944.58999999997</v>
      </c>
      <c r="E79" s="885">
        <f>SUM(E47:E78)</f>
        <v>190321.99291000006</v>
      </c>
      <c r="F79" s="884">
        <f t="shared" si="5"/>
        <v>69.22194501444821</v>
      </c>
      <c r="G79" s="903"/>
      <c r="H79" s="882"/>
    </row>
    <row r="80" spans="1:8" ht="18" customHeight="1" thickBot="1">
      <c r="A80" s="920" t="s">
        <v>4041</v>
      </c>
      <c r="B80" s="932"/>
      <c r="C80" s="931"/>
      <c r="D80" s="931"/>
      <c r="E80" s="930"/>
      <c r="F80" s="916"/>
      <c r="G80" s="924"/>
      <c r="H80" s="914"/>
    </row>
    <row r="81" spans="1:8" ht="141" customHeight="1">
      <c r="A81" s="913">
        <f>A78+1</f>
        <v>58</v>
      </c>
      <c r="B81" s="912" t="s">
        <v>4481</v>
      </c>
      <c r="C81" s="911">
        <v>31142</v>
      </c>
      <c r="D81" s="911">
        <v>42839.719999999987</v>
      </c>
      <c r="E81" s="911">
        <v>34664.6325</v>
      </c>
      <c r="F81" s="910">
        <f t="shared" ref="F81:F93" si="7">E81/D81*100</f>
        <v>80.917037973170707</v>
      </c>
      <c r="G81" s="970" t="s">
        <v>4006</v>
      </c>
      <c r="H81" s="1014" t="s">
        <v>4480</v>
      </c>
    </row>
    <row r="82" spans="1:8" ht="109.5" customHeight="1">
      <c r="A82" s="891">
        <f t="shared" ref="A82:A92" si="8">A81+1</f>
        <v>59</v>
      </c>
      <c r="B82" s="890" t="s">
        <v>1074</v>
      </c>
      <c r="C82" s="889">
        <v>66717</v>
      </c>
      <c r="D82" s="889">
        <v>71354.299999999974</v>
      </c>
      <c r="E82" s="889">
        <v>53697.348770000004</v>
      </c>
      <c r="F82" s="888">
        <f t="shared" si="7"/>
        <v>75.254537946556866</v>
      </c>
      <c r="G82" s="887" t="s">
        <v>4006</v>
      </c>
      <c r="H82" s="1009" t="s">
        <v>4479</v>
      </c>
    </row>
    <row r="83" spans="1:8" ht="99.75" customHeight="1">
      <c r="A83" s="891">
        <f t="shared" si="8"/>
        <v>60</v>
      </c>
      <c r="B83" s="890" t="s">
        <v>1076</v>
      </c>
      <c r="C83" s="889">
        <v>52200</v>
      </c>
      <c r="D83" s="889">
        <v>57538.990000000005</v>
      </c>
      <c r="E83" s="889">
        <v>37753.223379999996</v>
      </c>
      <c r="F83" s="888">
        <f t="shared" si="7"/>
        <v>65.61328827634965</v>
      </c>
      <c r="G83" s="887" t="s">
        <v>4006</v>
      </c>
      <c r="H83" s="1009" t="s">
        <v>4478</v>
      </c>
    </row>
    <row r="84" spans="1:8" ht="99.75" customHeight="1">
      <c r="A84" s="891">
        <f t="shared" si="8"/>
        <v>61</v>
      </c>
      <c r="B84" s="890" t="s">
        <v>1075</v>
      </c>
      <c r="C84" s="889">
        <v>49000</v>
      </c>
      <c r="D84" s="889">
        <v>1000</v>
      </c>
      <c r="E84" s="889">
        <v>319.86599999999999</v>
      </c>
      <c r="F84" s="888">
        <f t="shared" si="7"/>
        <v>31.986599999999999</v>
      </c>
      <c r="G84" s="887" t="s">
        <v>4006</v>
      </c>
      <c r="H84" s="1009" t="s">
        <v>4477</v>
      </c>
    </row>
    <row r="85" spans="1:8" ht="110.25" customHeight="1">
      <c r="A85" s="891">
        <f t="shared" si="8"/>
        <v>62</v>
      </c>
      <c r="B85" s="890" t="s">
        <v>1079</v>
      </c>
      <c r="C85" s="889">
        <v>34618</v>
      </c>
      <c r="D85" s="889">
        <v>1500</v>
      </c>
      <c r="E85" s="889">
        <v>907.5</v>
      </c>
      <c r="F85" s="888">
        <f t="shared" si="7"/>
        <v>60.5</v>
      </c>
      <c r="G85" s="887" t="s">
        <v>4006</v>
      </c>
      <c r="H85" s="1009" t="s">
        <v>4476</v>
      </c>
    </row>
    <row r="86" spans="1:8" ht="87.75" customHeight="1">
      <c r="A86" s="891">
        <f t="shared" si="8"/>
        <v>63</v>
      </c>
      <c r="B86" s="890" t="s">
        <v>2354</v>
      </c>
      <c r="C86" s="889">
        <v>55463</v>
      </c>
      <c r="D86" s="889">
        <v>89362.65</v>
      </c>
      <c r="E86" s="889">
        <v>40982.644969999994</v>
      </c>
      <c r="F86" s="888">
        <f t="shared" si="7"/>
        <v>45.861044821298378</v>
      </c>
      <c r="G86" s="887" t="s">
        <v>4006</v>
      </c>
      <c r="H86" s="1009" t="s">
        <v>4475</v>
      </c>
    </row>
    <row r="87" spans="1:8" ht="110.25" customHeight="1">
      <c r="A87" s="891">
        <f t="shared" si="8"/>
        <v>64</v>
      </c>
      <c r="B87" s="890" t="s">
        <v>4474</v>
      </c>
      <c r="C87" s="889">
        <v>18540</v>
      </c>
      <c r="D87" s="889">
        <v>31413.159999999996</v>
      </c>
      <c r="E87" s="889">
        <v>28171.027019999998</v>
      </c>
      <c r="F87" s="888">
        <f t="shared" si="7"/>
        <v>89.679061323343461</v>
      </c>
      <c r="G87" s="887" t="s">
        <v>4006</v>
      </c>
      <c r="H87" s="1011" t="s">
        <v>4473</v>
      </c>
    </row>
    <row r="88" spans="1:8" ht="143.25" customHeight="1">
      <c r="A88" s="891">
        <f t="shared" si="8"/>
        <v>65</v>
      </c>
      <c r="B88" s="890" t="s">
        <v>1073</v>
      </c>
      <c r="C88" s="889">
        <v>4634</v>
      </c>
      <c r="D88" s="889">
        <v>19216.900000000001</v>
      </c>
      <c r="E88" s="889">
        <v>13037.70325</v>
      </c>
      <c r="F88" s="888">
        <f t="shared" si="7"/>
        <v>67.844986704411212</v>
      </c>
      <c r="G88" s="887" t="s">
        <v>4006</v>
      </c>
      <c r="H88" s="1011" t="s">
        <v>4472</v>
      </c>
    </row>
    <row r="89" spans="1:8" ht="67.5" customHeight="1">
      <c r="A89" s="891">
        <f t="shared" si="8"/>
        <v>66</v>
      </c>
      <c r="B89" s="890" t="s">
        <v>1070</v>
      </c>
      <c r="C89" s="889">
        <v>0</v>
      </c>
      <c r="D89" s="889">
        <v>9714.75</v>
      </c>
      <c r="E89" s="889">
        <v>9583.2605300000014</v>
      </c>
      <c r="F89" s="888">
        <f t="shared" si="7"/>
        <v>98.646496615970563</v>
      </c>
      <c r="G89" s="887" t="s">
        <v>4006</v>
      </c>
      <c r="H89" s="1014" t="s">
        <v>4471</v>
      </c>
    </row>
    <row r="90" spans="1:8" ht="121.5" customHeight="1">
      <c r="A90" s="891">
        <f t="shared" si="8"/>
        <v>67</v>
      </c>
      <c r="B90" s="890" t="s">
        <v>1072</v>
      </c>
      <c r="C90" s="889">
        <v>0</v>
      </c>
      <c r="D90" s="889">
        <v>27959.559999999998</v>
      </c>
      <c r="E90" s="889">
        <v>26424.969659999999</v>
      </c>
      <c r="F90" s="888">
        <f t="shared" si="7"/>
        <v>94.511393097745469</v>
      </c>
      <c r="G90" s="887" t="s">
        <v>4006</v>
      </c>
      <c r="H90" s="1011" t="s">
        <v>4470</v>
      </c>
    </row>
    <row r="91" spans="1:8" ht="12.75" customHeight="1">
      <c r="A91" s="891">
        <f t="shared" si="8"/>
        <v>68</v>
      </c>
      <c r="B91" s="890" t="s">
        <v>1078</v>
      </c>
      <c r="C91" s="889">
        <v>0</v>
      </c>
      <c r="D91" s="889">
        <v>2052.4100000000003</v>
      </c>
      <c r="E91" s="889">
        <v>2052.4029999999998</v>
      </c>
      <c r="F91" s="888">
        <f t="shared" si="7"/>
        <v>99.999658937541696</v>
      </c>
      <c r="G91" s="887" t="s">
        <v>4029</v>
      </c>
      <c r="H91" s="892" t="s">
        <v>897</v>
      </c>
    </row>
    <row r="92" spans="1:8" ht="45" customHeight="1">
      <c r="A92" s="891">
        <f t="shared" si="8"/>
        <v>69</v>
      </c>
      <c r="B92" s="972" t="s">
        <v>4260</v>
      </c>
      <c r="C92" s="889">
        <v>0</v>
      </c>
      <c r="D92" s="889">
        <v>2429.04</v>
      </c>
      <c r="E92" s="889">
        <v>2429.009</v>
      </c>
      <c r="F92" s="888">
        <f t="shared" si="7"/>
        <v>99.998723775647989</v>
      </c>
      <c r="G92" s="887" t="s">
        <v>4006</v>
      </c>
      <c r="H92" s="892" t="s">
        <v>897</v>
      </c>
    </row>
    <row r="93" spans="1:8" ht="13.5" customHeight="1" thickBot="1">
      <c r="A93" s="1239" t="s">
        <v>437</v>
      </c>
      <c r="B93" s="1240"/>
      <c r="C93" s="885">
        <f>SUM(C81:C92)</f>
        <v>312314</v>
      </c>
      <c r="D93" s="885">
        <f>SUM(D81:D92)</f>
        <v>356381.47999999986</v>
      </c>
      <c r="E93" s="885">
        <f>SUM(E81:E92)</f>
        <v>250023.58807999996</v>
      </c>
      <c r="F93" s="884">
        <f t="shared" si="7"/>
        <v>70.156167509041168</v>
      </c>
      <c r="G93" s="903"/>
      <c r="H93" s="882"/>
    </row>
    <row r="94" spans="1:8" s="876" customFormat="1">
      <c r="A94" s="880"/>
      <c r="B94" s="881"/>
      <c r="C94" s="880"/>
      <c r="D94" s="880"/>
      <c r="E94" s="880"/>
      <c r="F94" s="879"/>
      <c r="G94" s="878"/>
      <c r="H94" s="877"/>
    </row>
  </sheetData>
  <customSheetViews>
    <customSheetView guid="{040A417A-1A2A-4546-91E5-4FDAF814DD6C}" showPageBreaks="1" fitToPage="1" printArea="1" view="pageBreakPreview">
      <selection activeCell="F87" sqref="F87"/>
      <rowBreaks count="2" manualBreakCount="2">
        <brk id="41" max="7" man="1"/>
        <brk id="70" max="7" man="1"/>
      </rowBreaks>
      <pageMargins left="0.31496062992125984" right="0.31496062992125984" top="0.51181102362204722" bottom="0.43307086614173229" header="0.31496062992125984" footer="0.23622047244094491"/>
      <printOptions horizontalCentered="1"/>
      <pageSetup paperSize="9" scale="98" firstPageNumber="275" fitToHeight="0" orientation="landscape" useFirstPageNumber="1" r:id="rId1"/>
      <headerFooter alignWithMargins="0">
        <oddHeader>&amp;L&amp;"Tahoma,Kurzíva"&amp;9Závěrečný účet za rok 2013&amp;R&amp;"Tahoma,Kurzíva"&amp;9Tabulka č. 17</oddHeader>
        <oddFooter>&amp;C&amp;"Tahoma,Obyčejné"&amp;P</oddFooter>
      </headerFooter>
    </customSheetView>
  </customSheetViews>
  <mergeCells count="12">
    <mergeCell ref="A9:B9"/>
    <mergeCell ref="A10:B10"/>
    <mergeCell ref="A1:H1"/>
    <mergeCell ref="A4:B4"/>
    <mergeCell ref="A5:B5"/>
    <mergeCell ref="A6:B6"/>
    <mergeCell ref="A8:B8"/>
    <mergeCell ref="A30:B30"/>
    <mergeCell ref="A41:B41"/>
    <mergeCell ref="A45:B45"/>
    <mergeCell ref="A79:B79"/>
    <mergeCell ref="A93:B93"/>
  </mergeCells>
  <printOptions horizontalCentered="1"/>
  <pageMargins left="0.31496062992125984" right="0.31496062992125984" top="0.51181102362204722" bottom="0.43307086614173229" header="0.31496062992125984" footer="0.23622047244094491"/>
  <pageSetup paperSize="9" scale="98" firstPageNumber="275" fitToHeight="0" orientation="landscape" useFirstPageNumber="1" r:id="rId2"/>
  <headerFooter alignWithMargins="0">
    <oddHeader>&amp;L&amp;"Tahoma,Kurzíva"&amp;9Závěrečný účet za rok 2013&amp;R&amp;"Tahoma,Kurzíva"&amp;9Tabulka č. 17</oddHeader>
    <oddFooter>&amp;C&amp;"Tahoma,Obyčejné"&amp;P</oddFooter>
  </headerFooter>
  <rowBreaks count="2" manualBreakCount="2">
    <brk id="41" max="7" man="1"/>
    <brk id="70" max="7"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69"/>
  <sheetViews>
    <sheetView view="pageBreakPreview" zoomScaleNormal="100" zoomScaleSheetLayoutView="100" workbookViewId="0">
      <selection activeCell="F87" sqref="F87"/>
    </sheetView>
  </sheetViews>
  <sheetFormatPr defaultRowHeight="10.5"/>
  <cols>
    <col min="1" max="1" width="6.42578125" style="870" customWidth="1"/>
    <col min="2" max="2" width="42.7109375" style="875" customWidth="1"/>
    <col min="3" max="4" width="13.140625" style="874" customWidth="1"/>
    <col min="5" max="5" width="12.140625" style="870" customWidth="1"/>
    <col min="6" max="6" width="8" style="873" customWidth="1"/>
    <col min="7" max="7" width="8.7109375" style="872" customWidth="1"/>
    <col min="8" max="8" width="42.7109375" style="871" customWidth="1"/>
    <col min="9" max="9" width="78.5703125" style="870" customWidth="1"/>
    <col min="10" max="16384" width="9.140625" style="870"/>
  </cols>
  <sheetData>
    <row r="1" spans="1:8" s="953" customFormat="1" ht="18" customHeight="1">
      <c r="A1" s="1243" t="s">
        <v>4586</v>
      </c>
      <c r="B1" s="1243"/>
      <c r="C1" s="1243"/>
      <c r="D1" s="1243"/>
      <c r="E1" s="1243"/>
      <c r="F1" s="1243"/>
      <c r="G1" s="1243"/>
      <c r="H1" s="1243"/>
    </row>
    <row r="2" spans="1:8" ht="12" customHeight="1"/>
    <row r="3" spans="1:8" ht="12" customHeight="1" thickBot="1">
      <c r="A3" s="675"/>
      <c r="F3" s="938" t="s">
        <v>4069</v>
      </c>
    </row>
    <row r="4" spans="1:8" ht="24" customHeight="1">
      <c r="A4" s="1244"/>
      <c r="B4" s="1245"/>
      <c r="C4" s="952" t="s">
        <v>4067</v>
      </c>
      <c r="D4" s="952" t="s">
        <v>4066</v>
      </c>
      <c r="E4" s="952" t="s">
        <v>4065</v>
      </c>
      <c r="F4" s="951" t="s">
        <v>4064</v>
      </c>
      <c r="G4" s="950"/>
      <c r="H4" s="949"/>
    </row>
    <row r="5" spans="1:8" ht="12.75" customHeight="1">
      <c r="A5" s="1241" t="s">
        <v>4071</v>
      </c>
      <c r="B5" s="1242"/>
      <c r="C5" s="948">
        <f>C57</f>
        <v>82150</v>
      </c>
      <c r="D5" s="948">
        <f>D57</f>
        <v>164625.04</v>
      </c>
      <c r="E5" s="948">
        <f>E57</f>
        <v>99679.728959999993</v>
      </c>
      <c r="F5" s="947">
        <f>E5/D5*100</f>
        <v>60.549554891528032</v>
      </c>
      <c r="G5" s="944"/>
      <c r="H5" s="943"/>
    </row>
    <row r="6" spans="1:8" ht="12.75" customHeight="1">
      <c r="A6" s="1241" t="s">
        <v>4041</v>
      </c>
      <c r="B6" s="1242"/>
      <c r="C6" s="520">
        <f>C68</f>
        <v>23446</v>
      </c>
      <c r="D6" s="520">
        <f>D68</f>
        <v>11304.720000000001</v>
      </c>
      <c r="E6" s="520">
        <f>E68</f>
        <v>6203.4432400000005</v>
      </c>
      <c r="F6" s="947">
        <f>E6/D6*100</f>
        <v>54.87480662944327</v>
      </c>
      <c r="G6" s="944"/>
      <c r="H6" s="943"/>
    </row>
    <row r="7" spans="1:8" s="675" customFormat="1" ht="13.5" customHeight="1" thickBot="1">
      <c r="A7" s="1237" t="s">
        <v>437</v>
      </c>
      <c r="B7" s="1238"/>
      <c r="C7" s="946">
        <f>SUM(C5:C6)</f>
        <v>105596</v>
      </c>
      <c r="D7" s="946">
        <f>SUM(D5:D6)</f>
        <v>175929.76</v>
      </c>
      <c r="E7" s="946">
        <f>SUM(E5:E6)</f>
        <v>105883.1722</v>
      </c>
      <c r="F7" s="945">
        <f>E7/D7*100</f>
        <v>60.184912546916451</v>
      </c>
      <c r="G7" s="944"/>
      <c r="H7" s="943"/>
    </row>
    <row r="8" spans="1:8" s="937" customFormat="1">
      <c r="B8" s="941"/>
      <c r="C8" s="876"/>
      <c r="D8" s="876"/>
      <c r="E8" s="876"/>
      <c r="F8" s="940"/>
      <c r="G8" s="939"/>
      <c r="H8" s="942"/>
    </row>
    <row r="9" spans="1:8" s="937" customFormat="1">
      <c r="B9" s="941"/>
      <c r="C9" s="876"/>
      <c r="D9" s="876"/>
      <c r="E9" s="876"/>
      <c r="F9" s="940"/>
      <c r="G9" s="939"/>
      <c r="H9" s="942"/>
    </row>
    <row r="10" spans="1:8" s="937" customFormat="1" ht="12" customHeight="1" thickBot="1">
      <c r="B10" s="941"/>
      <c r="C10" s="876"/>
      <c r="D10" s="876"/>
      <c r="E10" s="876"/>
      <c r="F10" s="940"/>
      <c r="G10" s="939"/>
      <c r="H10" s="938" t="s">
        <v>4069</v>
      </c>
    </row>
    <row r="11" spans="1:8" ht="28.5" customHeight="1" thickBot="1">
      <c r="A11" s="936" t="s">
        <v>4068</v>
      </c>
      <c r="B11" s="935" t="s">
        <v>866</v>
      </c>
      <c r="C11" s="934" t="s">
        <v>4067</v>
      </c>
      <c r="D11" s="934" t="s">
        <v>4066</v>
      </c>
      <c r="E11" s="934" t="s">
        <v>4065</v>
      </c>
      <c r="F11" s="934" t="s">
        <v>4064</v>
      </c>
      <c r="G11" s="934" t="s">
        <v>4063</v>
      </c>
      <c r="H11" s="933" t="s">
        <v>4062</v>
      </c>
    </row>
    <row r="12" spans="1:8" ht="15" customHeight="1" thickBot="1">
      <c r="A12" s="920" t="s">
        <v>4061</v>
      </c>
      <c r="B12" s="932"/>
      <c r="C12" s="931"/>
      <c r="D12" s="931"/>
      <c r="E12" s="930"/>
      <c r="F12" s="916"/>
      <c r="G12" s="924"/>
      <c r="H12" s="929"/>
    </row>
    <row r="13" spans="1:8" s="923" customFormat="1" ht="88.5" customHeight="1">
      <c r="A13" s="928">
        <v>1</v>
      </c>
      <c r="B13" s="912" t="s">
        <v>2654</v>
      </c>
      <c r="C13" s="911">
        <v>15000</v>
      </c>
      <c r="D13" s="911">
        <v>23166.189999999995</v>
      </c>
      <c r="E13" s="911">
        <v>15457.44621</v>
      </c>
      <c r="F13" s="910">
        <f>E13/D13*100</f>
        <v>66.724162281324652</v>
      </c>
      <c r="G13" s="927" t="s">
        <v>4006</v>
      </c>
      <c r="H13" s="1014" t="s">
        <v>4585</v>
      </c>
    </row>
    <row r="14" spans="1:8" s="923" customFormat="1" ht="24" customHeight="1">
      <c r="A14" s="891">
        <f t="shared" ref="A14:A56" si="0">A13+1</f>
        <v>2</v>
      </c>
      <c r="B14" s="890" t="s">
        <v>2625</v>
      </c>
      <c r="C14" s="889">
        <v>1000</v>
      </c>
      <c r="D14" s="889">
        <v>1018.5</v>
      </c>
      <c r="E14" s="889">
        <v>1011.486</v>
      </c>
      <c r="F14" s="888">
        <f>E14/D14*100</f>
        <v>99.311340206185562</v>
      </c>
      <c r="G14" s="991" t="s">
        <v>4045</v>
      </c>
      <c r="H14" s="1011" t="s">
        <v>4584</v>
      </c>
    </row>
    <row r="15" spans="1:8" s="923" customFormat="1" ht="153" customHeight="1">
      <c r="A15" s="891">
        <f t="shared" si="0"/>
        <v>3</v>
      </c>
      <c r="B15" s="890" t="s">
        <v>4583</v>
      </c>
      <c r="C15" s="889">
        <v>18000</v>
      </c>
      <c r="D15" s="889">
        <v>11499.999999999998</v>
      </c>
      <c r="E15" s="889">
        <v>4573.3640000000005</v>
      </c>
      <c r="F15" s="888">
        <f>E15/D15*100</f>
        <v>39.76838260869566</v>
      </c>
      <c r="G15" s="893" t="s">
        <v>4045</v>
      </c>
      <c r="H15" s="1011" t="s">
        <v>4582</v>
      </c>
    </row>
    <row r="16" spans="1:8" s="923" customFormat="1" ht="21">
      <c r="A16" s="891">
        <f t="shared" si="0"/>
        <v>4</v>
      </c>
      <c r="B16" s="890" t="s">
        <v>2627</v>
      </c>
      <c r="C16" s="889">
        <v>500</v>
      </c>
      <c r="D16" s="889">
        <v>509.2</v>
      </c>
      <c r="E16" s="889">
        <v>509.2</v>
      </c>
      <c r="F16" s="888">
        <f>E16/D16*100</f>
        <v>100</v>
      </c>
      <c r="G16" s="893" t="s">
        <v>4045</v>
      </c>
      <c r="H16" s="892" t="s">
        <v>68</v>
      </c>
    </row>
    <row r="17" spans="1:8" s="923" customFormat="1" ht="21">
      <c r="A17" s="891">
        <f t="shared" si="0"/>
        <v>5</v>
      </c>
      <c r="B17" s="890" t="s">
        <v>4581</v>
      </c>
      <c r="C17" s="889">
        <v>0</v>
      </c>
      <c r="D17" s="889">
        <v>24979.59</v>
      </c>
      <c r="E17" s="889">
        <v>24979.59</v>
      </c>
      <c r="F17" s="888">
        <f>E17/D17*100</f>
        <v>100</v>
      </c>
      <c r="G17" s="893" t="s">
        <v>4006</v>
      </c>
      <c r="H17" s="892" t="s">
        <v>68</v>
      </c>
    </row>
    <row r="18" spans="1:8" s="923" customFormat="1" ht="66.75" customHeight="1">
      <c r="A18" s="891">
        <f t="shared" si="0"/>
        <v>6</v>
      </c>
      <c r="B18" s="890" t="s">
        <v>4580</v>
      </c>
      <c r="C18" s="889">
        <v>2500</v>
      </c>
      <c r="D18" s="889">
        <v>0</v>
      </c>
      <c r="E18" s="889">
        <v>0</v>
      </c>
      <c r="F18" s="888" t="s">
        <v>881</v>
      </c>
      <c r="G18" s="893" t="s">
        <v>4006</v>
      </c>
      <c r="H18" s="1011" t="s">
        <v>4579</v>
      </c>
    </row>
    <row r="19" spans="1:8" s="923" customFormat="1" ht="66.75" customHeight="1">
      <c r="A19" s="891">
        <f t="shared" si="0"/>
        <v>7</v>
      </c>
      <c r="B19" s="890" t="s">
        <v>4578</v>
      </c>
      <c r="C19" s="889">
        <v>0</v>
      </c>
      <c r="D19" s="889">
        <v>1500</v>
      </c>
      <c r="E19" s="889">
        <v>0</v>
      </c>
      <c r="F19" s="888">
        <f>E19/D19*100</f>
        <v>0</v>
      </c>
      <c r="G19" s="893" t="s">
        <v>4006</v>
      </c>
      <c r="H19" s="892" t="s">
        <v>4577</v>
      </c>
    </row>
    <row r="20" spans="1:8" s="923" customFormat="1" ht="12.75" customHeight="1">
      <c r="A20" s="891">
        <f t="shared" si="0"/>
        <v>8</v>
      </c>
      <c r="B20" s="890" t="s">
        <v>517</v>
      </c>
      <c r="C20" s="889">
        <v>0</v>
      </c>
      <c r="D20" s="889">
        <v>450</v>
      </c>
      <c r="E20" s="889">
        <v>450</v>
      </c>
      <c r="F20" s="888">
        <f>E20/D20*100</f>
        <v>100</v>
      </c>
      <c r="G20" s="893" t="s">
        <v>4029</v>
      </c>
      <c r="H20" s="892" t="s">
        <v>68</v>
      </c>
    </row>
    <row r="21" spans="1:8" s="923" customFormat="1" ht="55.5" customHeight="1">
      <c r="A21" s="891">
        <f t="shared" si="0"/>
        <v>9</v>
      </c>
      <c r="B21" s="890" t="s">
        <v>4576</v>
      </c>
      <c r="C21" s="889">
        <v>200</v>
      </c>
      <c r="D21" s="889">
        <v>0</v>
      </c>
      <c r="E21" s="889">
        <v>0</v>
      </c>
      <c r="F21" s="888" t="s">
        <v>881</v>
      </c>
      <c r="G21" s="893" t="s">
        <v>4006</v>
      </c>
      <c r="H21" s="892" t="s">
        <v>4574</v>
      </c>
    </row>
    <row r="22" spans="1:8" s="923" customFormat="1" ht="55.5" customHeight="1">
      <c r="A22" s="891">
        <f t="shared" si="0"/>
        <v>10</v>
      </c>
      <c r="B22" s="890" t="s">
        <v>4575</v>
      </c>
      <c r="C22" s="889">
        <v>1700</v>
      </c>
      <c r="D22" s="889">
        <v>0</v>
      </c>
      <c r="E22" s="889">
        <v>0</v>
      </c>
      <c r="F22" s="888" t="s">
        <v>881</v>
      </c>
      <c r="G22" s="893" t="s">
        <v>4029</v>
      </c>
      <c r="H22" s="892" t="s">
        <v>4574</v>
      </c>
    </row>
    <row r="23" spans="1:8" s="923" customFormat="1" ht="24" customHeight="1">
      <c r="A23" s="891">
        <f t="shared" si="0"/>
        <v>11</v>
      </c>
      <c r="B23" s="890" t="s">
        <v>528</v>
      </c>
      <c r="C23" s="889">
        <v>2000</v>
      </c>
      <c r="D23" s="889">
        <v>2700</v>
      </c>
      <c r="E23" s="889">
        <v>2700</v>
      </c>
      <c r="F23" s="888">
        <f t="shared" ref="F23:F42" si="1">E23/D23*100</f>
        <v>100</v>
      </c>
      <c r="G23" s="893" t="s">
        <v>4029</v>
      </c>
      <c r="H23" s="892" t="s">
        <v>68</v>
      </c>
    </row>
    <row r="24" spans="1:8" s="923" customFormat="1" ht="12.75" customHeight="1">
      <c r="A24" s="891">
        <f t="shared" si="0"/>
        <v>12</v>
      </c>
      <c r="B24" s="890" t="s">
        <v>487</v>
      </c>
      <c r="C24" s="889">
        <v>500</v>
      </c>
      <c r="D24" s="889">
        <v>500</v>
      </c>
      <c r="E24" s="889">
        <v>500</v>
      </c>
      <c r="F24" s="888">
        <f t="shared" si="1"/>
        <v>100</v>
      </c>
      <c r="G24" s="893" t="s">
        <v>4029</v>
      </c>
      <c r="H24" s="892" t="s">
        <v>68</v>
      </c>
    </row>
    <row r="25" spans="1:8" s="923" customFormat="1" ht="136.5">
      <c r="A25" s="891">
        <f t="shared" si="0"/>
        <v>13</v>
      </c>
      <c r="B25" s="890" t="s">
        <v>4573</v>
      </c>
      <c r="C25" s="889">
        <v>0</v>
      </c>
      <c r="D25" s="889">
        <v>9317.6</v>
      </c>
      <c r="E25" s="889">
        <v>4120.2065000000002</v>
      </c>
      <c r="F25" s="888">
        <f t="shared" si="1"/>
        <v>44.21961127328926</v>
      </c>
      <c r="G25" s="893" t="s">
        <v>4006</v>
      </c>
      <c r="H25" s="1011" t="s">
        <v>4572</v>
      </c>
    </row>
    <row r="26" spans="1:8" s="923" customFormat="1" ht="126">
      <c r="A26" s="891">
        <f t="shared" si="0"/>
        <v>14</v>
      </c>
      <c r="B26" s="890" t="s">
        <v>4571</v>
      </c>
      <c r="C26" s="889">
        <v>650</v>
      </c>
      <c r="D26" s="889">
        <v>794.72</v>
      </c>
      <c r="E26" s="889">
        <v>178.39399999999998</v>
      </c>
      <c r="F26" s="888">
        <f t="shared" si="1"/>
        <v>22.447402858868529</v>
      </c>
      <c r="G26" s="893" t="s">
        <v>4045</v>
      </c>
      <c r="H26" s="1011" t="s">
        <v>4570</v>
      </c>
    </row>
    <row r="27" spans="1:8" s="923" customFormat="1" ht="12.75" customHeight="1">
      <c r="A27" s="891">
        <f t="shared" si="0"/>
        <v>15</v>
      </c>
      <c r="B27" s="890" t="s">
        <v>4569</v>
      </c>
      <c r="C27" s="889">
        <v>100</v>
      </c>
      <c r="D27" s="889">
        <v>78.599999999999994</v>
      </c>
      <c r="E27" s="889">
        <v>78.528999999999996</v>
      </c>
      <c r="F27" s="888">
        <f t="shared" si="1"/>
        <v>99.909669211195933</v>
      </c>
      <c r="G27" s="893" t="s">
        <v>4045</v>
      </c>
      <c r="H27" s="892" t="s">
        <v>68</v>
      </c>
    </row>
    <row r="28" spans="1:8" s="923" customFormat="1" ht="12.75" customHeight="1">
      <c r="A28" s="891">
        <f t="shared" si="0"/>
        <v>16</v>
      </c>
      <c r="B28" s="890" t="s">
        <v>527</v>
      </c>
      <c r="C28" s="889">
        <v>3000</v>
      </c>
      <c r="D28" s="889">
        <v>2940</v>
      </c>
      <c r="E28" s="889">
        <v>2940</v>
      </c>
      <c r="F28" s="888">
        <f t="shared" si="1"/>
        <v>100</v>
      </c>
      <c r="G28" s="893" t="s">
        <v>4045</v>
      </c>
      <c r="H28" s="892" t="s">
        <v>68</v>
      </c>
    </row>
    <row r="29" spans="1:8" s="923" customFormat="1" ht="78.75" customHeight="1">
      <c r="A29" s="891">
        <f t="shared" si="0"/>
        <v>17</v>
      </c>
      <c r="B29" s="890" t="s">
        <v>4568</v>
      </c>
      <c r="C29" s="889">
        <v>50</v>
      </c>
      <c r="D29" s="889">
        <v>50</v>
      </c>
      <c r="E29" s="889">
        <v>41.6</v>
      </c>
      <c r="F29" s="888">
        <f t="shared" si="1"/>
        <v>83.2</v>
      </c>
      <c r="G29" s="893" t="s">
        <v>4045</v>
      </c>
      <c r="H29" s="1011" t="s">
        <v>4567</v>
      </c>
    </row>
    <row r="30" spans="1:8" s="923" customFormat="1" ht="45" customHeight="1">
      <c r="A30" s="891">
        <f t="shared" si="0"/>
        <v>18</v>
      </c>
      <c r="B30" s="890" t="s">
        <v>392</v>
      </c>
      <c r="C30" s="889">
        <v>300</v>
      </c>
      <c r="D30" s="889">
        <v>162</v>
      </c>
      <c r="E30" s="889">
        <v>148.08150000000001</v>
      </c>
      <c r="F30" s="888">
        <f t="shared" si="1"/>
        <v>91.408333333333331</v>
      </c>
      <c r="G30" s="893" t="s">
        <v>4045</v>
      </c>
      <c r="H30" s="1011" t="s">
        <v>4566</v>
      </c>
    </row>
    <row r="31" spans="1:8" s="923" customFormat="1" ht="12.75" customHeight="1">
      <c r="A31" s="891">
        <f t="shared" si="0"/>
        <v>19</v>
      </c>
      <c r="B31" s="890" t="s">
        <v>520</v>
      </c>
      <c r="C31" s="889">
        <v>1000</v>
      </c>
      <c r="D31" s="889">
        <v>910</v>
      </c>
      <c r="E31" s="889">
        <v>910</v>
      </c>
      <c r="F31" s="888">
        <f t="shared" si="1"/>
        <v>100</v>
      </c>
      <c r="G31" s="893" t="s">
        <v>4045</v>
      </c>
      <c r="H31" s="892" t="s">
        <v>68</v>
      </c>
    </row>
    <row r="32" spans="1:8" s="923" customFormat="1" ht="126">
      <c r="A32" s="891">
        <f t="shared" si="0"/>
        <v>20</v>
      </c>
      <c r="B32" s="890" t="s">
        <v>391</v>
      </c>
      <c r="C32" s="889">
        <v>3500</v>
      </c>
      <c r="D32" s="889">
        <v>3051.9900000000002</v>
      </c>
      <c r="E32" s="889">
        <v>2949.5704700000001</v>
      </c>
      <c r="F32" s="888">
        <f t="shared" si="1"/>
        <v>96.644172163080484</v>
      </c>
      <c r="G32" s="893" t="s">
        <v>4045</v>
      </c>
      <c r="H32" s="1011" t="s">
        <v>4565</v>
      </c>
    </row>
    <row r="33" spans="1:8" s="923" customFormat="1" ht="115.5">
      <c r="A33" s="891">
        <f t="shared" si="0"/>
        <v>21</v>
      </c>
      <c r="B33" s="890" t="s">
        <v>4564</v>
      </c>
      <c r="C33" s="889">
        <v>0</v>
      </c>
      <c r="D33" s="889">
        <v>10000</v>
      </c>
      <c r="E33" s="889">
        <v>0</v>
      </c>
      <c r="F33" s="888">
        <f t="shared" si="1"/>
        <v>0</v>
      </c>
      <c r="G33" s="893" t="s">
        <v>4045</v>
      </c>
      <c r="H33" s="1011" t="s">
        <v>4563</v>
      </c>
    </row>
    <row r="34" spans="1:8" s="926" customFormat="1" ht="102.75" customHeight="1">
      <c r="A34" s="891">
        <f t="shared" si="0"/>
        <v>22</v>
      </c>
      <c r="B34" s="890" t="s">
        <v>4562</v>
      </c>
      <c r="C34" s="889">
        <v>1000</v>
      </c>
      <c r="D34" s="889">
        <v>1835.84</v>
      </c>
      <c r="E34" s="889">
        <v>984</v>
      </c>
      <c r="F34" s="888">
        <f t="shared" si="1"/>
        <v>53.599442217186692</v>
      </c>
      <c r="G34" s="893" t="s">
        <v>4045</v>
      </c>
      <c r="H34" s="1011" t="s">
        <v>4561</v>
      </c>
    </row>
    <row r="35" spans="1:8" s="923" customFormat="1" ht="73.5">
      <c r="A35" s="891">
        <f t="shared" si="0"/>
        <v>23</v>
      </c>
      <c r="B35" s="890" t="s">
        <v>4560</v>
      </c>
      <c r="C35" s="889">
        <v>0</v>
      </c>
      <c r="D35" s="889">
        <v>1142</v>
      </c>
      <c r="E35" s="889">
        <v>732.05</v>
      </c>
      <c r="F35" s="888">
        <f t="shared" si="1"/>
        <v>64.102451838879162</v>
      </c>
      <c r="G35" s="893" t="s">
        <v>4006</v>
      </c>
      <c r="H35" s="1009" t="s">
        <v>4559</v>
      </c>
    </row>
    <row r="36" spans="1:8" s="923" customFormat="1" ht="57" customHeight="1">
      <c r="A36" s="891">
        <f t="shared" si="0"/>
        <v>24</v>
      </c>
      <c r="B36" s="890" t="s">
        <v>4558</v>
      </c>
      <c r="C36" s="889">
        <v>1000</v>
      </c>
      <c r="D36" s="889">
        <v>1000</v>
      </c>
      <c r="E36" s="889">
        <v>77.039999999999992</v>
      </c>
      <c r="F36" s="888">
        <f t="shared" si="1"/>
        <v>7.7039999999999997</v>
      </c>
      <c r="G36" s="893" t="s">
        <v>4045</v>
      </c>
      <c r="H36" s="1009" t="s">
        <v>4557</v>
      </c>
    </row>
    <row r="37" spans="1:8" s="923" customFormat="1" ht="52.5">
      <c r="A37" s="891">
        <f t="shared" si="0"/>
        <v>25</v>
      </c>
      <c r="B37" s="890" t="s">
        <v>509</v>
      </c>
      <c r="C37" s="889">
        <v>1300</v>
      </c>
      <c r="D37" s="889">
        <v>1340</v>
      </c>
      <c r="E37" s="889">
        <v>817.2</v>
      </c>
      <c r="F37" s="888">
        <f t="shared" si="1"/>
        <v>60.985074626865675</v>
      </c>
      <c r="G37" s="893" t="s">
        <v>4045</v>
      </c>
      <c r="H37" s="1011" t="s">
        <v>4556</v>
      </c>
    </row>
    <row r="38" spans="1:8" s="923" customFormat="1" ht="52.5">
      <c r="A38" s="891">
        <f t="shared" si="0"/>
        <v>26</v>
      </c>
      <c r="B38" s="890" t="s">
        <v>4555</v>
      </c>
      <c r="C38" s="889">
        <v>500</v>
      </c>
      <c r="D38" s="889">
        <v>450</v>
      </c>
      <c r="E38" s="889">
        <v>341.339</v>
      </c>
      <c r="F38" s="888">
        <f t="shared" si="1"/>
        <v>75.853111111111119</v>
      </c>
      <c r="G38" s="893" t="s">
        <v>4045</v>
      </c>
      <c r="H38" s="1011" t="s">
        <v>4554</v>
      </c>
    </row>
    <row r="39" spans="1:8" s="923" customFormat="1" ht="108.75" customHeight="1">
      <c r="A39" s="891">
        <f t="shared" si="0"/>
        <v>27</v>
      </c>
      <c r="B39" s="890" t="s">
        <v>494</v>
      </c>
      <c r="C39" s="889">
        <v>0</v>
      </c>
      <c r="D39" s="889">
        <v>262.85000000000002</v>
      </c>
      <c r="E39" s="889">
        <v>175.82192000000001</v>
      </c>
      <c r="F39" s="888">
        <f t="shared" si="1"/>
        <v>66.890591592162835</v>
      </c>
      <c r="G39" s="893" t="s">
        <v>4029</v>
      </c>
      <c r="H39" s="1011" t="s">
        <v>4553</v>
      </c>
    </row>
    <row r="40" spans="1:8" s="923" customFormat="1" ht="12.75" customHeight="1">
      <c r="A40" s="891">
        <f t="shared" si="0"/>
        <v>28</v>
      </c>
      <c r="B40" s="890" t="s">
        <v>2628</v>
      </c>
      <c r="C40" s="889">
        <v>1000</v>
      </c>
      <c r="D40" s="889">
        <v>1000</v>
      </c>
      <c r="E40" s="889">
        <v>1000</v>
      </c>
      <c r="F40" s="888">
        <f t="shared" si="1"/>
        <v>100</v>
      </c>
      <c r="G40" s="893" t="s">
        <v>4045</v>
      </c>
      <c r="H40" s="1011" t="s">
        <v>68</v>
      </c>
    </row>
    <row r="41" spans="1:8" s="923" customFormat="1" ht="12.75" customHeight="1">
      <c r="A41" s="891">
        <f t="shared" si="0"/>
        <v>29</v>
      </c>
      <c r="B41" s="890" t="s">
        <v>3157</v>
      </c>
      <c r="C41" s="889">
        <v>0</v>
      </c>
      <c r="D41" s="889">
        <v>2500</v>
      </c>
      <c r="E41" s="889">
        <v>2500</v>
      </c>
      <c r="F41" s="888">
        <f t="shared" si="1"/>
        <v>100</v>
      </c>
      <c r="G41" s="893" t="s">
        <v>4045</v>
      </c>
      <c r="H41" s="1011" t="s">
        <v>68</v>
      </c>
    </row>
    <row r="42" spans="1:8" s="923" customFormat="1" ht="88.5" customHeight="1">
      <c r="A42" s="891">
        <f t="shared" si="0"/>
        <v>30</v>
      </c>
      <c r="B42" s="890" t="s">
        <v>525</v>
      </c>
      <c r="C42" s="889">
        <v>2800</v>
      </c>
      <c r="D42" s="889">
        <v>2056.1</v>
      </c>
      <c r="E42" s="889">
        <v>1950</v>
      </c>
      <c r="F42" s="888">
        <f t="shared" si="1"/>
        <v>94.839745148582267</v>
      </c>
      <c r="G42" s="893" t="s">
        <v>4045</v>
      </c>
      <c r="H42" s="1011" t="s">
        <v>4552</v>
      </c>
    </row>
    <row r="43" spans="1:8" s="923" customFormat="1" ht="34.5" customHeight="1">
      <c r="A43" s="891">
        <f t="shared" si="0"/>
        <v>31</v>
      </c>
      <c r="B43" s="890" t="s">
        <v>4551</v>
      </c>
      <c r="C43" s="889">
        <v>500</v>
      </c>
      <c r="D43" s="889">
        <v>0</v>
      </c>
      <c r="E43" s="889">
        <v>0</v>
      </c>
      <c r="F43" s="888" t="s">
        <v>881</v>
      </c>
      <c r="G43" s="893" t="s">
        <v>4045</v>
      </c>
      <c r="H43" s="1011" t="s">
        <v>4550</v>
      </c>
    </row>
    <row r="44" spans="1:8" s="923" customFormat="1" ht="151.5" customHeight="1">
      <c r="A44" s="891">
        <f t="shared" si="0"/>
        <v>32</v>
      </c>
      <c r="B44" s="890" t="s">
        <v>2659</v>
      </c>
      <c r="C44" s="889">
        <v>0</v>
      </c>
      <c r="D44" s="889">
        <v>10086.58</v>
      </c>
      <c r="E44" s="889">
        <v>8065.8994400000001</v>
      </c>
      <c r="F44" s="888">
        <f t="shared" ref="F44:F57" si="2">E44/D44*100</f>
        <v>79.966643203147157</v>
      </c>
      <c r="G44" s="893" t="s">
        <v>4029</v>
      </c>
      <c r="H44" s="1011" t="s">
        <v>4549</v>
      </c>
    </row>
    <row r="45" spans="1:8" s="923" customFormat="1" ht="24" customHeight="1">
      <c r="A45" s="891">
        <f t="shared" si="0"/>
        <v>33</v>
      </c>
      <c r="B45" s="890" t="s">
        <v>4548</v>
      </c>
      <c r="C45" s="889">
        <v>200</v>
      </c>
      <c r="D45" s="889">
        <v>120</v>
      </c>
      <c r="E45" s="889">
        <v>120</v>
      </c>
      <c r="F45" s="888">
        <f t="shared" si="2"/>
        <v>100</v>
      </c>
      <c r="G45" s="893" t="s">
        <v>4045</v>
      </c>
      <c r="H45" s="886" t="s">
        <v>68</v>
      </c>
    </row>
    <row r="46" spans="1:8" s="923" customFormat="1" ht="24" customHeight="1">
      <c r="A46" s="891">
        <f t="shared" si="0"/>
        <v>34</v>
      </c>
      <c r="B46" s="890" t="s">
        <v>4547</v>
      </c>
      <c r="C46" s="889">
        <v>200</v>
      </c>
      <c r="D46" s="889">
        <v>24.2</v>
      </c>
      <c r="E46" s="889">
        <v>24.2</v>
      </c>
      <c r="F46" s="888">
        <f t="shared" si="2"/>
        <v>100</v>
      </c>
      <c r="G46" s="893" t="s">
        <v>4045</v>
      </c>
      <c r="H46" s="892" t="s">
        <v>68</v>
      </c>
    </row>
    <row r="47" spans="1:8" s="923" customFormat="1" ht="56.25" customHeight="1">
      <c r="A47" s="891">
        <f t="shared" si="0"/>
        <v>35</v>
      </c>
      <c r="B47" s="890" t="s">
        <v>516</v>
      </c>
      <c r="C47" s="889">
        <v>3000</v>
      </c>
      <c r="D47" s="889">
        <v>8500</v>
      </c>
      <c r="E47" s="889">
        <v>4250</v>
      </c>
      <c r="F47" s="888">
        <f t="shared" si="2"/>
        <v>50</v>
      </c>
      <c r="G47" s="893" t="s">
        <v>4006</v>
      </c>
      <c r="H47" s="1009" t="s">
        <v>4546</v>
      </c>
    </row>
    <row r="48" spans="1:8" s="923" customFormat="1" ht="98.25" customHeight="1">
      <c r="A48" s="891">
        <f t="shared" si="0"/>
        <v>36</v>
      </c>
      <c r="B48" s="890" t="s">
        <v>513</v>
      </c>
      <c r="C48" s="889">
        <v>20000</v>
      </c>
      <c r="D48" s="889">
        <v>29498.71</v>
      </c>
      <c r="E48" s="889">
        <v>6933.3049800000008</v>
      </c>
      <c r="F48" s="888">
        <f t="shared" si="2"/>
        <v>23.503756537150274</v>
      </c>
      <c r="G48" s="893" t="s">
        <v>4006</v>
      </c>
      <c r="H48" s="1009" t="s">
        <v>4545</v>
      </c>
    </row>
    <row r="49" spans="1:8" s="923" customFormat="1" ht="12.75" customHeight="1">
      <c r="A49" s="891">
        <f t="shared" si="0"/>
        <v>37</v>
      </c>
      <c r="B49" s="890" t="s">
        <v>522</v>
      </c>
      <c r="C49" s="889">
        <v>200</v>
      </c>
      <c r="D49" s="889">
        <v>200</v>
      </c>
      <c r="E49" s="889">
        <v>200</v>
      </c>
      <c r="F49" s="888">
        <f t="shared" si="2"/>
        <v>100</v>
      </c>
      <c r="G49" s="893" t="s">
        <v>4045</v>
      </c>
      <c r="H49" s="892" t="s">
        <v>68</v>
      </c>
    </row>
    <row r="50" spans="1:8" s="923" customFormat="1" ht="12.75" customHeight="1">
      <c r="A50" s="891">
        <f t="shared" si="0"/>
        <v>38</v>
      </c>
      <c r="B50" s="890" t="s">
        <v>511</v>
      </c>
      <c r="C50" s="889">
        <v>300</v>
      </c>
      <c r="D50" s="889">
        <v>100</v>
      </c>
      <c r="E50" s="889">
        <v>100</v>
      </c>
      <c r="F50" s="888">
        <f t="shared" si="2"/>
        <v>100</v>
      </c>
      <c r="G50" s="893" t="s">
        <v>4045</v>
      </c>
      <c r="H50" s="892" t="s">
        <v>68</v>
      </c>
    </row>
    <row r="51" spans="1:8" s="926" customFormat="1" ht="45" customHeight="1">
      <c r="A51" s="891">
        <f t="shared" si="0"/>
        <v>39</v>
      </c>
      <c r="B51" s="890" t="s">
        <v>489</v>
      </c>
      <c r="C51" s="889">
        <v>0</v>
      </c>
      <c r="D51" s="889">
        <v>2000</v>
      </c>
      <c r="E51" s="889">
        <v>1000</v>
      </c>
      <c r="F51" s="888">
        <f t="shared" si="2"/>
        <v>50</v>
      </c>
      <c r="G51" s="893" t="s">
        <v>4045</v>
      </c>
      <c r="H51" s="892" t="s">
        <v>4544</v>
      </c>
    </row>
    <row r="52" spans="1:8" s="923" customFormat="1" ht="45" customHeight="1">
      <c r="A52" s="891">
        <f t="shared" si="0"/>
        <v>40</v>
      </c>
      <c r="B52" s="890" t="s">
        <v>4543</v>
      </c>
      <c r="C52" s="889">
        <v>150</v>
      </c>
      <c r="D52" s="889">
        <v>150</v>
      </c>
      <c r="E52" s="889">
        <v>131.065</v>
      </c>
      <c r="F52" s="888">
        <f t="shared" si="2"/>
        <v>87.376666666666665</v>
      </c>
      <c r="G52" s="893" t="s">
        <v>4006</v>
      </c>
      <c r="H52" s="886" t="s">
        <v>4542</v>
      </c>
    </row>
    <row r="53" spans="1:8" s="923" customFormat="1" ht="31.5">
      <c r="A53" s="891">
        <f t="shared" si="0"/>
        <v>41</v>
      </c>
      <c r="B53" s="1003" t="s">
        <v>4541</v>
      </c>
      <c r="C53" s="889">
        <v>0</v>
      </c>
      <c r="D53" s="889">
        <v>872</v>
      </c>
      <c r="E53" s="889">
        <v>872</v>
      </c>
      <c r="F53" s="888">
        <f t="shared" si="2"/>
        <v>100</v>
      </c>
      <c r="G53" s="893" t="s">
        <v>4045</v>
      </c>
      <c r="H53" s="1009" t="s">
        <v>68</v>
      </c>
    </row>
    <row r="54" spans="1:8" s="923" customFormat="1" ht="34.5" customHeight="1">
      <c r="A54" s="891">
        <f t="shared" si="0"/>
        <v>42</v>
      </c>
      <c r="B54" s="1003" t="s">
        <v>4540</v>
      </c>
      <c r="C54" s="889">
        <v>0</v>
      </c>
      <c r="D54" s="889">
        <v>5807</v>
      </c>
      <c r="E54" s="889">
        <v>5807</v>
      </c>
      <c r="F54" s="888">
        <f t="shared" si="2"/>
        <v>100</v>
      </c>
      <c r="G54" s="893" t="s">
        <v>4045</v>
      </c>
      <c r="H54" s="1009" t="s">
        <v>68</v>
      </c>
    </row>
    <row r="55" spans="1:8" s="923" customFormat="1" ht="24" customHeight="1">
      <c r="A55" s="891">
        <f t="shared" si="0"/>
        <v>43</v>
      </c>
      <c r="B55" s="1003" t="s">
        <v>4539</v>
      </c>
      <c r="C55" s="889">
        <v>0</v>
      </c>
      <c r="D55" s="889">
        <v>1487.85</v>
      </c>
      <c r="E55" s="889">
        <v>1487.837</v>
      </c>
      <c r="F55" s="888">
        <f t="shared" si="2"/>
        <v>99.999126256007003</v>
      </c>
      <c r="G55" s="893" t="s">
        <v>4045</v>
      </c>
      <c r="H55" s="1011" t="s">
        <v>68</v>
      </c>
    </row>
    <row r="56" spans="1:8" s="923" customFormat="1" ht="24" customHeight="1">
      <c r="A56" s="891">
        <f t="shared" si="0"/>
        <v>44</v>
      </c>
      <c r="B56" s="1003" t="s">
        <v>4538</v>
      </c>
      <c r="C56" s="889">
        <v>0</v>
      </c>
      <c r="D56" s="889">
        <v>563.52</v>
      </c>
      <c r="E56" s="889">
        <v>563.50393999999994</v>
      </c>
      <c r="F56" s="888">
        <f t="shared" si="2"/>
        <v>99.997150056785912</v>
      </c>
      <c r="G56" s="893" t="s">
        <v>4045</v>
      </c>
      <c r="H56" s="1011" t="s">
        <v>68</v>
      </c>
    </row>
    <row r="57" spans="1:8" s="675" customFormat="1" ht="13.5" customHeight="1" thickBot="1">
      <c r="A57" s="1239" t="s">
        <v>437</v>
      </c>
      <c r="B57" s="1240"/>
      <c r="C57" s="885">
        <f>SUM(C13:C56)</f>
        <v>82150</v>
      </c>
      <c r="D57" s="885">
        <f>SUM(D13:D56)</f>
        <v>164625.04</v>
      </c>
      <c r="E57" s="885">
        <f>SUM(E13:E56)</f>
        <v>99679.728959999993</v>
      </c>
      <c r="F57" s="922">
        <f t="shared" si="2"/>
        <v>60.549554891528032</v>
      </c>
      <c r="G57" s="921"/>
      <c r="H57" s="882"/>
    </row>
    <row r="58" spans="1:8" ht="18" customHeight="1" thickBot="1">
      <c r="A58" s="920" t="s">
        <v>4041</v>
      </c>
      <c r="B58" s="932"/>
      <c r="C58" s="931"/>
      <c r="D58" s="931"/>
      <c r="E58" s="930"/>
      <c r="F58" s="916"/>
      <c r="G58" s="924"/>
      <c r="H58" s="914"/>
    </row>
    <row r="59" spans="1:8" ht="99" customHeight="1">
      <c r="A59" s="891">
        <f>A56+1</f>
        <v>45</v>
      </c>
      <c r="B59" s="890" t="s">
        <v>4537</v>
      </c>
      <c r="C59" s="889">
        <v>0</v>
      </c>
      <c r="D59" s="889">
        <v>230</v>
      </c>
      <c r="E59" s="889">
        <v>0</v>
      </c>
      <c r="F59" s="888">
        <f>E59/D59*100</f>
        <v>0</v>
      </c>
      <c r="G59" s="887" t="s">
        <v>4006</v>
      </c>
      <c r="H59" s="886" t="s">
        <v>4536</v>
      </c>
    </row>
    <row r="60" spans="1:8" ht="12.75" customHeight="1">
      <c r="A60" s="891">
        <f t="shared" ref="A60:A67" si="3">A59+1</f>
        <v>46</v>
      </c>
      <c r="B60" s="890" t="s">
        <v>1066</v>
      </c>
      <c r="C60" s="889">
        <v>0</v>
      </c>
      <c r="D60" s="889">
        <v>25</v>
      </c>
      <c r="E60" s="889">
        <v>24.063599999999997</v>
      </c>
      <c r="F60" s="888">
        <f>E60/D60*100</f>
        <v>96.25439999999999</v>
      </c>
      <c r="G60" s="887" t="s">
        <v>4029</v>
      </c>
      <c r="H60" s="886" t="s">
        <v>4364</v>
      </c>
    </row>
    <row r="61" spans="1:8" ht="108" customHeight="1">
      <c r="A61" s="891">
        <f t="shared" si="3"/>
        <v>47</v>
      </c>
      <c r="B61" s="890" t="s">
        <v>1068</v>
      </c>
      <c r="C61" s="889">
        <v>1500</v>
      </c>
      <c r="D61" s="889">
        <v>1860</v>
      </c>
      <c r="E61" s="889">
        <v>1415.1614</v>
      </c>
      <c r="F61" s="888">
        <f>E61/D61*100</f>
        <v>76.083946236559143</v>
      </c>
      <c r="G61" s="887" t="s">
        <v>4006</v>
      </c>
      <c r="H61" s="886" t="s">
        <v>4535</v>
      </c>
    </row>
    <row r="62" spans="1:8" ht="120.75" customHeight="1">
      <c r="A62" s="891">
        <f t="shared" si="3"/>
        <v>48</v>
      </c>
      <c r="B62" s="890" t="s">
        <v>1065</v>
      </c>
      <c r="C62" s="889">
        <v>7300</v>
      </c>
      <c r="D62" s="889">
        <v>200</v>
      </c>
      <c r="E62" s="889">
        <v>2.52E-2</v>
      </c>
      <c r="F62" s="888">
        <f>E62/D62*100</f>
        <v>1.26E-2</v>
      </c>
      <c r="G62" s="887" t="s">
        <v>4006</v>
      </c>
      <c r="H62" s="892" t="s">
        <v>4534</v>
      </c>
    </row>
    <row r="63" spans="1:8" ht="77.25" customHeight="1">
      <c r="A63" s="891">
        <f t="shared" si="3"/>
        <v>49</v>
      </c>
      <c r="B63" s="890" t="s">
        <v>4533</v>
      </c>
      <c r="C63" s="889">
        <v>3732</v>
      </c>
      <c r="D63" s="889">
        <v>1000</v>
      </c>
      <c r="E63" s="889">
        <v>0</v>
      </c>
      <c r="F63" s="888">
        <f>E63/D63*100</f>
        <v>0</v>
      </c>
      <c r="G63" s="887" t="s">
        <v>4006</v>
      </c>
      <c r="H63" s="886" t="s">
        <v>4532</v>
      </c>
    </row>
    <row r="64" spans="1:8" ht="34.5" customHeight="1">
      <c r="A64" s="891">
        <f t="shared" si="3"/>
        <v>50</v>
      </c>
      <c r="B64" s="890" t="s">
        <v>4531</v>
      </c>
      <c r="C64" s="889">
        <v>4200</v>
      </c>
      <c r="D64" s="889">
        <v>0</v>
      </c>
      <c r="E64" s="889">
        <v>0</v>
      </c>
      <c r="F64" s="888" t="s">
        <v>881</v>
      </c>
      <c r="G64" s="887" t="s">
        <v>4006</v>
      </c>
      <c r="H64" s="892" t="s">
        <v>4530</v>
      </c>
    </row>
    <row r="65" spans="1:9" ht="98.25" customHeight="1">
      <c r="A65" s="891">
        <f t="shared" si="3"/>
        <v>51</v>
      </c>
      <c r="B65" s="890" t="s">
        <v>4529</v>
      </c>
      <c r="C65" s="889">
        <v>0</v>
      </c>
      <c r="D65" s="889">
        <v>230</v>
      </c>
      <c r="E65" s="889">
        <v>0</v>
      </c>
      <c r="F65" s="888">
        <f>E65/D65*100</f>
        <v>0</v>
      </c>
      <c r="G65" s="893" t="s">
        <v>4006</v>
      </c>
      <c r="H65" s="892" t="s">
        <v>4528</v>
      </c>
    </row>
    <row r="66" spans="1:9" ht="12.75" customHeight="1">
      <c r="A66" s="891">
        <f t="shared" si="3"/>
        <v>52</v>
      </c>
      <c r="B66" s="912" t="s">
        <v>4527</v>
      </c>
      <c r="C66" s="911">
        <v>3360</v>
      </c>
      <c r="D66" s="911">
        <v>0</v>
      </c>
      <c r="E66" s="911">
        <v>0</v>
      </c>
      <c r="F66" s="910" t="s">
        <v>881</v>
      </c>
      <c r="G66" s="984" t="s">
        <v>4045</v>
      </c>
      <c r="H66" s="894" t="s">
        <v>68</v>
      </c>
    </row>
    <row r="67" spans="1:9" ht="199.5">
      <c r="A67" s="891">
        <f t="shared" si="3"/>
        <v>53</v>
      </c>
      <c r="B67" s="890" t="s">
        <v>2817</v>
      </c>
      <c r="C67" s="889">
        <v>3354</v>
      </c>
      <c r="D67" s="889">
        <v>7759.72</v>
      </c>
      <c r="E67" s="889">
        <v>4764.193040000001</v>
      </c>
      <c r="F67" s="888">
        <f>E67/D67*100</f>
        <v>61.39645554221029</v>
      </c>
      <c r="G67" s="893" t="s">
        <v>4006</v>
      </c>
      <c r="H67" s="886" t="s">
        <v>4526</v>
      </c>
      <c r="I67" s="875"/>
    </row>
    <row r="68" spans="1:9" ht="16.5" customHeight="1" thickBot="1">
      <c r="A68" s="1239" t="s">
        <v>437</v>
      </c>
      <c r="B68" s="1240"/>
      <c r="C68" s="885">
        <f>SUM(C59:C67)</f>
        <v>23446</v>
      </c>
      <c r="D68" s="885">
        <f>SUM(D59:D67)</f>
        <v>11304.720000000001</v>
      </c>
      <c r="E68" s="885">
        <f>SUM(E59:E67)</f>
        <v>6203.4432400000005</v>
      </c>
      <c r="F68" s="884">
        <f>E68/D68*100</f>
        <v>54.87480662944327</v>
      </c>
      <c r="G68" s="903"/>
      <c r="H68" s="882"/>
      <c r="I68" s="875"/>
    </row>
    <row r="69" spans="1:9" s="876" customFormat="1">
      <c r="A69" s="880"/>
      <c r="B69" s="881"/>
      <c r="C69" s="880"/>
      <c r="D69" s="880"/>
      <c r="E69" s="880"/>
      <c r="F69" s="879"/>
      <c r="G69" s="878"/>
      <c r="H69" s="877"/>
    </row>
  </sheetData>
  <customSheetViews>
    <customSheetView guid="{040A417A-1A2A-4546-91E5-4FDAF814DD6C}" showPageBreaks="1" fitToPage="1" printArea="1" view="pageBreakPreview">
      <selection activeCell="F87" sqref="F87"/>
      <rowBreaks count="1" manualBreakCount="1">
        <brk id="57" max="7" man="1"/>
      </rowBreaks>
      <pageMargins left="0.31496062992125984" right="0.31496062992125984" top="0.51181102362204722" bottom="0.43307086614173229" header="0.31496062992125984" footer="0.23622047244094491"/>
      <printOptions horizontalCentered="1"/>
      <pageSetup paperSize="9" scale="98" firstPageNumber="286" fitToHeight="0" orientation="landscape" useFirstPageNumber="1" r:id="rId1"/>
      <headerFooter alignWithMargins="0">
        <oddHeader>&amp;L&amp;"Tahoma,Kurzíva"&amp;9Závěrečný účet za rok 2013&amp;R&amp;"Tahoma,Kurzíva"&amp;9Tabulka č. 18</oddHeader>
        <oddFooter>&amp;C&amp;"Tahoma,Obyčejné"&amp;P</oddFooter>
      </headerFooter>
    </customSheetView>
  </customSheetViews>
  <mergeCells count="7">
    <mergeCell ref="A68:B68"/>
    <mergeCell ref="A1:H1"/>
    <mergeCell ref="A4:B4"/>
    <mergeCell ref="A5:B5"/>
    <mergeCell ref="A6:B6"/>
    <mergeCell ref="A7:B7"/>
    <mergeCell ref="A57:B57"/>
  </mergeCells>
  <printOptions horizontalCentered="1"/>
  <pageMargins left="0.31496062992125984" right="0.31496062992125984" top="0.51181102362204722" bottom="0.43307086614173229" header="0.31496062992125984" footer="0.23622047244094491"/>
  <pageSetup paperSize="9" scale="98" firstPageNumber="286" fitToHeight="0" orientation="landscape" useFirstPageNumber="1" r:id="rId2"/>
  <headerFooter alignWithMargins="0">
    <oddHeader>&amp;L&amp;"Tahoma,Kurzíva"&amp;9Závěrečný účet za rok 2013&amp;R&amp;"Tahoma,Kurzíva"&amp;9Tabulka č. 18</oddHeader>
    <oddFooter>&amp;C&amp;"Tahoma,Obyčejné"&amp;P</oddFooter>
  </headerFooter>
  <rowBreaks count="1" manualBreakCount="1">
    <brk id="57" max="7"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view="pageBreakPreview" zoomScaleNormal="100" zoomScaleSheetLayoutView="100" workbookViewId="0">
      <selection activeCell="F87" sqref="F87"/>
    </sheetView>
  </sheetViews>
  <sheetFormatPr defaultRowHeight="10.5"/>
  <cols>
    <col min="1" max="1" width="6.42578125" style="870" customWidth="1"/>
    <col min="2" max="2" width="42.7109375" style="875" customWidth="1"/>
    <col min="3" max="4" width="13.140625" style="874" customWidth="1"/>
    <col min="5" max="5" width="12.140625" style="870" customWidth="1"/>
    <col min="6" max="6" width="8" style="873" customWidth="1"/>
    <col min="7" max="7" width="8.7109375" style="872" customWidth="1"/>
    <col min="8" max="8" width="42.7109375" style="871" customWidth="1"/>
    <col min="9" max="9" width="20.5703125" style="870" bestFit="1" customWidth="1"/>
    <col min="10" max="16384" width="9.140625" style="870"/>
  </cols>
  <sheetData>
    <row r="1" spans="1:8" s="953" customFormat="1" ht="18" customHeight="1">
      <c r="A1" s="1243" t="s">
        <v>4619</v>
      </c>
      <c r="B1" s="1243"/>
      <c r="C1" s="1243"/>
      <c r="D1" s="1243"/>
      <c r="E1" s="1243"/>
      <c r="F1" s="1243"/>
      <c r="G1" s="1243"/>
      <c r="H1" s="1243"/>
    </row>
    <row r="2" spans="1:8" ht="12" customHeight="1"/>
    <row r="3" spans="1:8" ht="12" customHeight="1" thickBot="1">
      <c r="A3" s="675"/>
      <c r="F3" s="938" t="s">
        <v>4069</v>
      </c>
    </row>
    <row r="4" spans="1:8" ht="24" customHeight="1">
      <c r="A4" s="1244"/>
      <c r="B4" s="1245"/>
      <c r="C4" s="952" t="s">
        <v>4067</v>
      </c>
      <c r="D4" s="952" t="s">
        <v>4066</v>
      </c>
      <c r="E4" s="952" t="s">
        <v>4065</v>
      </c>
      <c r="F4" s="951" t="s">
        <v>4064</v>
      </c>
      <c r="G4" s="950"/>
      <c r="H4" s="949"/>
    </row>
    <row r="5" spans="1:8" ht="12.75" customHeight="1">
      <c r="A5" s="1241" t="s">
        <v>4071</v>
      </c>
      <c r="B5" s="1242"/>
      <c r="C5" s="948">
        <f>C31</f>
        <v>190510</v>
      </c>
      <c r="D5" s="948">
        <f>D31</f>
        <v>591419.67000000004</v>
      </c>
      <c r="E5" s="948">
        <f>E31</f>
        <v>111192.503</v>
      </c>
      <c r="F5" s="947">
        <f>E5/D5*100</f>
        <v>18.80094772634126</v>
      </c>
      <c r="G5" s="944"/>
      <c r="H5" s="943"/>
    </row>
    <row r="6" spans="1:8" ht="12.75" customHeight="1">
      <c r="A6" s="1241" t="s">
        <v>4070</v>
      </c>
      <c r="B6" s="1242"/>
      <c r="C6" s="520">
        <f>C34</f>
        <v>18892</v>
      </c>
      <c r="D6" s="520">
        <f>D34</f>
        <v>20392.069999999996</v>
      </c>
      <c r="E6" s="520">
        <f>E34</f>
        <v>19076.43579</v>
      </c>
      <c r="F6" s="947">
        <f>E6/D6*100</f>
        <v>93.548304757682772</v>
      </c>
      <c r="G6" s="944"/>
      <c r="H6" s="943"/>
    </row>
    <row r="7" spans="1:8" s="675" customFormat="1" ht="13.5" customHeight="1" thickBot="1">
      <c r="A7" s="1237" t="s">
        <v>437</v>
      </c>
      <c r="B7" s="1238"/>
      <c r="C7" s="946">
        <f>SUM(C5:C6)</f>
        <v>209402</v>
      </c>
      <c r="D7" s="946">
        <f>SUM(D5:D6)</f>
        <v>611811.74</v>
      </c>
      <c r="E7" s="946">
        <f>SUM(E5:E6)</f>
        <v>130268.93879</v>
      </c>
      <c r="F7" s="945">
        <f>E7/D7*100</f>
        <v>21.292324137160232</v>
      </c>
      <c r="G7" s="944"/>
      <c r="H7" s="943"/>
    </row>
    <row r="8" spans="1:8" s="937" customFormat="1" ht="10.5" customHeight="1">
      <c r="B8" s="941"/>
      <c r="C8" s="876"/>
      <c r="D8" s="876"/>
      <c r="E8" s="876"/>
      <c r="F8" s="940"/>
      <c r="G8" s="939"/>
      <c r="H8" s="942"/>
    </row>
    <row r="9" spans="1:8" s="937" customFormat="1" ht="10.5" customHeight="1">
      <c r="B9" s="941"/>
      <c r="C9" s="876"/>
      <c r="D9" s="876"/>
      <c r="E9" s="876"/>
      <c r="F9" s="940"/>
      <c r="G9" s="939"/>
      <c r="H9" s="942"/>
    </row>
    <row r="10" spans="1:8" s="937" customFormat="1" ht="12" customHeight="1" thickBot="1">
      <c r="B10" s="941"/>
      <c r="C10" s="876"/>
      <c r="D10" s="876"/>
      <c r="E10" s="876"/>
      <c r="F10" s="940"/>
      <c r="G10" s="939"/>
      <c r="H10" s="938" t="s">
        <v>4069</v>
      </c>
    </row>
    <row r="11" spans="1:8" ht="28.5" customHeight="1" thickBot="1">
      <c r="A11" s="936" t="s">
        <v>4068</v>
      </c>
      <c r="B11" s="935" t="s">
        <v>866</v>
      </c>
      <c r="C11" s="934" t="s">
        <v>4067</v>
      </c>
      <c r="D11" s="934" t="s">
        <v>4066</v>
      </c>
      <c r="E11" s="934" t="s">
        <v>4065</v>
      </c>
      <c r="F11" s="934" t="s">
        <v>4064</v>
      </c>
      <c r="G11" s="934" t="s">
        <v>4063</v>
      </c>
      <c r="H11" s="933" t="s">
        <v>4062</v>
      </c>
    </row>
    <row r="12" spans="1:8" ht="15" customHeight="1" thickBot="1">
      <c r="A12" s="920" t="s">
        <v>4061</v>
      </c>
      <c r="B12" s="932"/>
      <c r="C12" s="931"/>
      <c r="D12" s="931"/>
      <c r="E12" s="930"/>
      <c r="F12" s="916"/>
      <c r="G12" s="924"/>
      <c r="H12" s="929"/>
    </row>
    <row r="13" spans="1:8" s="923" customFormat="1" ht="24" customHeight="1">
      <c r="A13" s="891">
        <v>1</v>
      </c>
      <c r="B13" s="1022" t="s">
        <v>4618</v>
      </c>
      <c r="C13" s="1068">
        <v>1200</v>
      </c>
      <c r="D13" s="1068">
        <v>952.37</v>
      </c>
      <c r="E13" s="1068">
        <v>790.90440000000001</v>
      </c>
      <c r="F13" s="888">
        <f t="shared" ref="F13:F31" si="0">E13/D13*100</f>
        <v>83.045917028045821</v>
      </c>
      <c r="G13" s="893" t="s">
        <v>4045</v>
      </c>
      <c r="H13" s="892" t="s">
        <v>4617</v>
      </c>
    </row>
    <row r="14" spans="1:8" s="923" customFormat="1" ht="24" customHeight="1">
      <c r="A14" s="891">
        <f t="shared" ref="A14:A30" si="1">A13+1</f>
        <v>2</v>
      </c>
      <c r="B14" s="1022" t="s">
        <v>4616</v>
      </c>
      <c r="C14" s="1068">
        <v>500</v>
      </c>
      <c r="D14" s="1068">
        <v>499.9</v>
      </c>
      <c r="E14" s="1068">
        <v>401.14018999999996</v>
      </c>
      <c r="F14" s="888">
        <f t="shared" si="0"/>
        <v>80.244086817363467</v>
      </c>
      <c r="G14" s="893" t="s">
        <v>4045</v>
      </c>
      <c r="H14" s="886" t="s">
        <v>4615</v>
      </c>
    </row>
    <row r="15" spans="1:8" s="923" customFormat="1" ht="45" customHeight="1">
      <c r="A15" s="891">
        <f t="shared" si="1"/>
        <v>3</v>
      </c>
      <c r="B15" s="1022" t="s">
        <v>4614</v>
      </c>
      <c r="C15" s="1068">
        <v>55000</v>
      </c>
      <c r="D15" s="1068">
        <v>29000</v>
      </c>
      <c r="E15" s="1068">
        <v>27162.253140000001</v>
      </c>
      <c r="F15" s="888">
        <f t="shared" si="0"/>
        <v>93.662941862068976</v>
      </c>
      <c r="G15" s="893" t="s">
        <v>4045</v>
      </c>
      <c r="H15" s="886" t="s">
        <v>4613</v>
      </c>
    </row>
    <row r="16" spans="1:8" s="923" customFormat="1" ht="24" customHeight="1">
      <c r="A16" s="891">
        <f t="shared" si="1"/>
        <v>4</v>
      </c>
      <c r="B16" s="1022" t="s">
        <v>4612</v>
      </c>
      <c r="C16" s="1068">
        <v>39800</v>
      </c>
      <c r="D16" s="1068">
        <v>34634.92</v>
      </c>
      <c r="E16" s="1068">
        <v>27710.054780000002</v>
      </c>
      <c r="F16" s="888">
        <f t="shared" si="0"/>
        <v>80.006117467573205</v>
      </c>
      <c r="G16" s="893" t="s">
        <v>4045</v>
      </c>
      <c r="H16" s="892" t="s">
        <v>4611</v>
      </c>
    </row>
    <row r="17" spans="1:9" s="923" customFormat="1" ht="34.5" customHeight="1">
      <c r="A17" s="891">
        <f t="shared" si="1"/>
        <v>5</v>
      </c>
      <c r="B17" s="1022" t="s">
        <v>484</v>
      </c>
      <c r="C17" s="1068">
        <v>9000</v>
      </c>
      <c r="D17" s="1068">
        <v>9000</v>
      </c>
      <c r="E17" s="1068">
        <v>9000</v>
      </c>
      <c r="F17" s="888">
        <f t="shared" si="0"/>
        <v>100</v>
      </c>
      <c r="G17" s="893" t="s">
        <v>4045</v>
      </c>
      <c r="H17" s="892" t="s">
        <v>68</v>
      </c>
      <c r="I17" s="975"/>
    </row>
    <row r="18" spans="1:9" s="923" customFormat="1" ht="66" customHeight="1">
      <c r="A18" s="891">
        <f t="shared" si="1"/>
        <v>6</v>
      </c>
      <c r="B18" s="1022" t="s">
        <v>4610</v>
      </c>
      <c r="C18" s="1068">
        <v>0</v>
      </c>
      <c r="D18" s="1068">
        <v>593</v>
      </c>
      <c r="E18" s="1068">
        <v>0</v>
      </c>
      <c r="F18" s="888">
        <f t="shared" si="0"/>
        <v>0</v>
      </c>
      <c r="G18" s="893" t="s">
        <v>4006</v>
      </c>
      <c r="H18" s="892" t="s">
        <v>4609</v>
      </c>
      <c r="I18" s="1069"/>
    </row>
    <row r="19" spans="1:9" s="923" customFormat="1" ht="34.5" customHeight="1">
      <c r="A19" s="891">
        <f t="shared" si="1"/>
        <v>7</v>
      </c>
      <c r="B19" s="1022" t="s">
        <v>4608</v>
      </c>
      <c r="C19" s="1068">
        <v>0</v>
      </c>
      <c r="D19" s="1068">
        <v>200</v>
      </c>
      <c r="E19" s="1068">
        <v>199.65</v>
      </c>
      <c r="F19" s="888">
        <f t="shared" si="0"/>
        <v>99.825000000000003</v>
      </c>
      <c r="G19" s="893" t="s">
        <v>4029</v>
      </c>
      <c r="H19" s="892" t="s">
        <v>4607</v>
      </c>
      <c r="I19" s="975"/>
    </row>
    <row r="20" spans="1:9" s="923" customFormat="1" ht="101.25" customHeight="1">
      <c r="A20" s="891">
        <f t="shared" si="1"/>
        <v>8</v>
      </c>
      <c r="B20" s="1022" t="s">
        <v>4606</v>
      </c>
      <c r="C20" s="1068">
        <v>2800</v>
      </c>
      <c r="D20" s="1068">
        <v>1491.63</v>
      </c>
      <c r="E20" s="1068">
        <v>1159.5871999999999</v>
      </c>
      <c r="F20" s="888">
        <f t="shared" si="0"/>
        <v>77.739600303024204</v>
      </c>
      <c r="G20" s="993" t="s">
        <v>4045</v>
      </c>
      <c r="H20" s="892" t="s">
        <v>4605</v>
      </c>
    </row>
    <row r="21" spans="1:9" s="923" customFormat="1" ht="99.75" customHeight="1">
      <c r="A21" s="891">
        <f t="shared" si="1"/>
        <v>9</v>
      </c>
      <c r="B21" s="1022" t="s">
        <v>4604</v>
      </c>
      <c r="C21" s="1068">
        <v>31600</v>
      </c>
      <c r="D21" s="1068">
        <v>32330</v>
      </c>
      <c r="E21" s="1068">
        <v>31801.895</v>
      </c>
      <c r="F21" s="888">
        <f t="shared" si="0"/>
        <v>98.366517166718211</v>
      </c>
      <c r="G21" s="991" t="s">
        <v>4045</v>
      </c>
      <c r="H21" s="892" t="s">
        <v>4603</v>
      </c>
    </row>
    <row r="22" spans="1:9" s="923" customFormat="1" ht="210">
      <c r="A22" s="891">
        <f t="shared" si="1"/>
        <v>10</v>
      </c>
      <c r="B22" s="1022" t="s">
        <v>313</v>
      </c>
      <c r="C22" s="1068">
        <v>150</v>
      </c>
      <c r="D22" s="1068">
        <v>135</v>
      </c>
      <c r="E22" s="1068">
        <v>111.60561</v>
      </c>
      <c r="F22" s="888">
        <f t="shared" si="0"/>
        <v>82.670822222222213</v>
      </c>
      <c r="G22" s="893" t="s">
        <v>4045</v>
      </c>
      <c r="H22" s="892" t="s">
        <v>4602</v>
      </c>
    </row>
    <row r="23" spans="1:9" s="923" customFormat="1" ht="34.5" customHeight="1">
      <c r="A23" s="891">
        <f t="shared" si="1"/>
        <v>11</v>
      </c>
      <c r="B23" s="1022" t="s">
        <v>4601</v>
      </c>
      <c r="C23" s="1068">
        <v>10</v>
      </c>
      <c r="D23" s="1068">
        <v>10</v>
      </c>
      <c r="E23" s="1068">
        <v>8.92</v>
      </c>
      <c r="F23" s="888">
        <f t="shared" si="0"/>
        <v>89.2</v>
      </c>
      <c r="G23" s="893" t="s">
        <v>4045</v>
      </c>
      <c r="H23" s="892" t="s">
        <v>4600</v>
      </c>
    </row>
    <row r="24" spans="1:9" s="923" customFormat="1" ht="126">
      <c r="A24" s="891">
        <f t="shared" si="1"/>
        <v>12</v>
      </c>
      <c r="B24" s="1022" t="s">
        <v>4599</v>
      </c>
      <c r="C24" s="1068">
        <v>450</v>
      </c>
      <c r="D24" s="1068">
        <v>581.64</v>
      </c>
      <c r="E24" s="1068">
        <v>570.92999999999995</v>
      </c>
      <c r="F24" s="888">
        <f t="shared" si="0"/>
        <v>98.158654838044143</v>
      </c>
      <c r="G24" s="893" t="s">
        <v>4045</v>
      </c>
      <c r="H24" s="892" t="s">
        <v>4598</v>
      </c>
    </row>
    <row r="25" spans="1:9" s="923" customFormat="1" ht="24" customHeight="1">
      <c r="A25" s="891">
        <f t="shared" si="1"/>
        <v>13</v>
      </c>
      <c r="B25" s="1022" t="s">
        <v>4597</v>
      </c>
      <c r="C25" s="1068">
        <v>0</v>
      </c>
      <c r="D25" s="1068">
        <v>306</v>
      </c>
      <c r="E25" s="1068">
        <v>306</v>
      </c>
      <c r="F25" s="888">
        <f t="shared" si="0"/>
        <v>100</v>
      </c>
      <c r="G25" s="893" t="s">
        <v>4029</v>
      </c>
      <c r="H25" s="892" t="s">
        <v>897</v>
      </c>
    </row>
    <row r="26" spans="1:9" s="926" customFormat="1" ht="45" customHeight="1">
      <c r="A26" s="891">
        <f t="shared" si="1"/>
        <v>14</v>
      </c>
      <c r="B26" s="1067" t="s">
        <v>4596</v>
      </c>
      <c r="C26" s="1066">
        <v>0</v>
      </c>
      <c r="D26" s="1066">
        <v>273134</v>
      </c>
      <c r="E26" s="1066">
        <v>0</v>
      </c>
      <c r="F26" s="888">
        <f t="shared" si="0"/>
        <v>0</v>
      </c>
      <c r="G26" s="893" t="s">
        <v>4045</v>
      </c>
      <c r="H26" s="892" t="s">
        <v>4595</v>
      </c>
    </row>
    <row r="27" spans="1:9" s="923" customFormat="1" ht="56.25" customHeight="1">
      <c r="A27" s="891">
        <f t="shared" si="1"/>
        <v>15</v>
      </c>
      <c r="B27" s="1067" t="s">
        <v>4594</v>
      </c>
      <c r="C27" s="1066">
        <v>0</v>
      </c>
      <c r="D27" s="1066">
        <v>81665</v>
      </c>
      <c r="E27" s="1066">
        <v>0</v>
      </c>
      <c r="F27" s="888">
        <f t="shared" si="0"/>
        <v>0</v>
      </c>
      <c r="G27" s="893" t="s">
        <v>4045</v>
      </c>
      <c r="H27" s="892" t="s">
        <v>4593</v>
      </c>
    </row>
    <row r="28" spans="1:9" s="923" customFormat="1" ht="34.5" customHeight="1">
      <c r="A28" s="891">
        <f t="shared" si="1"/>
        <v>16</v>
      </c>
      <c r="B28" s="1067" t="s">
        <v>4592</v>
      </c>
      <c r="C28" s="1066">
        <v>50000</v>
      </c>
      <c r="D28" s="1066">
        <v>108615.45</v>
      </c>
      <c r="E28" s="1066">
        <v>0</v>
      </c>
      <c r="F28" s="888">
        <f t="shared" si="0"/>
        <v>0</v>
      </c>
      <c r="G28" s="893" t="s">
        <v>4045</v>
      </c>
      <c r="H28" s="892" t="s">
        <v>4591</v>
      </c>
    </row>
    <row r="29" spans="1:9" s="923" customFormat="1" ht="109.5" customHeight="1">
      <c r="A29" s="891">
        <f t="shared" si="1"/>
        <v>17</v>
      </c>
      <c r="B29" s="998" t="s">
        <v>4590</v>
      </c>
      <c r="C29" s="997">
        <v>0</v>
      </c>
      <c r="D29" s="997">
        <v>13909.21</v>
      </c>
      <c r="E29" s="997">
        <v>7611.2578800000001</v>
      </c>
      <c r="F29" s="888">
        <f t="shared" si="0"/>
        <v>54.720993356200673</v>
      </c>
      <c r="G29" s="893" t="s">
        <v>4029</v>
      </c>
      <c r="H29" s="886" t="s">
        <v>4589</v>
      </c>
    </row>
    <row r="30" spans="1:9" s="923" customFormat="1" ht="12.75" customHeight="1">
      <c r="A30" s="891">
        <f t="shared" si="1"/>
        <v>18</v>
      </c>
      <c r="B30" s="998" t="s">
        <v>4588</v>
      </c>
      <c r="C30" s="997">
        <v>0</v>
      </c>
      <c r="D30" s="997">
        <v>4361.55</v>
      </c>
      <c r="E30" s="997">
        <v>4358.3047999999999</v>
      </c>
      <c r="F30" s="888">
        <f t="shared" si="0"/>
        <v>99.925595258566318</v>
      </c>
      <c r="G30" s="893" t="s">
        <v>4029</v>
      </c>
      <c r="H30" s="886" t="s">
        <v>68</v>
      </c>
    </row>
    <row r="31" spans="1:9" s="675" customFormat="1" ht="13.5" customHeight="1" thickBot="1">
      <c r="A31" s="1239" t="s">
        <v>437</v>
      </c>
      <c r="B31" s="1240"/>
      <c r="C31" s="885">
        <f>SUM(C13:C30)</f>
        <v>190510</v>
      </c>
      <c r="D31" s="885">
        <f>SUM(D13:D30)</f>
        <v>591419.67000000004</v>
      </c>
      <c r="E31" s="885">
        <f>SUM(E13:E30)</f>
        <v>111192.503</v>
      </c>
      <c r="F31" s="922">
        <f t="shared" si="0"/>
        <v>18.80094772634126</v>
      </c>
      <c r="G31" s="903"/>
      <c r="H31" s="882"/>
    </row>
    <row r="32" spans="1:9" ht="18" customHeight="1" thickBot="1">
      <c r="A32" s="920" t="s">
        <v>4049</v>
      </c>
      <c r="B32" s="919"/>
      <c r="C32" s="918"/>
      <c r="D32" s="918"/>
      <c r="E32" s="917"/>
      <c r="F32" s="916"/>
      <c r="G32" s="915"/>
      <c r="H32" s="914"/>
    </row>
    <row r="33" spans="1:8" ht="220.5">
      <c r="A33" s="913">
        <f>A30+1</f>
        <v>19</v>
      </c>
      <c r="B33" s="1023" t="s">
        <v>890</v>
      </c>
      <c r="C33" s="1065">
        <v>18892</v>
      </c>
      <c r="D33" s="1065">
        <v>20392.069999999996</v>
      </c>
      <c r="E33" s="1065">
        <v>19076.43579</v>
      </c>
      <c r="F33" s="910">
        <f>E33/D33*100</f>
        <v>93.548304757682772</v>
      </c>
      <c r="G33" s="984" t="s">
        <v>4006</v>
      </c>
      <c r="H33" s="983" t="s">
        <v>4587</v>
      </c>
    </row>
    <row r="34" spans="1:8" ht="13.5" customHeight="1" thickBot="1">
      <c r="A34" s="1239" t="s">
        <v>437</v>
      </c>
      <c r="B34" s="1240"/>
      <c r="C34" s="885">
        <f>SUM(C33:C33)</f>
        <v>18892</v>
      </c>
      <c r="D34" s="904">
        <f>SUM(D33:D33)</f>
        <v>20392.069999999996</v>
      </c>
      <c r="E34" s="904">
        <f>SUM(E33:E33)</f>
        <v>19076.43579</v>
      </c>
      <c r="F34" s="884">
        <f>E34/D34*100</f>
        <v>93.548304757682772</v>
      </c>
      <c r="G34" s="903"/>
      <c r="H34" s="882"/>
    </row>
  </sheetData>
  <customSheetViews>
    <customSheetView guid="{040A417A-1A2A-4546-91E5-4FDAF814DD6C}" showPageBreaks="1" fitToPage="1" printArea="1" view="pageBreakPreview">
      <selection activeCell="F87" sqref="F87"/>
      <rowBreaks count="2" manualBreakCount="2">
        <brk id="24" max="7" man="1"/>
        <brk id="31" max="7" man="1"/>
      </rowBreaks>
      <pageMargins left="0.31496062992125984" right="0.31496062992125984" top="0.51181102362204722" bottom="0.43307086614173229" header="0.31496062992125984" footer="0.23622047244094491"/>
      <printOptions horizontalCentered="1"/>
      <pageSetup paperSize="9" scale="98" firstPageNumber="294" fitToHeight="0" orientation="landscape" useFirstPageNumber="1" r:id="rId1"/>
      <headerFooter alignWithMargins="0">
        <oddHeader>&amp;L&amp;"Tahoma,Kurzíva"&amp;9Závěrečný účet za rok 2013&amp;R&amp;"Tahoma,Kurzíva"&amp;9Tabulka č. 19</oddHeader>
        <oddFooter>&amp;C&amp;"Tahoma,Obyčejné"&amp;P</oddFooter>
      </headerFooter>
    </customSheetView>
  </customSheetViews>
  <mergeCells count="7">
    <mergeCell ref="A34:B34"/>
    <mergeCell ref="A1:H1"/>
    <mergeCell ref="A4:B4"/>
    <mergeCell ref="A5:B5"/>
    <mergeCell ref="A6:B6"/>
    <mergeCell ref="A7:B7"/>
    <mergeCell ref="A31:B31"/>
  </mergeCells>
  <printOptions horizontalCentered="1"/>
  <pageMargins left="0.31496062992125984" right="0.31496062992125984" top="0.51181102362204722" bottom="0.43307086614173229" header="0.31496062992125984" footer="0.23622047244094491"/>
  <pageSetup paperSize="9" scale="98" firstPageNumber="294" fitToHeight="0" orientation="landscape" useFirstPageNumber="1" r:id="rId2"/>
  <headerFooter alignWithMargins="0">
    <oddHeader>&amp;L&amp;"Tahoma,Kurzíva"&amp;9Závěrečný účet za rok 2013&amp;R&amp;"Tahoma,Kurzíva"&amp;9Tabulka č. 19</oddHeader>
    <oddFooter>&amp;C&amp;"Tahoma,Obyčejné"&amp;P</oddFooter>
  </headerFooter>
  <rowBreaks count="2" manualBreakCount="2">
    <brk id="24" max="7" man="1"/>
    <brk id="31" max="7"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1"/>
  <sheetViews>
    <sheetView view="pageBreakPreview" zoomScaleNormal="100" workbookViewId="0">
      <selection activeCell="F87" sqref="F87"/>
    </sheetView>
  </sheetViews>
  <sheetFormatPr defaultRowHeight="15"/>
  <cols>
    <col min="1" max="1" width="11.28515625" style="601" customWidth="1"/>
    <col min="2" max="2" width="60.42578125" style="600" customWidth="1"/>
    <col min="3" max="3" width="16.140625" style="599" customWidth="1"/>
    <col min="4" max="4" width="10.42578125" style="598" bestFit="1" customWidth="1"/>
    <col min="5" max="16384" width="9.140625" style="598"/>
  </cols>
  <sheetData>
    <row r="1" spans="1:4" ht="30" customHeight="1">
      <c r="A1" s="1248" t="s">
        <v>1315</v>
      </c>
      <c r="B1" s="1248"/>
      <c r="C1" s="1248"/>
    </row>
    <row r="2" spans="1:4" ht="15.75" thickBot="1">
      <c r="C2" s="611" t="s">
        <v>30</v>
      </c>
    </row>
    <row r="3" spans="1:4" ht="45.75" customHeight="1" thickBot="1">
      <c r="A3" s="610" t="s">
        <v>1314</v>
      </c>
      <c r="B3" s="609" t="s">
        <v>1313</v>
      </c>
      <c r="C3" s="608" t="s">
        <v>1312</v>
      </c>
    </row>
    <row r="4" spans="1:4" ht="17.25" customHeight="1" thickBot="1">
      <c r="A4" s="607">
        <v>95711</v>
      </c>
      <c r="B4" s="606" t="s">
        <v>1311</v>
      </c>
      <c r="C4" s="605">
        <v>1723.1963900000001</v>
      </c>
      <c r="D4" s="604"/>
    </row>
    <row r="5" spans="1:4" ht="18" customHeight="1" thickBot="1">
      <c r="A5" s="1249" t="s">
        <v>1310</v>
      </c>
      <c r="B5" s="1250"/>
      <c r="C5" s="603">
        <f>SUM(C4)</f>
        <v>1723.1963900000001</v>
      </c>
    </row>
    <row r="11" spans="1:4">
      <c r="C11" s="602"/>
    </row>
  </sheetData>
  <customSheetViews>
    <customSheetView guid="{040A417A-1A2A-4546-91E5-4FDAF814DD6C}" showPageBreaks="1" fitToPage="1" printArea="1" view="pageBreakPreview">
      <selection activeCell="F87" sqref="F87"/>
      <pageMargins left="0.39370078740157483" right="0.39370078740157483" top="0.59055118110236227" bottom="0.39370078740157483" header="0.31496062992125984" footer="0.11811023622047245"/>
      <printOptions horizontalCentered="1"/>
      <pageSetup paperSize="9" firstPageNumber="298" fitToHeight="0" orientation="portrait" useFirstPageNumber="1" r:id="rId1"/>
      <headerFooter alignWithMargins="0">
        <oddHeader>&amp;L&amp;"Tahoma,Kurzíva"&amp;9Závěrečný účet za rok 2013&amp;R&amp;"Tahoma,Kurzíva"&amp;9Tabulka č. 20</oddHeader>
        <oddFooter>&amp;C&amp;"Tahoma,Obyčejné"&amp;P</oddFooter>
      </headerFooter>
    </customSheetView>
  </customSheetViews>
  <mergeCells count="2">
    <mergeCell ref="A1:C1"/>
    <mergeCell ref="A5:B5"/>
  </mergeCells>
  <printOptions horizontalCentered="1"/>
  <pageMargins left="0.39370078740157483" right="0.39370078740157483" top="0.59055118110236227" bottom="0.39370078740157483" header="0.31496062992125984" footer="0.11811023622047245"/>
  <pageSetup paperSize="9" firstPageNumber="298" fitToHeight="0" orientation="portrait" useFirstPageNumber="1" r:id="rId2"/>
  <headerFooter alignWithMargins="0">
    <oddHeader>&amp;L&amp;"Tahoma,Kurzíva"&amp;9Závěrečný účet za rok 2013&amp;R&amp;"Tahoma,Kurzíva"&amp;9Tabulka č. 20</oddHeader>
    <oddFooter>&amp;C&amp;"Tahoma,Obyčejné"&amp;P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1"/>
  <sheetViews>
    <sheetView view="pageBreakPreview" zoomScaleNormal="100" zoomScaleSheetLayoutView="100" workbookViewId="0">
      <selection activeCell="F87" sqref="F87"/>
    </sheetView>
  </sheetViews>
  <sheetFormatPr defaultRowHeight="15"/>
  <cols>
    <col min="1" max="1" width="11.28515625" style="614" customWidth="1"/>
    <col min="2" max="2" width="60.42578125" style="612" customWidth="1"/>
    <col min="3" max="3" width="16.140625" style="613" customWidth="1"/>
    <col min="4" max="16384" width="9.140625" style="612"/>
  </cols>
  <sheetData>
    <row r="1" spans="1:3" ht="30" customHeight="1">
      <c r="A1" s="1251" t="s">
        <v>1331</v>
      </c>
      <c r="B1" s="1251"/>
      <c r="C1" s="1251"/>
    </row>
    <row r="2" spans="1:3" ht="15.75" thickBot="1">
      <c r="C2" s="620" t="s">
        <v>30</v>
      </c>
    </row>
    <row r="3" spans="1:3" ht="45.75" customHeight="1" thickBot="1">
      <c r="A3" s="610" t="s">
        <v>1314</v>
      </c>
      <c r="B3" s="619" t="s">
        <v>1313</v>
      </c>
      <c r="C3" s="608" t="s">
        <v>1312</v>
      </c>
    </row>
    <row r="4" spans="1:3">
      <c r="A4" s="607" t="s">
        <v>1330</v>
      </c>
      <c r="B4" s="606" t="s">
        <v>1329</v>
      </c>
      <c r="C4" s="618">
        <v>94.481549999999999</v>
      </c>
    </row>
    <row r="5" spans="1:3">
      <c r="A5" s="617" t="s">
        <v>1328</v>
      </c>
      <c r="B5" s="616" t="s">
        <v>1327</v>
      </c>
      <c r="C5" s="605">
        <v>1078.0943299999999</v>
      </c>
    </row>
    <row r="6" spans="1:3">
      <c r="A6" s="617" t="s">
        <v>1326</v>
      </c>
      <c r="B6" s="616" t="s">
        <v>1325</v>
      </c>
      <c r="C6" s="605">
        <v>1.367E-2</v>
      </c>
    </row>
    <row r="7" spans="1:3">
      <c r="A7" s="617" t="s">
        <v>1324</v>
      </c>
      <c r="B7" s="616" t="s">
        <v>1323</v>
      </c>
      <c r="C7" s="605">
        <v>100.68040999999999</v>
      </c>
    </row>
    <row r="8" spans="1:3">
      <c r="A8" s="617" t="s">
        <v>1322</v>
      </c>
      <c r="B8" s="616" t="s">
        <v>1321</v>
      </c>
      <c r="C8" s="605">
        <v>212.31961000000001</v>
      </c>
    </row>
    <row r="9" spans="1:3">
      <c r="A9" s="617" t="s">
        <v>1320</v>
      </c>
      <c r="B9" s="616" t="s">
        <v>1319</v>
      </c>
      <c r="C9" s="605">
        <v>573.05539999999996</v>
      </c>
    </row>
    <row r="10" spans="1:3" ht="15.75" thickBot="1">
      <c r="A10" s="617" t="s">
        <v>1318</v>
      </c>
      <c r="B10" s="616" t="s">
        <v>1317</v>
      </c>
      <c r="C10" s="605">
        <v>0.13120000000000001</v>
      </c>
    </row>
    <row r="11" spans="1:3" ht="15.75" thickBot="1">
      <c r="A11" s="1252" t="s">
        <v>1316</v>
      </c>
      <c r="B11" s="1253"/>
      <c r="C11" s="615">
        <f>SUM(C4:C10)</f>
        <v>2058.7761699999996</v>
      </c>
    </row>
  </sheetData>
  <customSheetViews>
    <customSheetView guid="{040A417A-1A2A-4546-91E5-4FDAF814DD6C}" showPageBreaks="1" fitToPage="1" printArea="1" view="pageBreakPreview">
      <selection activeCell="F87" sqref="F87"/>
      <pageMargins left="0.39370078740157483" right="0.39370078740157483" top="0.59055118110236227" bottom="0.39370078740157483" header="0.31496062992125984" footer="0.11811023622047245"/>
      <printOptions horizontalCentered="1"/>
      <pageSetup paperSize="9" firstPageNumber="299" fitToHeight="0" orientation="portrait" useFirstPageNumber="1" r:id="rId1"/>
      <headerFooter alignWithMargins="0">
        <oddHeader>&amp;L&amp;"Tahoma,Kurzíva"&amp;9Závěrečný účet za rok 2013&amp;R&amp;"Tahoma,Kurzíva"&amp;9Tabulka č. 21</oddHeader>
        <oddFooter>&amp;C&amp;"Tahoma,Obyčejné"&amp;P</oddFooter>
      </headerFooter>
    </customSheetView>
  </customSheetViews>
  <mergeCells count="2">
    <mergeCell ref="A1:C1"/>
    <mergeCell ref="A11:B11"/>
  </mergeCells>
  <printOptions horizontalCentered="1"/>
  <pageMargins left="0.39370078740157483" right="0.39370078740157483" top="0.59055118110236227" bottom="0.39370078740157483" header="0.31496062992125984" footer="0.11811023622047245"/>
  <pageSetup paperSize="9" firstPageNumber="299" fitToHeight="0" orientation="portrait" useFirstPageNumber="1" r:id="rId2"/>
  <headerFooter alignWithMargins="0">
    <oddHeader>&amp;L&amp;"Tahoma,Kurzíva"&amp;9Závěrečný účet za rok 2013&amp;R&amp;"Tahoma,Kurzíva"&amp;9Tabulka č. 21</oddHeader>
    <oddFooter>&amp;C&amp;"Tahoma,Obyčejné"&amp;P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39"/>
  <sheetViews>
    <sheetView view="pageBreakPreview" zoomScaleNormal="100" zoomScaleSheetLayoutView="100" workbookViewId="0">
      <selection activeCell="F87" sqref="F87"/>
    </sheetView>
  </sheetViews>
  <sheetFormatPr defaultRowHeight="15"/>
  <cols>
    <col min="1" max="1" width="11.28515625" style="621" customWidth="1"/>
    <col min="2" max="2" width="60.42578125" style="600" customWidth="1"/>
    <col min="3" max="3" width="16.140625" style="599" customWidth="1"/>
    <col min="4" max="16384" width="9.140625" style="598"/>
  </cols>
  <sheetData>
    <row r="1" spans="1:3" ht="33.75" customHeight="1">
      <c r="A1" s="1251" t="s">
        <v>1381</v>
      </c>
      <c r="B1" s="1251"/>
      <c r="C1" s="1251"/>
    </row>
    <row r="2" spans="1:3" ht="15.75" customHeight="1" thickBot="1">
      <c r="C2" s="631" t="s">
        <v>30</v>
      </c>
    </row>
    <row r="3" spans="1:3" s="622" customFormat="1" ht="45.75" customHeight="1" thickBot="1">
      <c r="A3" s="610" t="s">
        <v>1314</v>
      </c>
      <c r="B3" s="609" t="s">
        <v>1313</v>
      </c>
      <c r="C3" s="608" t="s">
        <v>1312</v>
      </c>
    </row>
    <row r="4" spans="1:3" s="622" customFormat="1" ht="15" customHeight="1">
      <c r="A4" s="630" t="s">
        <v>1380</v>
      </c>
      <c r="B4" s="629" t="s">
        <v>1379</v>
      </c>
      <c r="C4" s="618">
        <v>0</v>
      </c>
    </row>
    <row r="5" spans="1:3" s="622" customFormat="1" ht="15" customHeight="1">
      <c r="A5" s="624" t="s">
        <v>1378</v>
      </c>
      <c r="B5" s="623" t="s">
        <v>1377</v>
      </c>
      <c r="C5" s="605">
        <v>0.74455000000000005</v>
      </c>
    </row>
    <row r="6" spans="1:3" s="622" customFormat="1" ht="15" customHeight="1">
      <c r="A6" s="624" t="s">
        <v>1376</v>
      </c>
      <c r="B6" s="623" t="s">
        <v>1375</v>
      </c>
      <c r="C6" s="605">
        <v>0.98404000000000003</v>
      </c>
    </row>
    <row r="7" spans="1:3" s="622" customFormat="1" ht="15" customHeight="1">
      <c r="A7" s="624" t="s">
        <v>1374</v>
      </c>
      <c r="B7" s="623" t="s">
        <v>1373</v>
      </c>
      <c r="C7" s="605">
        <v>1.6152200000000001</v>
      </c>
    </row>
    <row r="8" spans="1:3" s="622" customFormat="1" ht="15" customHeight="1">
      <c r="A8" s="624" t="s">
        <v>1372</v>
      </c>
      <c r="B8" s="623" t="s">
        <v>1371</v>
      </c>
      <c r="C8" s="605">
        <v>0</v>
      </c>
    </row>
    <row r="9" spans="1:3" s="622" customFormat="1" ht="15" customHeight="1">
      <c r="A9" s="624" t="s">
        <v>1370</v>
      </c>
      <c r="B9" s="623" t="s">
        <v>1369</v>
      </c>
      <c r="C9" s="605">
        <v>59.259320000000002</v>
      </c>
    </row>
    <row r="10" spans="1:3" s="622" customFormat="1" ht="12.75">
      <c r="A10" s="624" t="s">
        <v>1368</v>
      </c>
      <c r="B10" s="628" t="s">
        <v>1367</v>
      </c>
      <c r="C10" s="627">
        <v>22.81645</v>
      </c>
    </row>
    <row r="11" spans="1:3" s="622" customFormat="1" ht="15" customHeight="1">
      <c r="A11" s="624" t="s">
        <v>1366</v>
      </c>
      <c r="B11" s="623" t="s">
        <v>1365</v>
      </c>
      <c r="C11" s="605">
        <v>1.0279999999999999E-2</v>
      </c>
    </row>
    <row r="12" spans="1:3" s="622" customFormat="1" ht="15" customHeight="1">
      <c r="A12" s="624" t="s">
        <v>1364</v>
      </c>
      <c r="B12" s="623" t="s">
        <v>1363</v>
      </c>
      <c r="C12" s="605">
        <v>26.087230000000002</v>
      </c>
    </row>
    <row r="13" spans="1:3" s="622" customFormat="1" ht="15" customHeight="1">
      <c r="A13" s="624" t="s">
        <v>1362</v>
      </c>
      <c r="B13" s="623" t="s">
        <v>1361</v>
      </c>
      <c r="C13" s="605">
        <v>0</v>
      </c>
    </row>
    <row r="14" spans="1:3" s="622" customFormat="1" ht="15" customHeight="1">
      <c r="A14" s="624" t="s">
        <v>1360</v>
      </c>
      <c r="B14" s="623" t="s">
        <v>1359</v>
      </c>
      <c r="C14" s="605">
        <v>0</v>
      </c>
    </row>
    <row r="15" spans="1:3" s="622" customFormat="1" ht="15" customHeight="1">
      <c r="A15" s="624" t="s">
        <v>1358</v>
      </c>
      <c r="B15" s="623" t="s">
        <v>1357</v>
      </c>
      <c r="C15" s="605">
        <v>17.827100000000002</v>
      </c>
    </row>
    <row r="16" spans="1:3" s="622" customFormat="1" ht="15" customHeight="1">
      <c r="A16" s="624" t="s">
        <v>1356</v>
      </c>
      <c r="B16" s="623" t="s">
        <v>1355</v>
      </c>
      <c r="C16" s="605">
        <v>1.85026</v>
      </c>
    </row>
    <row r="17" spans="1:3" s="622" customFormat="1" ht="15" customHeight="1">
      <c r="A17" s="624" t="s">
        <v>1354</v>
      </c>
      <c r="B17" s="623" t="s">
        <v>1353</v>
      </c>
      <c r="C17" s="605">
        <v>0</v>
      </c>
    </row>
    <row r="18" spans="1:3" s="622" customFormat="1" ht="15" customHeight="1">
      <c r="A18" s="626" t="s">
        <v>1352</v>
      </c>
      <c r="B18" s="625" t="s">
        <v>1351</v>
      </c>
      <c r="C18" s="605">
        <v>0</v>
      </c>
    </row>
    <row r="19" spans="1:3" s="622" customFormat="1" ht="15" customHeight="1">
      <c r="A19" s="626" t="s">
        <v>1350</v>
      </c>
      <c r="B19" s="625" t="s">
        <v>1349</v>
      </c>
      <c r="C19" s="605">
        <v>1.0189999999999999E-2</v>
      </c>
    </row>
    <row r="20" spans="1:3" s="622" customFormat="1" ht="15" customHeight="1">
      <c r="A20" s="626" t="s">
        <v>1348</v>
      </c>
      <c r="B20" s="625" t="s">
        <v>1347</v>
      </c>
      <c r="C20" s="605">
        <v>0</v>
      </c>
    </row>
    <row r="21" spans="1:3" s="622" customFormat="1" ht="15" customHeight="1">
      <c r="A21" s="626" t="s">
        <v>1346</v>
      </c>
      <c r="B21" s="625" t="s">
        <v>1345</v>
      </c>
      <c r="C21" s="605">
        <v>11.418150000000001</v>
      </c>
    </row>
    <row r="22" spans="1:3" s="622" customFormat="1" ht="15" customHeight="1">
      <c r="A22" s="626" t="s">
        <v>1344</v>
      </c>
      <c r="B22" s="625" t="s">
        <v>1343</v>
      </c>
      <c r="C22" s="605">
        <v>88.445530000000005</v>
      </c>
    </row>
    <row r="23" spans="1:3" s="622" customFormat="1" ht="15" customHeight="1">
      <c r="A23" s="626" t="s">
        <v>1342</v>
      </c>
      <c r="B23" s="625" t="s">
        <v>1341</v>
      </c>
      <c r="C23" s="605">
        <v>0</v>
      </c>
    </row>
    <row r="24" spans="1:3" s="622" customFormat="1" ht="15" customHeight="1">
      <c r="A24" s="626" t="s">
        <v>1340</v>
      </c>
      <c r="B24" s="625" t="s">
        <v>1339</v>
      </c>
      <c r="C24" s="605">
        <v>2.2169999999999999E-2</v>
      </c>
    </row>
    <row r="25" spans="1:3" s="622" customFormat="1" ht="15" customHeight="1">
      <c r="A25" s="626" t="s">
        <v>1338</v>
      </c>
      <c r="B25" s="625" t="s">
        <v>1337</v>
      </c>
      <c r="C25" s="605">
        <v>0</v>
      </c>
    </row>
    <row r="26" spans="1:3" s="622" customFormat="1" ht="15" customHeight="1">
      <c r="A26" s="624" t="s">
        <v>1336</v>
      </c>
      <c r="B26" s="623" t="s">
        <v>1335</v>
      </c>
      <c r="C26" s="605">
        <v>0</v>
      </c>
    </row>
    <row r="27" spans="1:3" s="622" customFormat="1" ht="15" customHeight="1" thickBot="1">
      <c r="A27" s="624" t="s">
        <v>1334</v>
      </c>
      <c r="B27" s="623" t="s">
        <v>1333</v>
      </c>
      <c r="C27" s="605">
        <v>37.595219999999998</v>
      </c>
    </row>
    <row r="28" spans="1:3" s="622" customFormat="1" ht="16.5" customHeight="1" thickBot="1">
      <c r="A28" s="1252" t="s">
        <v>1332</v>
      </c>
      <c r="B28" s="1253"/>
      <c r="C28" s="615">
        <f>SUM(C4:C27)</f>
        <v>268.68570999999997</v>
      </c>
    </row>
    <row r="29" spans="1:3">
      <c r="A29" s="1254"/>
      <c r="B29" s="1255"/>
      <c r="C29" s="1256"/>
    </row>
    <row r="39" spans="1:3" ht="23.25" customHeight="1">
      <c r="A39" s="1257"/>
      <c r="B39" s="1257"/>
      <c r="C39" s="1257"/>
    </row>
  </sheetData>
  <customSheetViews>
    <customSheetView guid="{040A417A-1A2A-4546-91E5-4FDAF814DD6C}" showPageBreaks="1" fitToPage="1" printArea="1" view="pageBreakPreview">
      <selection activeCell="F87" sqref="F87"/>
      <pageMargins left="0.39370078740157483" right="0.39370078740157483" top="0.59055118110236227" bottom="0.39370078740157483" header="0.31496062992125984" footer="0.11811023622047245"/>
      <printOptions horizontalCentered="1"/>
      <pageSetup paperSize="9" firstPageNumber="300" fitToHeight="0" orientation="portrait" useFirstPageNumber="1" r:id="rId1"/>
      <headerFooter alignWithMargins="0">
        <oddHeader>&amp;L&amp;"Tahoma,Kurzíva"&amp;9Závěrečný účet za rok 2013&amp;R&amp;"Tahoma,Kurzíva"&amp;9Tabulka č. 22</oddHeader>
        <oddFooter>&amp;C&amp;"Tahoma,Obyčejné"&amp;P</oddFooter>
      </headerFooter>
    </customSheetView>
  </customSheetViews>
  <mergeCells count="4">
    <mergeCell ref="A1:C1"/>
    <mergeCell ref="A28:B28"/>
    <mergeCell ref="A29:C29"/>
    <mergeCell ref="A39:C39"/>
  </mergeCells>
  <printOptions horizontalCentered="1"/>
  <pageMargins left="0.39370078740157483" right="0.39370078740157483" top="0.59055118110236227" bottom="0.39370078740157483" header="0.31496062992125984" footer="0.11811023622047245"/>
  <pageSetup paperSize="9" firstPageNumber="300" fitToHeight="0" orientation="portrait" useFirstPageNumber="1" r:id="rId2"/>
  <headerFooter alignWithMargins="0">
    <oddHeader>&amp;L&amp;"Tahoma,Kurzíva"&amp;9Závěrečný účet za rok 2013&amp;R&amp;"Tahoma,Kurzíva"&amp;9Tabulka č. 22</oddHeader>
    <oddFooter>&amp;C&amp;"Tahoma,Obyčejné"&amp;P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01"/>
  <sheetViews>
    <sheetView view="pageBreakPreview" zoomScaleNormal="100" workbookViewId="0">
      <selection activeCell="D1" sqref="D1"/>
    </sheetView>
  </sheetViews>
  <sheetFormatPr defaultRowHeight="14.25"/>
  <cols>
    <col min="1" max="1" width="12.7109375" style="635" bestFit="1" customWidth="1"/>
    <col min="2" max="2" width="60.42578125" style="634" customWidth="1"/>
    <col min="3" max="3" width="16.140625" style="633" customWidth="1"/>
    <col min="4" max="16384" width="9.140625" style="632"/>
  </cols>
  <sheetData>
    <row r="1" spans="1:3" ht="30" customHeight="1">
      <c r="A1" s="1248" t="s">
        <v>1670</v>
      </c>
      <c r="B1" s="1248"/>
      <c r="C1" s="1248"/>
    </row>
    <row r="2" spans="1:3" ht="15" thickBot="1">
      <c r="C2" s="666" t="s">
        <v>30</v>
      </c>
    </row>
    <row r="3" spans="1:3" ht="45.75" customHeight="1" thickBot="1">
      <c r="A3" s="610" t="s">
        <v>1314</v>
      </c>
      <c r="B3" s="609" t="s">
        <v>1313</v>
      </c>
      <c r="C3" s="665" t="s">
        <v>1312</v>
      </c>
    </row>
    <row r="4" spans="1:3" s="661" customFormat="1" ht="15">
      <c r="A4" s="664" t="s">
        <v>1669</v>
      </c>
      <c r="B4" s="663" t="s">
        <v>1668</v>
      </c>
      <c r="C4" s="662">
        <v>198.35974999999999</v>
      </c>
    </row>
    <row r="5" spans="1:3" s="643" customFormat="1" ht="22.5">
      <c r="A5" s="650" t="s">
        <v>1667</v>
      </c>
      <c r="B5" s="651" t="s">
        <v>1666</v>
      </c>
      <c r="C5" s="644">
        <v>174.39934</v>
      </c>
    </row>
    <row r="6" spans="1:3" s="643" customFormat="1" ht="15">
      <c r="A6" s="650" t="s">
        <v>1665</v>
      </c>
      <c r="B6" s="651" t="s">
        <v>1664</v>
      </c>
      <c r="C6" s="644">
        <v>0</v>
      </c>
    </row>
    <row r="7" spans="1:3" s="661" customFormat="1" ht="15">
      <c r="A7" s="650" t="s">
        <v>1663</v>
      </c>
      <c r="B7" s="652" t="s">
        <v>1662</v>
      </c>
      <c r="C7" s="644">
        <v>60.071359999999999</v>
      </c>
    </row>
    <row r="8" spans="1:3" s="643" customFormat="1" ht="15">
      <c r="A8" s="650" t="s">
        <v>1661</v>
      </c>
      <c r="B8" s="651" t="s">
        <v>1660</v>
      </c>
      <c r="C8" s="644">
        <v>311.13119999999998</v>
      </c>
    </row>
    <row r="9" spans="1:3" s="643" customFormat="1" ht="15">
      <c r="A9" s="650" t="s">
        <v>1659</v>
      </c>
      <c r="B9" s="651" t="s">
        <v>1658</v>
      </c>
      <c r="C9" s="644">
        <v>99.680040000000005</v>
      </c>
    </row>
    <row r="10" spans="1:3" s="643" customFormat="1" ht="22.5">
      <c r="A10" s="650" t="s">
        <v>1657</v>
      </c>
      <c r="B10" s="651" t="s">
        <v>1656</v>
      </c>
      <c r="C10" s="644">
        <v>159.59136000000001</v>
      </c>
    </row>
    <row r="11" spans="1:3" s="643" customFormat="1" ht="22.5">
      <c r="A11" s="650" t="s">
        <v>1655</v>
      </c>
      <c r="B11" s="652" t="s">
        <v>1654</v>
      </c>
      <c r="C11" s="644">
        <v>81.507999999999996</v>
      </c>
    </row>
    <row r="12" spans="1:3" s="643" customFormat="1" ht="22.5">
      <c r="A12" s="650">
        <v>62331205</v>
      </c>
      <c r="B12" s="651" t="s">
        <v>1653</v>
      </c>
      <c r="C12" s="644">
        <v>34.628019999999999</v>
      </c>
    </row>
    <row r="13" spans="1:3" s="643" customFormat="1" ht="15">
      <c r="A13" s="650">
        <v>62331639</v>
      </c>
      <c r="B13" s="651" t="s">
        <v>1652</v>
      </c>
      <c r="C13" s="644">
        <v>72.543520000000001</v>
      </c>
    </row>
    <row r="14" spans="1:3" s="643" customFormat="1" ht="22.5">
      <c r="A14" s="650">
        <v>62331493</v>
      </c>
      <c r="B14" s="651" t="s">
        <v>1651</v>
      </c>
      <c r="C14" s="644">
        <v>39.851700000000001</v>
      </c>
    </row>
    <row r="15" spans="1:3" s="643" customFormat="1" ht="15">
      <c r="A15" s="650">
        <v>62331558</v>
      </c>
      <c r="B15" s="651" t="s">
        <v>1650</v>
      </c>
      <c r="C15" s="644">
        <v>107.2109</v>
      </c>
    </row>
    <row r="16" spans="1:3" s="643" customFormat="1" ht="15">
      <c r="A16" s="650">
        <v>62331582</v>
      </c>
      <c r="B16" s="651" t="s">
        <v>1649</v>
      </c>
      <c r="C16" s="644">
        <v>115.92811</v>
      </c>
    </row>
    <row r="17" spans="1:3" s="643" customFormat="1" ht="15">
      <c r="A17" s="650">
        <v>62331795</v>
      </c>
      <c r="B17" s="649" t="s">
        <v>1648</v>
      </c>
      <c r="C17" s="644">
        <v>0</v>
      </c>
    </row>
    <row r="18" spans="1:3" s="643" customFormat="1" ht="22.5">
      <c r="A18" s="650">
        <v>62331540</v>
      </c>
      <c r="B18" s="651" t="s">
        <v>1647</v>
      </c>
      <c r="C18" s="644">
        <v>131.56516999999999</v>
      </c>
    </row>
    <row r="19" spans="1:3" s="643" customFormat="1" ht="15">
      <c r="A19" s="650" t="s">
        <v>1646</v>
      </c>
      <c r="B19" s="651" t="s">
        <v>1645</v>
      </c>
      <c r="C19" s="644">
        <v>215.25523999999999</v>
      </c>
    </row>
    <row r="20" spans="1:3" s="643" customFormat="1" ht="22.5">
      <c r="A20" s="650" t="s">
        <v>1644</v>
      </c>
      <c r="B20" s="652" t="s">
        <v>1643</v>
      </c>
      <c r="C20" s="644">
        <v>120.56304</v>
      </c>
    </row>
    <row r="21" spans="1:3" s="643" customFormat="1" ht="15">
      <c r="A21" s="650" t="s">
        <v>1642</v>
      </c>
      <c r="B21" s="649" t="s">
        <v>1641</v>
      </c>
      <c r="C21" s="644">
        <v>27.991489999999999</v>
      </c>
    </row>
    <row r="22" spans="1:3" s="643" customFormat="1" ht="15">
      <c r="A22" s="650" t="s">
        <v>1640</v>
      </c>
      <c r="B22" s="652" t="s">
        <v>1639</v>
      </c>
      <c r="C22" s="644">
        <v>75.892499999999998</v>
      </c>
    </row>
    <row r="23" spans="1:3" s="643" customFormat="1" ht="15">
      <c r="A23" s="650" t="s">
        <v>1638</v>
      </c>
      <c r="B23" s="651" t="s">
        <v>1637</v>
      </c>
      <c r="C23" s="644">
        <v>41.748530000000002</v>
      </c>
    </row>
    <row r="24" spans="1:3" s="643" customFormat="1" ht="15">
      <c r="A24" s="650">
        <v>47813113</v>
      </c>
      <c r="B24" s="651" t="s">
        <v>1636</v>
      </c>
      <c r="C24" s="644">
        <v>100.56486</v>
      </c>
    </row>
    <row r="25" spans="1:3" s="643" customFormat="1" ht="15">
      <c r="A25" s="650" t="s">
        <v>1635</v>
      </c>
      <c r="B25" s="651" t="s">
        <v>1634</v>
      </c>
      <c r="C25" s="644">
        <v>322.49299999999999</v>
      </c>
    </row>
    <row r="26" spans="1:3" s="643" customFormat="1" ht="15">
      <c r="A26" s="650" t="s">
        <v>1633</v>
      </c>
      <c r="B26" s="651" t="s">
        <v>1632</v>
      </c>
      <c r="C26" s="644">
        <v>21.023420000000002</v>
      </c>
    </row>
    <row r="27" spans="1:3" s="643" customFormat="1" ht="22.5">
      <c r="A27" s="650" t="s">
        <v>1631</v>
      </c>
      <c r="B27" s="651" t="s">
        <v>1630</v>
      </c>
      <c r="C27" s="644">
        <v>41.019370000000002</v>
      </c>
    </row>
    <row r="28" spans="1:3" s="643" customFormat="1" ht="24" customHeight="1">
      <c r="A28" s="650" t="s">
        <v>1629</v>
      </c>
      <c r="B28" s="651" t="s">
        <v>1628</v>
      </c>
      <c r="C28" s="644">
        <v>3.4</v>
      </c>
    </row>
    <row r="29" spans="1:3" s="643" customFormat="1" ht="15">
      <c r="A29" s="650" t="s">
        <v>1627</v>
      </c>
      <c r="B29" s="651" t="s">
        <v>1626</v>
      </c>
      <c r="C29" s="644">
        <v>0</v>
      </c>
    </row>
    <row r="30" spans="1:3" s="643" customFormat="1" ht="15">
      <c r="A30" s="650" t="s">
        <v>1625</v>
      </c>
      <c r="B30" s="651" t="s">
        <v>1624</v>
      </c>
      <c r="C30" s="644">
        <v>76.676389999999998</v>
      </c>
    </row>
    <row r="31" spans="1:3" s="643" customFormat="1" ht="15">
      <c r="A31" s="650" t="s">
        <v>1623</v>
      </c>
      <c r="B31" s="651" t="s">
        <v>1622</v>
      </c>
      <c r="C31" s="644">
        <v>30.164480000000001</v>
      </c>
    </row>
    <row r="32" spans="1:3" s="643" customFormat="1" ht="15">
      <c r="A32" s="650" t="s">
        <v>1621</v>
      </c>
      <c r="B32" s="651" t="s">
        <v>1620</v>
      </c>
      <c r="C32" s="644">
        <v>67.576250000000002</v>
      </c>
    </row>
    <row r="33" spans="1:3" s="643" customFormat="1" ht="22.5">
      <c r="A33" s="650" t="s">
        <v>1619</v>
      </c>
      <c r="B33" s="651" t="s">
        <v>1618</v>
      </c>
      <c r="C33" s="644">
        <v>181.36589000000001</v>
      </c>
    </row>
    <row r="34" spans="1:3" s="643" customFormat="1" ht="22.5">
      <c r="A34" s="650" t="s">
        <v>1617</v>
      </c>
      <c r="B34" s="651" t="s">
        <v>1616</v>
      </c>
      <c r="C34" s="644">
        <v>81.419169999999994</v>
      </c>
    </row>
    <row r="35" spans="1:3" s="643" customFormat="1" ht="15">
      <c r="A35" s="650" t="s">
        <v>1615</v>
      </c>
      <c r="B35" s="651" t="s">
        <v>1614</v>
      </c>
      <c r="C35" s="644">
        <v>81.287750000000003</v>
      </c>
    </row>
    <row r="36" spans="1:3" s="643" customFormat="1" ht="15">
      <c r="A36" s="650" t="s">
        <v>1613</v>
      </c>
      <c r="B36" s="651" t="s">
        <v>1612</v>
      </c>
      <c r="C36" s="644">
        <v>25.215530000000001</v>
      </c>
    </row>
    <row r="37" spans="1:3" s="643" customFormat="1" ht="22.5">
      <c r="A37" s="650" t="s">
        <v>1611</v>
      </c>
      <c r="B37" s="652" t="s">
        <v>1610</v>
      </c>
      <c r="C37" s="644">
        <v>154.85073</v>
      </c>
    </row>
    <row r="38" spans="1:3" s="643" customFormat="1" ht="15">
      <c r="A38" s="650" t="s">
        <v>1609</v>
      </c>
      <c r="B38" s="651" t="s">
        <v>1608</v>
      </c>
      <c r="C38" s="644">
        <v>124.69467</v>
      </c>
    </row>
    <row r="39" spans="1:3" s="643" customFormat="1" ht="15">
      <c r="A39" s="650" t="s">
        <v>1607</v>
      </c>
      <c r="B39" s="651" t="s">
        <v>1606</v>
      </c>
      <c r="C39" s="644">
        <v>283.66030000000001</v>
      </c>
    </row>
    <row r="40" spans="1:3" s="643" customFormat="1" ht="15">
      <c r="A40" s="650" t="s">
        <v>1605</v>
      </c>
      <c r="B40" s="652" t="s">
        <v>1604</v>
      </c>
      <c r="C40" s="644">
        <v>0</v>
      </c>
    </row>
    <row r="41" spans="1:3" s="643" customFormat="1" ht="15">
      <c r="A41" s="650" t="s">
        <v>1603</v>
      </c>
      <c r="B41" s="651" t="s">
        <v>1602</v>
      </c>
      <c r="C41" s="644">
        <v>63.745249999999999</v>
      </c>
    </row>
    <row r="42" spans="1:3" s="643" customFormat="1" ht="22.5">
      <c r="A42" s="650" t="s">
        <v>1601</v>
      </c>
      <c r="B42" s="651" t="s">
        <v>1600</v>
      </c>
      <c r="C42" s="644">
        <v>196.11377999999999</v>
      </c>
    </row>
    <row r="43" spans="1:3" s="643" customFormat="1" ht="22.5">
      <c r="A43" s="650">
        <v>62331574</v>
      </c>
      <c r="B43" s="651" t="s">
        <v>1599</v>
      </c>
      <c r="C43" s="644">
        <v>168.59100000000001</v>
      </c>
    </row>
    <row r="44" spans="1:3" s="643" customFormat="1" ht="15">
      <c r="A44" s="650">
        <v>62331566</v>
      </c>
      <c r="B44" s="651" t="s">
        <v>1598</v>
      </c>
      <c r="C44" s="644">
        <v>92.724040000000002</v>
      </c>
    </row>
    <row r="45" spans="1:3" s="643" customFormat="1" ht="15">
      <c r="A45" s="650">
        <v>62331515</v>
      </c>
      <c r="B45" s="651" t="s">
        <v>1597</v>
      </c>
      <c r="C45" s="644">
        <v>106.3621</v>
      </c>
    </row>
    <row r="46" spans="1:3" s="643" customFormat="1" ht="22.5">
      <c r="A46" s="650">
        <v>60337320</v>
      </c>
      <c r="B46" s="651" t="s">
        <v>1596</v>
      </c>
      <c r="C46" s="644">
        <v>44.410049999999998</v>
      </c>
    </row>
    <row r="47" spans="1:3" s="643" customFormat="1" ht="15">
      <c r="A47" s="650" t="s">
        <v>1595</v>
      </c>
      <c r="B47" s="651" t="s">
        <v>1594</v>
      </c>
      <c r="C47" s="644">
        <v>7.42753</v>
      </c>
    </row>
    <row r="48" spans="1:3" s="643" customFormat="1" ht="22.5">
      <c r="A48" s="650" t="s">
        <v>1593</v>
      </c>
      <c r="B48" s="651" t="s">
        <v>1592</v>
      </c>
      <c r="C48" s="644">
        <v>62.079630000000002</v>
      </c>
    </row>
    <row r="49" spans="1:3" s="643" customFormat="1" ht="15">
      <c r="A49" s="650" t="s">
        <v>1591</v>
      </c>
      <c r="B49" s="651" t="s">
        <v>1590</v>
      </c>
      <c r="C49" s="644">
        <v>242.86583999999999</v>
      </c>
    </row>
    <row r="50" spans="1:3" s="643" customFormat="1" ht="22.5">
      <c r="A50" s="650" t="s">
        <v>1589</v>
      </c>
      <c r="B50" s="651" t="s">
        <v>1588</v>
      </c>
      <c r="C50" s="644">
        <v>97.118020000000001</v>
      </c>
    </row>
    <row r="51" spans="1:3" s="643" customFormat="1" ht="22.5">
      <c r="A51" s="650">
        <v>47813083</v>
      </c>
      <c r="B51" s="651" t="s">
        <v>1587</v>
      </c>
      <c r="C51" s="644">
        <v>159.63201000000001</v>
      </c>
    </row>
    <row r="52" spans="1:3" s="643" customFormat="1" ht="15">
      <c r="A52" s="650">
        <v>47813148</v>
      </c>
      <c r="B52" s="651" t="s">
        <v>1586</v>
      </c>
      <c r="C52" s="644">
        <v>43.355600000000003</v>
      </c>
    </row>
    <row r="53" spans="1:3" s="643" customFormat="1" ht="15">
      <c r="A53" s="650">
        <v>47813121</v>
      </c>
      <c r="B53" s="651" t="s">
        <v>1585</v>
      </c>
      <c r="C53" s="644">
        <v>2.5133700000000001</v>
      </c>
    </row>
    <row r="54" spans="1:3" s="643" customFormat="1" ht="22.5">
      <c r="A54" s="650">
        <v>47813130</v>
      </c>
      <c r="B54" s="651" t="s">
        <v>1584</v>
      </c>
      <c r="C54" s="644">
        <v>408.72046</v>
      </c>
    </row>
    <row r="55" spans="1:3" s="643" customFormat="1" ht="22.5">
      <c r="A55" s="650" t="s">
        <v>1583</v>
      </c>
      <c r="B55" s="651" t="s">
        <v>1582</v>
      </c>
      <c r="C55" s="644">
        <v>1042.9048499999999</v>
      </c>
    </row>
    <row r="56" spans="1:3" s="643" customFormat="1" ht="15">
      <c r="A56" s="650" t="s">
        <v>1581</v>
      </c>
      <c r="B56" s="651" t="s">
        <v>1580</v>
      </c>
      <c r="C56" s="644">
        <v>30.294</v>
      </c>
    </row>
    <row r="57" spans="1:3" s="643" customFormat="1" ht="22.5">
      <c r="A57" s="650">
        <v>14450909</v>
      </c>
      <c r="B57" s="651" t="s">
        <v>1579</v>
      </c>
      <c r="C57" s="644">
        <v>97.820959999999999</v>
      </c>
    </row>
    <row r="58" spans="1:3" s="643" customFormat="1" ht="22.5">
      <c r="A58" s="650" t="s">
        <v>1578</v>
      </c>
      <c r="B58" s="651" t="s">
        <v>1577</v>
      </c>
      <c r="C58" s="644">
        <v>150.09806</v>
      </c>
    </row>
    <row r="59" spans="1:3" s="643" customFormat="1" ht="15">
      <c r="A59" s="650" t="s">
        <v>1576</v>
      </c>
      <c r="B59" s="651" t="s">
        <v>1575</v>
      </c>
      <c r="C59" s="644">
        <v>0</v>
      </c>
    </row>
    <row r="60" spans="1:3" s="643" customFormat="1" ht="15">
      <c r="A60" s="650" t="s">
        <v>1574</v>
      </c>
      <c r="B60" s="651" t="s">
        <v>1573</v>
      </c>
      <c r="C60" s="644">
        <v>78.931899999999999</v>
      </c>
    </row>
    <row r="61" spans="1:3" s="643" customFormat="1" ht="22.5">
      <c r="A61" s="650" t="s">
        <v>1572</v>
      </c>
      <c r="B61" s="651" t="s">
        <v>1571</v>
      </c>
      <c r="C61" s="644">
        <v>247.00924000000001</v>
      </c>
    </row>
    <row r="62" spans="1:3" s="643" customFormat="1" ht="15">
      <c r="A62" s="650" t="s">
        <v>1570</v>
      </c>
      <c r="B62" s="651" t="s">
        <v>1569</v>
      </c>
      <c r="C62" s="644">
        <v>786.41895</v>
      </c>
    </row>
    <row r="63" spans="1:3" s="643" customFormat="1" ht="15">
      <c r="A63" s="650" t="s">
        <v>1568</v>
      </c>
      <c r="B63" s="651" t="s">
        <v>1567</v>
      </c>
      <c r="C63" s="644">
        <v>209.79248000000001</v>
      </c>
    </row>
    <row r="64" spans="1:3" s="643" customFormat="1" ht="22.5">
      <c r="A64" s="646" t="s">
        <v>1566</v>
      </c>
      <c r="B64" s="651" t="s">
        <v>1565</v>
      </c>
      <c r="C64" s="644">
        <v>256.63850000000002</v>
      </c>
    </row>
    <row r="65" spans="1:3" s="643" customFormat="1" ht="22.5">
      <c r="A65" s="646">
        <v>14451093</v>
      </c>
      <c r="B65" s="648" t="s">
        <v>1564</v>
      </c>
      <c r="C65" s="644">
        <v>181.53909999999999</v>
      </c>
    </row>
    <row r="66" spans="1:3" s="643" customFormat="1" ht="22.5">
      <c r="A66" s="650">
        <v>13644327</v>
      </c>
      <c r="B66" s="651" t="s">
        <v>1563</v>
      </c>
      <c r="C66" s="644">
        <v>119.74396</v>
      </c>
    </row>
    <row r="67" spans="1:3" s="643" customFormat="1" ht="15">
      <c r="A67" s="646" t="s">
        <v>1562</v>
      </c>
      <c r="B67" s="652" t="s">
        <v>1561</v>
      </c>
      <c r="C67" s="644">
        <v>136.40877</v>
      </c>
    </row>
    <row r="68" spans="1:3" s="643" customFormat="1" ht="15">
      <c r="A68" s="650">
        <v>66932581</v>
      </c>
      <c r="B68" s="651" t="s">
        <v>1560</v>
      </c>
      <c r="C68" s="644">
        <v>0</v>
      </c>
    </row>
    <row r="69" spans="1:3" s="643" customFormat="1" ht="22.5">
      <c r="A69" s="650">
        <v>68321261</v>
      </c>
      <c r="B69" s="651" t="s">
        <v>1559</v>
      </c>
      <c r="C69" s="644">
        <v>12.394679999999999</v>
      </c>
    </row>
    <row r="70" spans="1:3" s="643" customFormat="1" ht="15">
      <c r="A70" s="650">
        <v>13644271</v>
      </c>
      <c r="B70" s="651" t="s">
        <v>1558</v>
      </c>
      <c r="C70" s="644">
        <v>0.52517999999999998</v>
      </c>
    </row>
    <row r="71" spans="1:3" s="643" customFormat="1" ht="15">
      <c r="A71" s="660">
        <v>13644289</v>
      </c>
      <c r="B71" s="659" t="s">
        <v>1557</v>
      </c>
      <c r="C71" s="644">
        <v>354.24516</v>
      </c>
    </row>
    <row r="72" spans="1:3" s="643" customFormat="1" ht="15">
      <c r="A72" s="650" t="s">
        <v>1556</v>
      </c>
      <c r="B72" s="648" t="s">
        <v>1555</v>
      </c>
      <c r="C72" s="644">
        <v>361.95965999999999</v>
      </c>
    </row>
    <row r="73" spans="1:3" s="643" customFormat="1" ht="15">
      <c r="A73" s="650">
        <v>13644254</v>
      </c>
      <c r="B73" s="651" t="s">
        <v>1554</v>
      </c>
      <c r="C73" s="644">
        <v>56.09648</v>
      </c>
    </row>
    <row r="74" spans="1:3" s="643" customFormat="1" ht="15">
      <c r="A74" s="650" t="s">
        <v>1553</v>
      </c>
      <c r="B74" s="648" t="s">
        <v>1552</v>
      </c>
      <c r="C74" s="644">
        <v>68.494759999999999</v>
      </c>
    </row>
    <row r="75" spans="1:3" s="643" customFormat="1" ht="22.5">
      <c r="A75" s="650" t="s">
        <v>1551</v>
      </c>
      <c r="B75" s="651" t="s">
        <v>1550</v>
      </c>
      <c r="C75" s="644">
        <v>819.03920000000005</v>
      </c>
    </row>
    <row r="76" spans="1:3" s="643" customFormat="1" ht="15">
      <c r="A76" s="646" t="s">
        <v>1549</v>
      </c>
      <c r="B76" s="651" t="s">
        <v>1548</v>
      </c>
      <c r="C76" s="644">
        <v>690.3732</v>
      </c>
    </row>
    <row r="77" spans="1:3" s="643" customFormat="1" ht="15">
      <c r="A77" s="646" t="s">
        <v>1547</v>
      </c>
      <c r="B77" s="658" t="s">
        <v>1546</v>
      </c>
      <c r="C77" s="644">
        <v>136.19499999999999</v>
      </c>
    </row>
    <row r="78" spans="1:3" s="643" customFormat="1" ht="15">
      <c r="A78" s="650" t="s">
        <v>1545</v>
      </c>
      <c r="B78" s="651" t="s">
        <v>1544</v>
      </c>
      <c r="C78" s="644">
        <v>16.948</v>
      </c>
    </row>
    <row r="79" spans="1:3" s="643" customFormat="1" ht="15">
      <c r="A79" s="646">
        <v>18054455</v>
      </c>
      <c r="B79" s="648" t="s">
        <v>1543</v>
      </c>
      <c r="C79" s="644">
        <v>329.99608999999998</v>
      </c>
    </row>
    <row r="80" spans="1:3" s="643" customFormat="1" ht="22.5">
      <c r="A80" s="650" t="s">
        <v>1542</v>
      </c>
      <c r="B80" s="651" t="s">
        <v>1541</v>
      </c>
      <c r="C80" s="644">
        <v>26.576740000000001</v>
      </c>
    </row>
    <row r="81" spans="1:3" s="643" customFormat="1" ht="15">
      <c r="A81" s="650">
        <v>14616068</v>
      </c>
      <c r="B81" s="649" t="s">
        <v>1540</v>
      </c>
      <c r="C81" s="644">
        <v>753.15279999999996</v>
      </c>
    </row>
    <row r="82" spans="1:3" s="643" customFormat="1" ht="15">
      <c r="A82" s="650" t="s">
        <v>1539</v>
      </c>
      <c r="B82" s="651" t="s">
        <v>1538</v>
      </c>
      <c r="C82" s="644">
        <v>15.051220000000001</v>
      </c>
    </row>
    <row r="83" spans="1:3" s="643" customFormat="1" ht="15">
      <c r="A83" s="650" t="s">
        <v>1537</v>
      </c>
      <c r="B83" s="652" t="s">
        <v>1536</v>
      </c>
      <c r="C83" s="644">
        <v>328.11417</v>
      </c>
    </row>
    <row r="84" spans="1:3" s="643" customFormat="1" ht="22.5">
      <c r="A84" s="650" t="s">
        <v>1535</v>
      </c>
      <c r="B84" s="651" t="s">
        <v>1534</v>
      </c>
      <c r="C84" s="644">
        <v>0</v>
      </c>
    </row>
    <row r="85" spans="1:3" s="643" customFormat="1" ht="22.5">
      <c r="A85" s="650" t="s">
        <v>1533</v>
      </c>
      <c r="B85" s="651" t="s">
        <v>1532</v>
      </c>
      <c r="C85" s="644">
        <v>119.31831</v>
      </c>
    </row>
    <row r="86" spans="1:3" s="643" customFormat="1" ht="22.5">
      <c r="A86" s="650">
        <v>63731371</v>
      </c>
      <c r="B86" s="651" t="s">
        <v>1531</v>
      </c>
      <c r="C86" s="644">
        <v>58.667450000000002</v>
      </c>
    </row>
    <row r="87" spans="1:3" s="643" customFormat="1" ht="15">
      <c r="A87" s="650" t="s">
        <v>1530</v>
      </c>
      <c r="B87" s="651" t="s">
        <v>1529</v>
      </c>
      <c r="C87" s="644">
        <v>64.433000000000007</v>
      </c>
    </row>
    <row r="88" spans="1:3" s="643" customFormat="1" ht="15">
      <c r="A88" s="650">
        <v>13643479</v>
      </c>
      <c r="B88" s="651" t="s">
        <v>1528</v>
      </c>
      <c r="C88" s="644">
        <v>49.723840000000003</v>
      </c>
    </row>
    <row r="89" spans="1:3" s="643" customFormat="1" ht="22.5">
      <c r="A89" s="650" t="s">
        <v>1527</v>
      </c>
      <c r="B89" s="651" t="s">
        <v>1526</v>
      </c>
      <c r="C89" s="644">
        <v>0</v>
      </c>
    </row>
    <row r="90" spans="1:3" s="643" customFormat="1" ht="22.5">
      <c r="A90" s="646" t="s">
        <v>1525</v>
      </c>
      <c r="B90" s="651" t="s">
        <v>1524</v>
      </c>
      <c r="C90" s="644">
        <v>0</v>
      </c>
    </row>
    <row r="91" spans="1:3" s="643" customFormat="1" ht="22.5">
      <c r="A91" s="646">
        <v>64628141</v>
      </c>
      <c r="B91" s="648" t="s">
        <v>1523</v>
      </c>
      <c r="C91" s="644">
        <v>0</v>
      </c>
    </row>
    <row r="92" spans="1:3" s="643" customFormat="1" ht="22.5">
      <c r="A92" s="646">
        <v>64628124</v>
      </c>
      <c r="B92" s="651" t="s">
        <v>1522</v>
      </c>
      <c r="C92" s="644">
        <v>0</v>
      </c>
    </row>
    <row r="93" spans="1:3" s="643" customFormat="1" ht="22.5">
      <c r="A93" s="650" t="s">
        <v>1521</v>
      </c>
      <c r="B93" s="651" t="s">
        <v>1520</v>
      </c>
      <c r="C93" s="644">
        <v>39.261180000000003</v>
      </c>
    </row>
    <row r="94" spans="1:3" s="643" customFormat="1" ht="22.5">
      <c r="A94" s="646" t="s">
        <v>1519</v>
      </c>
      <c r="B94" s="651" t="s">
        <v>1518</v>
      </c>
      <c r="C94" s="644">
        <v>0</v>
      </c>
    </row>
    <row r="95" spans="1:3" s="643" customFormat="1" ht="22.5">
      <c r="A95" s="646">
        <v>61989258</v>
      </c>
      <c r="B95" s="651" t="s">
        <v>1517</v>
      </c>
      <c r="C95" s="644">
        <v>38.844360000000002</v>
      </c>
    </row>
    <row r="96" spans="1:3" s="643" customFormat="1" ht="22.5">
      <c r="A96" s="646">
        <v>13644319</v>
      </c>
      <c r="B96" s="652" t="s">
        <v>1516</v>
      </c>
      <c r="C96" s="644">
        <v>47.180999999999997</v>
      </c>
    </row>
    <row r="97" spans="1:3" s="643" customFormat="1" ht="22.5">
      <c r="A97" s="650">
        <v>60337389</v>
      </c>
      <c r="B97" s="651" t="s">
        <v>1515</v>
      </c>
      <c r="C97" s="644">
        <v>91.392579999999995</v>
      </c>
    </row>
    <row r="98" spans="1:3" s="643" customFormat="1" ht="22.5">
      <c r="A98" s="650">
        <v>60337346</v>
      </c>
      <c r="B98" s="651" t="s">
        <v>1514</v>
      </c>
      <c r="C98" s="644">
        <v>55.067590000000003</v>
      </c>
    </row>
    <row r="99" spans="1:3" s="643" customFormat="1" ht="22.5">
      <c r="A99" s="650">
        <v>66741335</v>
      </c>
      <c r="B99" s="648" t="s">
        <v>1513</v>
      </c>
      <c r="C99" s="644">
        <v>13.481999999999999</v>
      </c>
    </row>
    <row r="100" spans="1:3" s="643" customFormat="1" ht="15">
      <c r="A100" s="650">
        <v>47813474</v>
      </c>
      <c r="B100" s="648" t="s">
        <v>1512</v>
      </c>
      <c r="C100" s="644">
        <v>37.571910000000003</v>
      </c>
    </row>
    <row r="101" spans="1:3" s="643" customFormat="1" ht="22.5">
      <c r="A101" s="650">
        <v>64628159</v>
      </c>
      <c r="B101" s="648" t="s">
        <v>1511</v>
      </c>
      <c r="C101" s="644">
        <v>17.668130000000001</v>
      </c>
    </row>
    <row r="102" spans="1:3" s="643" customFormat="1" ht="15">
      <c r="A102" s="650">
        <v>61989274</v>
      </c>
      <c r="B102" s="648" t="s">
        <v>1510</v>
      </c>
      <c r="C102" s="644">
        <v>28.064039999999999</v>
      </c>
    </row>
    <row r="103" spans="1:3" s="643" customFormat="1" ht="15">
      <c r="A103" s="650">
        <v>61989266</v>
      </c>
      <c r="B103" s="648" t="s">
        <v>1509</v>
      </c>
      <c r="C103" s="644">
        <v>65.720470000000006</v>
      </c>
    </row>
    <row r="104" spans="1:3" s="643" customFormat="1" ht="22.5">
      <c r="A104" s="650" t="s">
        <v>1508</v>
      </c>
      <c r="B104" s="651" t="s">
        <v>1507</v>
      </c>
      <c r="C104" s="644">
        <v>0</v>
      </c>
    </row>
    <row r="105" spans="1:3" s="643" customFormat="1" ht="15">
      <c r="A105" s="650">
        <v>64628183</v>
      </c>
      <c r="B105" s="651" t="s">
        <v>1506</v>
      </c>
      <c r="C105" s="644">
        <v>116.97373</v>
      </c>
    </row>
    <row r="106" spans="1:3" s="643" customFormat="1" ht="22.5">
      <c r="A106" s="656">
        <v>63024616</v>
      </c>
      <c r="B106" s="648" t="s">
        <v>1505</v>
      </c>
      <c r="C106" s="644">
        <v>177.04302000000001</v>
      </c>
    </row>
    <row r="107" spans="1:3" s="643" customFormat="1" ht="22.5">
      <c r="A107" s="656">
        <v>70640700</v>
      </c>
      <c r="B107" s="651" t="s">
        <v>1504</v>
      </c>
      <c r="C107" s="644">
        <v>104.73951</v>
      </c>
    </row>
    <row r="108" spans="1:3" s="643" customFormat="1" ht="22.5">
      <c r="A108" s="656">
        <v>70640696</v>
      </c>
      <c r="B108" s="651" t="s">
        <v>1503</v>
      </c>
      <c r="C108" s="644">
        <v>0</v>
      </c>
    </row>
    <row r="109" spans="1:3" s="643" customFormat="1" ht="22.5">
      <c r="A109" s="656">
        <v>64125912</v>
      </c>
      <c r="B109" s="651" t="s">
        <v>1502</v>
      </c>
      <c r="C109" s="644">
        <v>44.951790000000003</v>
      </c>
    </row>
    <row r="110" spans="1:3" s="643" customFormat="1" ht="15">
      <c r="A110" s="656">
        <v>70640726</v>
      </c>
      <c r="B110" s="651" t="s">
        <v>1501</v>
      </c>
      <c r="C110" s="644">
        <v>10.864330000000001</v>
      </c>
    </row>
    <row r="111" spans="1:3" s="643" customFormat="1" ht="22.5">
      <c r="A111" s="656">
        <v>70640718</v>
      </c>
      <c r="B111" s="651" t="s">
        <v>1500</v>
      </c>
      <c r="C111" s="644">
        <v>10.636760000000001</v>
      </c>
    </row>
    <row r="112" spans="1:3" s="643" customFormat="1" ht="15">
      <c r="A112" s="656">
        <v>62330268</v>
      </c>
      <c r="B112" s="651" t="s">
        <v>1499</v>
      </c>
      <c r="C112" s="644">
        <v>0</v>
      </c>
    </row>
    <row r="113" spans="1:3" s="643" customFormat="1" ht="15">
      <c r="A113" s="656">
        <v>62330390</v>
      </c>
      <c r="B113" s="651" t="s">
        <v>1498</v>
      </c>
      <c r="C113" s="644">
        <v>0</v>
      </c>
    </row>
    <row r="114" spans="1:3" s="643" customFormat="1" ht="15">
      <c r="A114" s="656">
        <v>47813482</v>
      </c>
      <c r="B114" s="651" t="s">
        <v>1497</v>
      </c>
      <c r="C114" s="644">
        <v>23.473369999999999</v>
      </c>
    </row>
    <row r="115" spans="1:3" s="643" customFormat="1" ht="22.5">
      <c r="A115" s="650">
        <v>47813491</v>
      </c>
      <c r="B115" s="651" t="s">
        <v>1496</v>
      </c>
      <c r="C115" s="644">
        <v>50.194220000000001</v>
      </c>
    </row>
    <row r="116" spans="1:3" s="643" customFormat="1" ht="15">
      <c r="A116" s="650">
        <v>47813199</v>
      </c>
      <c r="B116" s="651" t="s">
        <v>1495</v>
      </c>
      <c r="C116" s="644">
        <v>0</v>
      </c>
    </row>
    <row r="117" spans="1:3" s="643" customFormat="1" ht="15">
      <c r="A117" s="656">
        <v>47813181</v>
      </c>
      <c r="B117" s="651" t="s">
        <v>1494</v>
      </c>
      <c r="C117" s="644">
        <v>0</v>
      </c>
    </row>
    <row r="118" spans="1:3" s="643" customFormat="1" ht="22.5">
      <c r="A118" s="650">
        <v>47813211</v>
      </c>
      <c r="B118" s="651" t="s">
        <v>1493</v>
      </c>
      <c r="C118" s="644">
        <v>0</v>
      </c>
    </row>
    <row r="119" spans="1:3" s="643" customFormat="1" ht="22.5">
      <c r="A119" s="656">
        <v>47813563</v>
      </c>
      <c r="B119" s="651" t="s">
        <v>1492</v>
      </c>
      <c r="C119" s="644">
        <v>187.97167999999999</v>
      </c>
    </row>
    <row r="120" spans="1:3" s="643" customFormat="1" ht="22.5">
      <c r="A120" s="650">
        <v>47813571</v>
      </c>
      <c r="B120" s="651" t="s">
        <v>1491</v>
      </c>
      <c r="C120" s="644">
        <v>12.92686</v>
      </c>
    </row>
    <row r="121" spans="1:3" s="643" customFormat="1" ht="15">
      <c r="A121" s="656">
        <v>47813172</v>
      </c>
      <c r="B121" s="651" t="s">
        <v>1490</v>
      </c>
      <c r="C121" s="644">
        <v>29.041740000000001</v>
      </c>
    </row>
    <row r="122" spans="1:3" s="643" customFormat="1" ht="22.5">
      <c r="A122" s="650" t="s">
        <v>1489</v>
      </c>
      <c r="B122" s="648" t="s">
        <v>1488</v>
      </c>
      <c r="C122" s="644">
        <v>48.485849999999999</v>
      </c>
    </row>
    <row r="123" spans="1:3" s="643" customFormat="1" ht="22.5">
      <c r="A123" s="656">
        <v>70632090</v>
      </c>
      <c r="B123" s="651" t="s">
        <v>1487</v>
      </c>
      <c r="C123" s="644">
        <v>60.098759999999999</v>
      </c>
    </row>
    <row r="124" spans="1:3" s="643" customFormat="1" ht="22.5">
      <c r="A124" s="656">
        <v>69610126</v>
      </c>
      <c r="B124" s="651" t="s">
        <v>1486</v>
      </c>
      <c r="C124" s="644">
        <v>8.8273700000000002</v>
      </c>
    </row>
    <row r="125" spans="1:3" s="643" customFormat="1" ht="22.5">
      <c r="A125" s="657" t="s">
        <v>1485</v>
      </c>
      <c r="B125" s="653" t="s">
        <v>1484</v>
      </c>
      <c r="C125" s="644">
        <v>0.30767</v>
      </c>
    </row>
    <row r="126" spans="1:3" s="643" customFormat="1" ht="15">
      <c r="A126" s="656" t="s">
        <v>1483</v>
      </c>
      <c r="B126" s="651" t="s">
        <v>1482</v>
      </c>
      <c r="C126" s="644">
        <v>0</v>
      </c>
    </row>
    <row r="127" spans="1:3" s="643" customFormat="1" ht="15">
      <c r="A127" s="650">
        <v>60802791</v>
      </c>
      <c r="B127" s="649" t="s">
        <v>1481</v>
      </c>
      <c r="C127" s="644">
        <v>13.08906</v>
      </c>
    </row>
    <row r="128" spans="1:3" s="643" customFormat="1" ht="15">
      <c r="A128" s="650">
        <v>60802561</v>
      </c>
      <c r="B128" s="649" t="s">
        <v>1480</v>
      </c>
      <c r="C128" s="644">
        <v>33.516030000000001</v>
      </c>
    </row>
    <row r="129" spans="1:3" s="643" customFormat="1" ht="22.5">
      <c r="A129" s="646" t="s">
        <v>1479</v>
      </c>
      <c r="B129" s="651" t="s">
        <v>1478</v>
      </c>
      <c r="C129" s="644">
        <v>49.799439999999997</v>
      </c>
    </row>
    <row r="130" spans="1:3" s="643" customFormat="1" ht="22.5">
      <c r="A130" s="650" t="s">
        <v>1477</v>
      </c>
      <c r="B130" s="651" t="s">
        <v>1476</v>
      </c>
      <c r="C130" s="644">
        <v>91.639150000000001</v>
      </c>
    </row>
    <row r="131" spans="1:3" s="643" customFormat="1" ht="22.5">
      <c r="A131" s="650" t="s">
        <v>1475</v>
      </c>
      <c r="B131" s="648" t="s">
        <v>1474</v>
      </c>
      <c r="C131" s="644">
        <v>99.054659999999998</v>
      </c>
    </row>
    <row r="132" spans="1:3" s="643" customFormat="1" ht="22.5">
      <c r="A132" s="650" t="s">
        <v>1473</v>
      </c>
      <c r="B132" s="651" t="s">
        <v>1472</v>
      </c>
      <c r="C132" s="644">
        <v>68.974369999999993</v>
      </c>
    </row>
    <row r="133" spans="1:3" s="643" customFormat="1" ht="22.5">
      <c r="A133" s="650" t="s">
        <v>1471</v>
      </c>
      <c r="B133" s="648" t="s">
        <v>1470</v>
      </c>
      <c r="C133" s="644">
        <v>109.88131</v>
      </c>
    </row>
    <row r="134" spans="1:3" s="643" customFormat="1" ht="22.5">
      <c r="A134" s="650" t="s">
        <v>1469</v>
      </c>
      <c r="B134" s="651" t="s">
        <v>1468</v>
      </c>
      <c r="C134" s="644">
        <v>6.7691299999999996</v>
      </c>
    </row>
    <row r="135" spans="1:3" s="643" customFormat="1" ht="22.5">
      <c r="A135" s="650" t="s">
        <v>1467</v>
      </c>
      <c r="B135" s="651" t="s">
        <v>1466</v>
      </c>
      <c r="C135" s="644">
        <v>138.23992999999999</v>
      </c>
    </row>
    <row r="136" spans="1:3" s="643" customFormat="1" ht="22.5">
      <c r="A136" s="650" t="s">
        <v>1465</v>
      </c>
      <c r="B136" s="651" t="s">
        <v>1464</v>
      </c>
      <c r="C136" s="644">
        <v>27.105609999999999</v>
      </c>
    </row>
    <row r="137" spans="1:3" s="643" customFormat="1" ht="22.5">
      <c r="A137" s="655" t="s">
        <v>1463</v>
      </c>
      <c r="B137" s="654" t="s">
        <v>1462</v>
      </c>
      <c r="C137" s="644">
        <v>80.424629999999993</v>
      </c>
    </row>
    <row r="138" spans="1:3" s="643" customFormat="1" ht="22.5">
      <c r="A138" s="646" t="s">
        <v>1461</v>
      </c>
      <c r="B138" s="651" t="s">
        <v>1460</v>
      </c>
      <c r="C138" s="644">
        <v>12.35149</v>
      </c>
    </row>
    <row r="139" spans="1:3" s="643" customFormat="1" ht="22.5">
      <c r="A139" s="650" t="s">
        <v>1459</v>
      </c>
      <c r="B139" s="651" t="s">
        <v>1458</v>
      </c>
      <c r="C139" s="644">
        <v>106.20543000000001</v>
      </c>
    </row>
    <row r="140" spans="1:3" s="643" customFormat="1" ht="15">
      <c r="A140" s="650" t="s">
        <v>1457</v>
      </c>
      <c r="B140" s="651" t="s">
        <v>1456</v>
      </c>
      <c r="C140" s="644">
        <v>242.85103000000001</v>
      </c>
    </row>
    <row r="141" spans="1:3" s="643" customFormat="1" ht="22.5">
      <c r="A141" s="650" t="s">
        <v>1455</v>
      </c>
      <c r="B141" s="651" t="s">
        <v>1454</v>
      </c>
      <c r="C141" s="644">
        <v>81.083539999999999</v>
      </c>
    </row>
    <row r="142" spans="1:3" s="643" customFormat="1" ht="15">
      <c r="A142" s="650" t="s">
        <v>1453</v>
      </c>
      <c r="B142" s="652" t="s">
        <v>1452</v>
      </c>
      <c r="C142" s="644">
        <v>0</v>
      </c>
    </row>
    <row r="143" spans="1:3" s="643" customFormat="1" ht="22.5">
      <c r="A143" s="650">
        <v>68899092</v>
      </c>
      <c r="B143" s="651" t="s">
        <v>1451</v>
      </c>
      <c r="C143" s="644">
        <v>8.7151999999999994</v>
      </c>
    </row>
    <row r="144" spans="1:3" s="643" customFormat="1" ht="22.5">
      <c r="A144" s="650">
        <v>62331680</v>
      </c>
      <c r="B144" s="651" t="s">
        <v>1450</v>
      </c>
      <c r="C144" s="644">
        <v>0.81425999999999998</v>
      </c>
    </row>
    <row r="145" spans="1:3" s="643" customFormat="1" ht="15">
      <c r="A145" s="650">
        <v>62331698</v>
      </c>
      <c r="B145" s="651" t="s">
        <v>1449</v>
      </c>
      <c r="C145" s="644">
        <v>127.29965</v>
      </c>
    </row>
    <row r="146" spans="1:3" s="643" customFormat="1" ht="15">
      <c r="A146" s="650">
        <v>62330276</v>
      </c>
      <c r="B146" s="651" t="s">
        <v>1448</v>
      </c>
      <c r="C146" s="644">
        <v>54.099049999999998</v>
      </c>
    </row>
    <row r="147" spans="1:3" s="643" customFormat="1" ht="22.5">
      <c r="A147" s="650">
        <v>62330357</v>
      </c>
      <c r="B147" s="651" t="s">
        <v>1447</v>
      </c>
      <c r="C147" s="644">
        <v>20.171209999999999</v>
      </c>
    </row>
    <row r="148" spans="1:3" s="643" customFormat="1" ht="15">
      <c r="A148" s="650">
        <v>62330420</v>
      </c>
      <c r="B148" s="651" t="s">
        <v>1446</v>
      </c>
      <c r="C148" s="644">
        <v>59.651940000000003</v>
      </c>
    </row>
    <row r="149" spans="1:3" s="643" customFormat="1" ht="22.5">
      <c r="A149" s="650">
        <v>62330322</v>
      </c>
      <c r="B149" s="651" t="s">
        <v>1445</v>
      </c>
      <c r="C149" s="644">
        <v>84.938919999999996</v>
      </c>
    </row>
    <row r="150" spans="1:3" s="643" customFormat="1" ht="15">
      <c r="A150" s="650">
        <v>62330292</v>
      </c>
      <c r="B150" s="651" t="s">
        <v>1444</v>
      </c>
      <c r="C150" s="644">
        <v>0</v>
      </c>
    </row>
    <row r="151" spans="1:3" s="643" customFormat="1" ht="15">
      <c r="A151" s="650">
        <v>62330373</v>
      </c>
      <c r="B151" s="651" t="s">
        <v>1443</v>
      </c>
      <c r="C151" s="644">
        <v>13.76749</v>
      </c>
    </row>
    <row r="152" spans="1:3" s="643" customFormat="1" ht="15">
      <c r="A152" s="650">
        <v>49590928</v>
      </c>
      <c r="B152" s="651" t="s">
        <v>1442</v>
      </c>
      <c r="C152" s="644">
        <v>33.211210000000001</v>
      </c>
    </row>
    <row r="153" spans="1:3" s="643" customFormat="1" ht="22.5">
      <c r="A153" s="650">
        <v>62330349</v>
      </c>
      <c r="B153" s="648" t="s">
        <v>1441</v>
      </c>
      <c r="C153" s="644">
        <v>66.296769999999995</v>
      </c>
    </row>
    <row r="154" spans="1:3" s="643" customFormat="1" ht="22.5">
      <c r="A154" s="650">
        <v>47813539</v>
      </c>
      <c r="B154" s="652" t="s">
        <v>1440</v>
      </c>
      <c r="C154" s="644">
        <v>23.557739999999999</v>
      </c>
    </row>
    <row r="155" spans="1:3" s="643" customFormat="1" ht="22.5">
      <c r="A155" s="650" t="s">
        <v>1439</v>
      </c>
      <c r="B155" s="651" t="s">
        <v>1438</v>
      </c>
      <c r="C155" s="644">
        <v>147.72552999999999</v>
      </c>
    </row>
    <row r="156" spans="1:3" s="643" customFormat="1" ht="22.5">
      <c r="A156" s="650">
        <v>47813504</v>
      </c>
      <c r="B156" s="651" t="s">
        <v>1437</v>
      </c>
      <c r="C156" s="644">
        <v>26.63561</v>
      </c>
    </row>
    <row r="157" spans="1:3" s="643" customFormat="1" ht="22.5">
      <c r="A157" s="650">
        <v>47813521</v>
      </c>
      <c r="B157" s="651" t="s">
        <v>1436</v>
      </c>
      <c r="C157" s="644">
        <v>153.60916</v>
      </c>
    </row>
    <row r="158" spans="1:3" s="643" customFormat="1" ht="15">
      <c r="A158" s="650">
        <v>47813512</v>
      </c>
      <c r="B158" s="651" t="s">
        <v>1435</v>
      </c>
      <c r="C158" s="644">
        <v>168.36031</v>
      </c>
    </row>
    <row r="159" spans="1:3" s="643" customFormat="1" ht="15">
      <c r="A159" s="650">
        <v>47813598</v>
      </c>
      <c r="B159" s="651" t="s">
        <v>1434</v>
      </c>
      <c r="C159" s="644">
        <v>24.008710000000001</v>
      </c>
    </row>
    <row r="160" spans="1:3" s="643" customFormat="1" ht="22.5">
      <c r="A160" s="650">
        <v>64120384</v>
      </c>
      <c r="B160" s="653" t="s">
        <v>1433</v>
      </c>
      <c r="C160" s="644">
        <v>35.234630000000003</v>
      </c>
    </row>
    <row r="161" spans="1:3" s="643" customFormat="1" ht="22.5">
      <c r="A161" s="650">
        <v>64120392</v>
      </c>
      <c r="B161" s="651" t="s">
        <v>1432</v>
      </c>
      <c r="C161" s="644">
        <v>34.164290000000001</v>
      </c>
    </row>
    <row r="162" spans="1:3" s="643" customFormat="1" ht="22.5">
      <c r="A162" s="650">
        <v>61955574</v>
      </c>
      <c r="B162" s="651" t="s">
        <v>1431</v>
      </c>
      <c r="C162" s="644">
        <v>0</v>
      </c>
    </row>
    <row r="163" spans="1:3" s="643" customFormat="1" ht="15">
      <c r="A163" s="650">
        <v>60780568</v>
      </c>
      <c r="B163" s="651" t="s">
        <v>1430</v>
      </c>
      <c r="C163" s="644">
        <v>45.036439999999999</v>
      </c>
    </row>
    <row r="164" spans="1:3" s="643" customFormat="1" ht="15">
      <c r="A164" s="650">
        <v>60780541</v>
      </c>
      <c r="B164" s="651" t="s">
        <v>1429</v>
      </c>
      <c r="C164" s="644">
        <v>140.15753000000001</v>
      </c>
    </row>
    <row r="165" spans="1:3" s="643" customFormat="1" ht="22.5">
      <c r="A165" s="650" t="s">
        <v>1428</v>
      </c>
      <c r="B165" s="651" t="s">
        <v>1427</v>
      </c>
      <c r="C165" s="644">
        <v>0</v>
      </c>
    </row>
    <row r="166" spans="1:3" s="643" customFormat="1" ht="15">
      <c r="A166" s="650" t="s">
        <v>1426</v>
      </c>
      <c r="B166" s="651" t="s">
        <v>1425</v>
      </c>
      <c r="C166" s="644">
        <v>33.32452</v>
      </c>
    </row>
    <row r="167" spans="1:3" s="643" customFormat="1" ht="22.5">
      <c r="A167" s="650" t="s">
        <v>1424</v>
      </c>
      <c r="B167" s="651" t="s">
        <v>1423</v>
      </c>
      <c r="C167" s="644">
        <v>199.51248000000001</v>
      </c>
    </row>
    <row r="168" spans="1:3" s="643" customFormat="1" ht="22.5">
      <c r="A168" s="650">
        <v>45234370</v>
      </c>
      <c r="B168" s="651" t="s">
        <v>1422</v>
      </c>
      <c r="C168" s="644">
        <v>2.2000000000000002</v>
      </c>
    </row>
    <row r="169" spans="1:3" s="643" customFormat="1" ht="22.5">
      <c r="A169" s="650" t="s">
        <v>1421</v>
      </c>
      <c r="B169" s="651" t="s">
        <v>1420</v>
      </c>
      <c r="C169" s="644">
        <v>131.26165</v>
      </c>
    </row>
    <row r="170" spans="1:3" s="643" customFormat="1" ht="15">
      <c r="A170" s="650">
        <v>62331752</v>
      </c>
      <c r="B170" s="651" t="s">
        <v>1419</v>
      </c>
      <c r="C170" s="644">
        <v>50.013460000000002</v>
      </c>
    </row>
    <row r="171" spans="1:3" s="643" customFormat="1" ht="15">
      <c r="A171" s="650">
        <v>62330381</v>
      </c>
      <c r="B171" s="651" t="s">
        <v>1418</v>
      </c>
      <c r="C171" s="644">
        <v>20.437909999999999</v>
      </c>
    </row>
    <row r="172" spans="1:3" s="643" customFormat="1" ht="22.5">
      <c r="A172" s="650" t="s">
        <v>1417</v>
      </c>
      <c r="B172" s="651" t="s">
        <v>1416</v>
      </c>
      <c r="C172" s="644">
        <v>264.28753999999998</v>
      </c>
    </row>
    <row r="173" spans="1:3" s="643" customFormat="1" ht="15">
      <c r="A173" s="650" t="s">
        <v>1415</v>
      </c>
      <c r="B173" s="651" t="s">
        <v>1414</v>
      </c>
      <c r="C173" s="644">
        <v>0.01</v>
      </c>
    </row>
    <row r="174" spans="1:3" s="643" customFormat="1" ht="15">
      <c r="A174" s="650" t="s">
        <v>1413</v>
      </c>
      <c r="B174" s="649" t="s">
        <v>1412</v>
      </c>
      <c r="C174" s="644">
        <v>1.69129</v>
      </c>
    </row>
    <row r="175" spans="1:3" s="643" customFormat="1" ht="22.5">
      <c r="A175" s="650" t="s">
        <v>1411</v>
      </c>
      <c r="B175" s="651" t="s">
        <v>1410</v>
      </c>
      <c r="C175" s="644">
        <v>150.57597999999999</v>
      </c>
    </row>
    <row r="176" spans="1:3" s="643" customFormat="1" ht="22.5">
      <c r="A176" s="650">
        <v>60045922</v>
      </c>
      <c r="B176" s="649" t="s">
        <v>1409</v>
      </c>
      <c r="C176" s="644">
        <v>24.212350000000001</v>
      </c>
    </row>
    <row r="177" spans="1:3" s="643" customFormat="1" ht="15">
      <c r="A177" s="650">
        <v>60802774</v>
      </c>
      <c r="B177" s="649" t="s">
        <v>1408</v>
      </c>
      <c r="C177" s="644">
        <v>0</v>
      </c>
    </row>
    <row r="178" spans="1:3" s="643" customFormat="1" ht="22.5">
      <c r="A178" s="650">
        <v>61989321</v>
      </c>
      <c r="B178" s="649" t="s">
        <v>1407</v>
      </c>
      <c r="C178" s="644">
        <v>0</v>
      </c>
    </row>
    <row r="179" spans="1:3" s="643" customFormat="1" ht="22.5">
      <c r="A179" s="650">
        <v>61989339</v>
      </c>
      <c r="B179" s="651" t="s">
        <v>1406</v>
      </c>
      <c r="C179" s="644">
        <v>12.292669999999999</v>
      </c>
    </row>
    <row r="180" spans="1:3" s="643" customFormat="1" ht="22.5">
      <c r="A180" s="650">
        <v>48004774</v>
      </c>
      <c r="B180" s="651" t="s">
        <v>1405</v>
      </c>
      <c r="C180" s="644">
        <v>0</v>
      </c>
    </row>
    <row r="181" spans="1:3" s="643" customFormat="1" ht="22.5">
      <c r="A181" s="650">
        <v>48004898</v>
      </c>
      <c r="B181" s="651" t="s">
        <v>1404</v>
      </c>
      <c r="C181" s="644">
        <v>190.76052000000001</v>
      </c>
    </row>
    <row r="182" spans="1:3" s="643" customFormat="1" ht="22.5">
      <c r="A182" s="650">
        <v>47658061</v>
      </c>
      <c r="B182" s="651" t="s">
        <v>1403</v>
      </c>
      <c r="C182" s="644">
        <v>134.06478000000001</v>
      </c>
    </row>
    <row r="183" spans="1:3" s="643" customFormat="1" ht="22.5">
      <c r="A183" s="650">
        <v>47998296</v>
      </c>
      <c r="B183" s="652" t="s">
        <v>1402</v>
      </c>
      <c r="C183" s="644">
        <v>0</v>
      </c>
    </row>
    <row r="184" spans="1:3" s="643" customFormat="1" ht="22.5">
      <c r="A184" s="650">
        <v>47813466</v>
      </c>
      <c r="B184" s="652" t="s">
        <v>1401</v>
      </c>
      <c r="C184" s="644">
        <v>180.57930999999999</v>
      </c>
    </row>
    <row r="185" spans="1:3" s="643" customFormat="1" ht="15">
      <c r="A185" s="650">
        <v>47811927</v>
      </c>
      <c r="B185" s="651" t="s">
        <v>1400</v>
      </c>
      <c r="C185" s="644">
        <v>2.7664800000000001</v>
      </c>
    </row>
    <row r="186" spans="1:3" s="643" customFormat="1" ht="15">
      <c r="A186" s="650">
        <v>47811919</v>
      </c>
      <c r="B186" s="651" t="s">
        <v>1399</v>
      </c>
      <c r="C186" s="644">
        <v>154.24659</v>
      </c>
    </row>
    <row r="187" spans="1:3" s="643" customFormat="1" ht="15">
      <c r="A187" s="650">
        <v>68334222</v>
      </c>
      <c r="B187" s="649" t="s">
        <v>1398</v>
      </c>
      <c r="C187" s="644">
        <v>142.83304999999999</v>
      </c>
    </row>
    <row r="188" spans="1:3" s="643" customFormat="1" ht="15">
      <c r="A188" s="650">
        <v>60043661</v>
      </c>
      <c r="B188" s="651" t="s">
        <v>1397</v>
      </c>
      <c r="C188" s="644">
        <v>573.35716000000002</v>
      </c>
    </row>
    <row r="189" spans="1:3" s="643" customFormat="1" ht="15">
      <c r="A189" s="650" t="s">
        <v>1396</v>
      </c>
      <c r="B189" s="649" t="s">
        <v>1395</v>
      </c>
      <c r="C189" s="644">
        <v>0</v>
      </c>
    </row>
    <row r="190" spans="1:3" s="643" customFormat="1" ht="22.5">
      <c r="A190" s="650">
        <v>60802472</v>
      </c>
      <c r="B190" s="649" t="s">
        <v>1394</v>
      </c>
      <c r="C190" s="644">
        <v>139.82338999999999</v>
      </c>
    </row>
    <row r="191" spans="1:3" s="647" customFormat="1" ht="22.5">
      <c r="A191" s="646" t="s">
        <v>1393</v>
      </c>
      <c r="B191" s="648" t="s">
        <v>1392</v>
      </c>
      <c r="C191" s="644">
        <v>0</v>
      </c>
    </row>
    <row r="192" spans="1:3" s="647" customFormat="1" ht="22.5">
      <c r="A192" s="646" t="s">
        <v>1391</v>
      </c>
      <c r="B192" s="648" t="s">
        <v>1390</v>
      </c>
      <c r="C192" s="644">
        <v>0</v>
      </c>
    </row>
    <row r="193" spans="1:3" s="647" customFormat="1" ht="33.75">
      <c r="A193" s="646" t="s">
        <v>1389</v>
      </c>
      <c r="B193" s="648" t="s">
        <v>1388</v>
      </c>
      <c r="C193" s="644">
        <v>0</v>
      </c>
    </row>
    <row r="194" spans="1:3" s="647" customFormat="1" ht="33.75">
      <c r="A194" s="646" t="s">
        <v>1387</v>
      </c>
      <c r="B194" s="648" t="s">
        <v>1386</v>
      </c>
      <c r="C194" s="644">
        <v>0</v>
      </c>
    </row>
    <row r="195" spans="1:3" s="647" customFormat="1" ht="22.5">
      <c r="A195" s="646" t="s">
        <v>1385</v>
      </c>
      <c r="B195" s="648" t="s">
        <v>1384</v>
      </c>
      <c r="C195" s="644">
        <v>0</v>
      </c>
    </row>
    <row r="196" spans="1:3" s="643" customFormat="1" ht="23.25" thickBot="1">
      <c r="A196" s="646">
        <v>47813105</v>
      </c>
      <c r="B196" s="645" t="s">
        <v>1383</v>
      </c>
      <c r="C196" s="644">
        <v>0</v>
      </c>
    </row>
    <row r="197" spans="1:3" ht="15" thickBot="1">
      <c r="A197" s="1258" t="s">
        <v>1382</v>
      </c>
      <c r="B197" s="1259"/>
      <c r="C197" s="642">
        <f>SUM(C4:C196)</f>
        <v>19115.376980000005</v>
      </c>
    </row>
    <row r="198" spans="1:3" s="639" customFormat="1" ht="12.75" customHeight="1">
      <c r="A198" s="641"/>
      <c r="B198" s="641"/>
      <c r="C198" s="640"/>
    </row>
    <row r="199" spans="1:3" s="639" customFormat="1" ht="15">
      <c r="A199" s="641"/>
      <c r="B199" s="641"/>
      <c r="C199" s="640"/>
    </row>
    <row r="200" spans="1:3" s="639" customFormat="1" ht="15">
      <c r="A200" s="641"/>
      <c r="B200" s="641"/>
      <c r="C200" s="640"/>
    </row>
    <row r="201" spans="1:3">
      <c r="A201" s="638"/>
      <c r="B201" s="637"/>
      <c r="C201" s="636"/>
    </row>
  </sheetData>
  <customSheetViews>
    <customSheetView guid="{040A417A-1A2A-4546-91E5-4FDAF814DD6C}" showPageBreaks="1" fitToPage="1" printArea="1" view="pageBreakPreview">
      <selection activeCell="D1" sqref="D1"/>
      <pageMargins left="0.39370078740157483" right="0.39370078740157483" top="0.59055118110236227" bottom="0.39370078740157483" header="0.31496062992125984" footer="0.11811023622047245"/>
      <printOptions horizontalCentered="1"/>
      <pageSetup paperSize="9" firstPageNumber="301" fitToHeight="0" orientation="portrait" useFirstPageNumber="1" r:id="rId1"/>
      <headerFooter alignWithMargins="0">
        <oddHeader>&amp;L&amp;"Tahoma,Kurzíva"&amp;9Závěrečný účet za rok 2013&amp;R&amp;"Tahoma,Kurzíva"&amp;9Tabulka č. 23</oddHeader>
        <oddFooter>&amp;C&amp;"Tahoma,Obyčejné"&amp;P</oddFooter>
      </headerFooter>
    </customSheetView>
  </customSheetViews>
  <mergeCells count="2">
    <mergeCell ref="A1:C1"/>
    <mergeCell ref="A197:B197"/>
  </mergeCells>
  <printOptions horizontalCentered="1"/>
  <pageMargins left="0.39370078740157483" right="0.39370078740157483" top="0.59055118110236227" bottom="0.39370078740157483" header="0.31496062992125984" footer="0.11811023622047245"/>
  <pageSetup paperSize="9" firstPageNumber="301" fitToHeight="0" orientation="portrait" useFirstPageNumber="1" r:id="rId2"/>
  <headerFooter alignWithMargins="0">
    <oddHeader>&amp;L&amp;"Tahoma,Kurzíva"&amp;9Závěrečný účet za rok 2013&amp;R&amp;"Tahoma,Kurzíva"&amp;9Tabulka č. 23</oddHeader>
    <oddFooter>&amp;C&amp;"Tahoma,Obyčejné"&amp;P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1:R31"/>
  <sheetViews>
    <sheetView showGridLines="0" zoomScaleNormal="100" zoomScaleSheetLayoutView="100" workbookViewId="0">
      <selection activeCell="F87" sqref="F87"/>
    </sheetView>
  </sheetViews>
  <sheetFormatPr defaultRowHeight="12.75"/>
  <cols>
    <col min="1" max="14" width="9.140625" style="25"/>
    <col min="15" max="15" width="60" style="29" customWidth="1"/>
    <col min="16" max="16" width="16.7109375" style="29" customWidth="1"/>
    <col min="17" max="17" width="12.140625" style="25" customWidth="1"/>
    <col min="18" max="16384" width="9.140625" style="25"/>
  </cols>
  <sheetData>
    <row r="1" spans="15:16">
      <c r="O1" s="24"/>
      <c r="P1" s="24"/>
    </row>
    <row r="2" spans="15:16">
      <c r="O2" s="24"/>
      <c r="P2" s="24"/>
    </row>
    <row r="10" spans="15:16">
      <c r="O10" s="24"/>
      <c r="P10" s="24"/>
    </row>
    <row r="14" spans="15:16">
      <c r="O14" s="26"/>
      <c r="P14" s="27"/>
    </row>
    <row r="15" spans="15:16">
      <c r="O15" s="27" t="s">
        <v>16</v>
      </c>
      <c r="P15" s="28" t="s">
        <v>17</v>
      </c>
    </row>
    <row r="16" spans="15:16">
      <c r="O16" s="27" t="s">
        <v>18</v>
      </c>
      <c r="P16" s="28" t="s">
        <v>19</v>
      </c>
    </row>
    <row r="17" spans="14:18">
      <c r="O17" s="27" t="s">
        <v>20</v>
      </c>
      <c r="P17" s="28" t="s">
        <v>21</v>
      </c>
    </row>
    <row r="18" spans="14:18">
      <c r="O18" s="27" t="s">
        <v>22</v>
      </c>
      <c r="P18" s="28" t="s">
        <v>23</v>
      </c>
    </row>
    <row r="19" spans="14:18">
      <c r="O19" s="27" t="s">
        <v>24</v>
      </c>
      <c r="P19" s="28" t="s">
        <v>25</v>
      </c>
    </row>
    <row r="20" spans="14:18">
      <c r="O20" s="27" t="s">
        <v>26</v>
      </c>
      <c r="P20" s="28"/>
    </row>
    <row r="21" spans="14:18">
      <c r="O21" s="78"/>
      <c r="P21" s="78"/>
      <c r="Q21" s="79"/>
      <c r="R21" s="22"/>
    </row>
    <row r="22" spans="14:18">
      <c r="O22" s="78"/>
      <c r="P22" s="80">
        <v>2013</v>
      </c>
      <c r="Q22" s="78"/>
      <c r="R22" s="22"/>
    </row>
    <row r="23" spans="14:18">
      <c r="N23" s="30"/>
      <c r="O23" s="81" t="s">
        <v>27</v>
      </c>
      <c r="P23" s="80" t="s">
        <v>28</v>
      </c>
      <c r="Q23" s="78"/>
      <c r="R23" s="22"/>
    </row>
    <row r="24" spans="14:18">
      <c r="N24" s="30" t="s">
        <v>23</v>
      </c>
      <c r="O24" s="82" t="s">
        <v>22</v>
      </c>
      <c r="P24" s="83">
        <v>43333.04</v>
      </c>
      <c r="Q24" s="83">
        <f>P24/P29*100</f>
        <v>0.26476108530508757</v>
      </c>
      <c r="R24" s="22"/>
    </row>
    <row r="25" spans="14:18">
      <c r="N25" s="30" t="s">
        <v>17</v>
      </c>
      <c r="O25" s="82" t="s">
        <v>29</v>
      </c>
      <c r="P25" s="83">
        <v>4646839.2300000004</v>
      </c>
      <c r="Q25" s="83">
        <f>P25/P29*100</f>
        <v>28.391781369898293</v>
      </c>
      <c r="R25" s="22"/>
    </row>
    <row r="26" spans="14:18">
      <c r="N26" s="30" t="s">
        <v>19</v>
      </c>
      <c r="O26" s="82" t="s">
        <v>18</v>
      </c>
      <c r="P26" s="83">
        <v>717753.24</v>
      </c>
      <c r="Q26" s="83">
        <f>P26/P29*100</f>
        <v>4.3854095351639995</v>
      </c>
      <c r="R26" s="22"/>
    </row>
    <row r="27" spans="14:18">
      <c r="N27" s="30" t="s">
        <v>21</v>
      </c>
      <c r="O27" s="82" t="s">
        <v>20</v>
      </c>
      <c r="P27" s="83">
        <v>10697993.15</v>
      </c>
      <c r="Q27" s="83">
        <f>P27/P29*100</f>
        <v>65.363802700673489</v>
      </c>
      <c r="R27" s="22"/>
    </row>
    <row r="28" spans="14:18">
      <c r="N28" s="30" t="s">
        <v>25</v>
      </c>
      <c r="O28" s="82" t="s">
        <v>24</v>
      </c>
      <c r="P28" s="83">
        <v>260927.68</v>
      </c>
      <c r="Q28" s="83">
        <f>P28/P29*100</f>
        <v>1.5942453089591357</v>
      </c>
      <c r="R28" s="22"/>
    </row>
    <row r="29" spans="14:18">
      <c r="N29" s="30"/>
      <c r="O29" s="82" t="s">
        <v>26</v>
      </c>
      <c r="P29" s="83">
        <f>SUM(P24:P28)</f>
        <v>16366846.34</v>
      </c>
      <c r="Q29" s="83">
        <f>SUM(Q24:Q28)</f>
        <v>100</v>
      </c>
      <c r="R29" s="22"/>
    </row>
    <row r="30" spans="14:18">
      <c r="O30" s="78"/>
      <c r="P30" s="78"/>
      <c r="Q30" s="79"/>
      <c r="R30" s="22"/>
    </row>
    <row r="31" spans="14:18">
      <c r="O31" s="77"/>
      <c r="P31" s="77"/>
      <c r="Q31" s="22"/>
      <c r="R31" s="22"/>
    </row>
  </sheetData>
  <customSheetViews>
    <customSheetView guid="{040A417A-1A2A-4546-91E5-4FDAF814DD6C}" showPageBreaks="1" showGridLines="0" printArea="1">
      <selection activeCell="F87" sqref="F87"/>
      <pageMargins left="0.78740157480314965" right="0.78740157480314965" top="0.98425196850393704" bottom="0.98425196850393704" header="0.51181102362204722" footer="0.51181102362204722"/>
      <pageSetup paperSize="9" firstPageNumber="139" orientation="landscape" useFirstPageNumber="1" r:id="rId1"/>
      <headerFooter alignWithMargins="0">
        <oddHeader>&amp;L&amp;"Tahoma,Kurzíva"&amp;9Závěrečný účet za rok 2013&amp;R&amp;"Tahoma,Kurzíva"&amp;9Graf č. 3</oddHeader>
        <oddFooter>&amp;C&amp;"Tahoma,Obyčejné"&amp;P</oddFooter>
      </headerFooter>
    </customSheetView>
  </customSheetViews>
  <pageMargins left="0.78740157480314965" right="0.78740157480314965" top="0.98425196850393704" bottom="0.98425196850393704" header="0.51181102362204722" footer="0.51181102362204722"/>
  <pageSetup paperSize="9" firstPageNumber="139" orientation="landscape" useFirstPageNumber="1" r:id="rId2"/>
  <headerFooter alignWithMargins="0">
    <oddHeader>&amp;L&amp;"Tahoma,Kurzíva"&amp;9Závěrečný účet za rok 2013&amp;R&amp;"Tahoma,Kurzíva"&amp;9Graf č. 3</oddHeader>
    <oddFooter>&amp;C&amp;"Tahoma,Obyčejné"&amp;P</oddFooter>
  </headerFooter>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7"/>
  <sheetViews>
    <sheetView view="pageBreakPreview" zoomScaleNormal="100" zoomScaleSheetLayoutView="100" workbookViewId="0">
      <selection activeCell="F87" sqref="F87"/>
    </sheetView>
  </sheetViews>
  <sheetFormatPr defaultRowHeight="15"/>
  <cols>
    <col min="1" max="1" width="11.28515625" style="668" customWidth="1"/>
    <col min="2" max="2" width="60.42578125" style="667" customWidth="1"/>
    <col min="3" max="3" width="16.140625" style="613" customWidth="1"/>
    <col min="4" max="16384" width="9.140625" style="612"/>
  </cols>
  <sheetData>
    <row r="1" spans="1:3" ht="33.75" customHeight="1">
      <c r="A1" s="1251" t="s">
        <v>1691</v>
      </c>
      <c r="B1" s="1251"/>
      <c r="C1" s="1251"/>
    </row>
    <row r="2" spans="1:3" ht="15.75" thickBot="1">
      <c r="C2" s="674" t="s">
        <v>30</v>
      </c>
    </row>
    <row r="3" spans="1:3" s="669" customFormat="1" ht="45.75" customHeight="1" thickBot="1">
      <c r="A3" s="610" t="s">
        <v>1314</v>
      </c>
      <c r="B3" s="609" t="s">
        <v>1313</v>
      </c>
      <c r="C3" s="608" t="s">
        <v>1312</v>
      </c>
    </row>
    <row r="4" spans="1:3" s="669" customFormat="1" ht="15" customHeight="1">
      <c r="A4" s="673" t="s">
        <v>1690</v>
      </c>
      <c r="B4" s="672" t="s">
        <v>1689</v>
      </c>
      <c r="C4" s="618">
        <v>18197.500370000002</v>
      </c>
    </row>
    <row r="5" spans="1:3" s="669" customFormat="1" ht="15" customHeight="1">
      <c r="A5" s="671" t="s">
        <v>1688</v>
      </c>
      <c r="B5" s="670" t="s">
        <v>1687</v>
      </c>
      <c r="C5" s="605">
        <v>423.94123000000002</v>
      </c>
    </row>
    <row r="6" spans="1:3" s="669" customFormat="1" ht="15" customHeight="1">
      <c r="A6" s="671" t="s">
        <v>1686</v>
      </c>
      <c r="B6" s="670" t="s">
        <v>1685</v>
      </c>
      <c r="C6" s="605">
        <v>-33248.768109999997</v>
      </c>
    </row>
    <row r="7" spans="1:3" s="669" customFormat="1" ht="15" customHeight="1">
      <c r="A7" s="671" t="s">
        <v>1684</v>
      </c>
      <c r="B7" s="670" t="s">
        <v>1683</v>
      </c>
      <c r="C7" s="605">
        <v>-8559.3404399999999</v>
      </c>
    </row>
    <row r="8" spans="1:3" s="669" customFormat="1" ht="25.5">
      <c r="A8" s="671" t="s">
        <v>1682</v>
      </c>
      <c r="B8" s="670" t="s">
        <v>1681</v>
      </c>
      <c r="C8" s="605">
        <v>165.56101000000001</v>
      </c>
    </row>
    <row r="9" spans="1:3" s="669" customFormat="1" ht="15" customHeight="1">
      <c r="A9" s="671" t="s">
        <v>1680</v>
      </c>
      <c r="B9" s="670" t="s">
        <v>1679</v>
      </c>
      <c r="C9" s="605">
        <v>-7805.0763800000004</v>
      </c>
    </row>
    <row r="10" spans="1:3" s="669" customFormat="1" ht="15" customHeight="1">
      <c r="A10" s="671" t="s">
        <v>1678</v>
      </c>
      <c r="B10" s="670" t="s">
        <v>1677</v>
      </c>
      <c r="C10" s="605">
        <v>-5748.7789499999999</v>
      </c>
    </row>
    <row r="11" spans="1:3" s="669" customFormat="1" ht="15" customHeight="1">
      <c r="A11" s="671" t="s">
        <v>1676</v>
      </c>
      <c r="B11" s="670" t="s">
        <v>1675</v>
      </c>
      <c r="C11" s="605">
        <v>305.61806000000001</v>
      </c>
    </row>
    <row r="12" spans="1:3" s="669" customFormat="1" ht="15" customHeight="1">
      <c r="A12" s="671" t="s">
        <v>1674</v>
      </c>
      <c r="B12" s="670" t="s">
        <v>1673</v>
      </c>
      <c r="C12" s="605">
        <v>710.83996999999999</v>
      </c>
    </row>
    <row r="13" spans="1:3" s="669" customFormat="1" ht="26.25" thickBot="1">
      <c r="A13" s="671">
        <v>48804525</v>
      </c>
      <c r="B13" s="670" t="s">
        <v>1672</v>
      </c>
      <c r="C13" s="605">
        <v>991.47932000000003</v>
      </c>
    </row>
    <row r="14" spans="1:3" s="669" customFormat="1" ht="17.25" customHeight="1" thickBot="1">
      <c r="A14" s="1249" t="s">
        <v>1671</v>
      </c>
      <c r="B14" s="1250"/>
      <c r="C14" s="603">
        <f>SUM(C3:C13)</f>
        <v>-34567.023919999992</v>
      </c>
    </row>
    <row r="17" spans="1:3">
      <c r="A17" s="1260"/>
      <c r="B17" s="1260"/>
      <c r="C17" s="1260"/>
    </row>
  </sheetData>
  <customSheetViews>
    <customSheetView guid="{040A417A-1A2A-4546-91E5-4FDAF814DD6C}" showPageBreaks="1" fitToPage="1" printArea="1" view="pageBreakPreview">
      <selection activeCell="F87" sqref="F87"/>
      <pageMargins left="0.39370078740157483" right="0.39370078740157483" top="0.59055118110236227" bottom="0.39370078740157483" header="0.31496062992125984" footer="0.11811023622047245"/>
      <printOptions horizontalCentered="1"/>
      <pageSetup paperSize="9" firstPageNumber="307" fitToHeight="0" orientation="portrait" useFirstPageNumber="1" r:id="rId1"/>
      <headerFooter alignWithMargins="0">
        <oddHeader>&amp;L&amp;"Tahoma,Kurzíva"&amp;9Závěrečný účet za rok 2013&amp;R&amp;"Tahoma,Kurzíva"&amp;9Tabulka č. 24</oddHeader>
        <oddFooter>&amp;C&amp;"Tahoma,Obyčejné"&amp;P</oddFooter>
      </headerFooter>
    </customSheetView>
  </customSheetViews>
  <mergeCells count="3">
    <mergeCell ref="A1:C1"/>
    <mergeCell ref="A14:B14"/>
    <mergeCell ref="A17:C17"/>
  </mergeCells>
  <printOptions horizontalCentered="1"/>
  <pageMargins left="0.39370078740157483" right="0.39370078740157483" top="0.59055118110236227" bottom="0.39370078740157483" header="0.31496062992125984" footer="0.11811023622047245"/>
  <pageSetup paperSize="9" firstPageNumber="307" fitToHeight="0" orientation="portrait" useFirstPageNumber="1" r:id="rId2"/>
  <headerFooter alignWithMargins="0">
    <oddHeader>&amp;L&amp;"Tahoma,Kurzíva"&amp;9Závěrečný účet za rok 2013&amp;R&amp;"Tahoma,Kurzíva"&amp;9Tabulka č. 24</oddHeader>
    <oddFooter>&amp;C&amp;"Tahoma,Obyčejné"&amp;P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664"/>
  <sheetViews>
    <sheetView view="pageBreakPreview" zoomScaleNormal="100" zoomScaleSheetLayoutView="100" workbookViewId="0">
      <selection activeCell="F87" sqref="F87"/>
    </sheetView>
  </sheetViews>
  <sheetFormatPr defaultRowHeight="12.75"/>
  <cols>
    <col min="1" max="1" width="38.5703125" style="747" customWidth="1"/>
    <col min="2" max="3" width="11.5703125" style="749" customWidth="1"/>
    <col min="4" max="4" width="85.28515625" style="748" customWidth="1"/>
    <col min="5" max="16384" width="9.140625" style="747"/>
  </cols>
  <sheetData>
    <row r="1" spans="1:4" s="754" customFormat="1" ht="21" customHeight="1">
      <c r="A1" s="1261" t="s">
        <v>2556</v>
      </c>
      <c r="B1" s="1261"/>
      <c r="C1" s="1261"/>
      <c r="D1" s="1261"/>
    </row>
    <row r="2" spans="1:4" s="789" customFormat="1" ht="12.75" customHeight="1">
      <c r="A2" s="791"/>
      <c r="B2" s="791"/>
      <c r="C2" s="791"/>
      <c r="D2" s="790" t="s">
        <v>30</v>
      </c>
    </row>
    <row r="3" spans="1:4" s="785" customFormat="1" ht="12.75" customHeight="1">
      <c r="A3" s="788" t="s">
        <v>792</v>
      </c>
      <c r="B3" s="787" t="s">
        <v>2555</v>
      </c>
      <c r="C3" s="787" t="s">
        <v>2554</v>
      </c>
      <c r="D3" s="786" t="s">
        <v>2553</v>
      </c>
    </row>
    <row r="4" spans="1:4" s="754" customFormat="1" ht="24.75" customHeight="1">
      <c r="A4" s="784" t="s">
        <v>2552</v>
      </c>
      <c r="B4" s="783"/>
      <c r="C4" s="783"/>
      <c r="D4" s="782"/>
    </row>
    <row r="5" spans="1:4" ht="11.25" customHeight="1">
      <c r="A5" s="1262" t="s">
        <v>2551</v>
      </c>
      <c r="B5" s="776">
        <v>8844.1500000000015</v>
      </c>
      <c r="C5" s="776">
        <v>8844.1442299999999</v>
      </c>
      <c r="D5" s="775" t="s">
        <v>2550</v>
      </c>
    </row>
    <row r="6" spans="1:4" ht="11.25" customHeight="1">
      <c r="A6" s="1263"/>
      <c r="B6" s="772">
        <v>6000</v>
      </c>
      <c r="C6" s="772">
        <v>6000</v>
      </c>
      <c r="D6" s="771" t="s">
        <v>2549</v>
      </c>
    </row>
    <row r="7" spans="1:4" ht="11.25" customHeight="1">
      <c r="A7" s="1263"/>
      <c r="B7" s="772">
        <v>35000</v>
      </c>
      <c r="C7" s="772">
        <v>35000</v>
      </c>
      <c r="D7" s="771" t="s">
        <v>2548</v>
      </c>
    </row>
    <row r="8" spans="1:4" ht="11.25" customHeight="1">
      <c r="A8" s="1263"/>
      <c r="B8" s="772">
        <v>392339</v>
      </c>
      <c r="C8" s="772">
        <v>392339</v>
      </c>
      <c r="D8" s="771" t="s">
        <v>2547</v>
      </c>
    </row>
    <row r="9" spans="1:4" ht="11.25" customHeight="1">
      <c r="A9" s="1263"/>
      <c r="B9" s="772">
        <v>170000</v>
      </c>
      <c r="C9" s="772">
        <v>170000</v>
      </c>
      <c r="D9" s="781" t="s">
        <v>2546</v>
      </c>
    </row>
    <row r="10" spans="1:4" ht="11.25" customHeight="1">
      <c r="A10" s="1263"/>
      <c r="B10" s="772">
        <v>100423</v>
      </c>
      <c r="C10" s="772">
        <v>92898</v>
      </c>
      <c r="D10" s="771" t="s">
        <v>2545</v>
      </c>
    </row>
    <row r="11" spans="1:4" ht="11.25" customHeight="1">
      <c r="A11" s="1263"/>
      <c r="B11" s="772">
        <v>116000</v>
      </c>
      <c r="C11" s="772">
        <v>116000</v>
      </c>
      <c r="D11" s="771" t="s">
        <v>2544</v>
      </c>
    </row>
    <row r="12" spans="1:4" ht="21.75">
      <c r="A12" s="1263"/>
      <c r="B12" s="772">
        <v>0.1</v>
      </c>
      <c r="C12" s="772">
        <v>0.1</v>
      </c>
      <c r="D12" s="771" t="s">
        <v>2543</v>
      </c>
    </row>
    <row r="13" spans="1:4" ht="11.25" customHeight="1">
      <c r="A13" s="1264"/>
      <c r="B13" s="774">
        <v>828606.25</v>
      </c>
      <c r="C13" s="774">
        <v>821081.24422999995</v>
      </c>
      <c r="D13" s="773" t="s">
        <v>11</v>
      </c>
    </row>
    <row r="14" spans="1:4" s="767" customFormat="1" ht="21.75">
      <c r="A14" s="770" t="s">
        <v>2542</v>
      </c>
      <c r="B14" s="769">
        <v>828606.25</v>
      </c>
      <c r="C14" s="769">
        <v>821081.24422999995</v>
      </c>
      <c r="D14" s="768"/>
    </row>
    <row r="15" spans="1:4" s="754" customFormat="1" ht="22.5" customHeight="1">
      <c r="A15" s="778" t="s">
        <v>2541</v>
      </c>
      <c r="B15" s="780"/>
      <c r="C15" s="780"/>
      <c r="D15" s="779"/>
    </row>
    <row r="16" spans="1:4" ht="11.25" customHeight="1">
      <c r="A16" s="1262" t="s">
        <v>1327</v>
      </c>
      <c r="B16" s="776">
        <v>996.3</v>
      </c>
      <c r="C16" s="776">
        <v>996.3</v>
      </c>
      <c r="D16" s="775" t="s">
        <v>2540</v>
      </c>
    </row>
    <row r="17" spans="1:4" ht="11.25" customHeight="1">
      <c r="A17" s="1263"/>
      <c r="B17" s="772">
        <v>150</v>
      </c>
      <c r="C17" s="772">
        <v>150</v>
      </c>
      <c r="D17" s="771" t="s">
        <v>2535</v>
      </c>
    </row>
    <row r="18" spans="1:4" ht="11.25" customHeight="1">
      <c r="A18" s="1263"/>
      <c r="B18" s="772">
        <v>150</v>
      </c>
      <c r="C18" s="772">
        <v>150</v>
      </c>
      <c r="D18" s="771" t="s">
        <v>2534</v>
      </c>
    </row>
    <row r="19" spans="1:4" ht="11.25" customHeight="1">
      <c r="A19" s="1263"/>
      <c r="B19" s="772">
        <v>18489.96</v>
      </c>
      <c r="C19" s="772">
        <v>18489.955999999998</v>
      </c>
      <c r="D19" s="771" t="s">
        <v>2531</v>
      </c>
    </row>
    <row r="20" spans="1:4" ht="11.25" customHeight="1">
      <c r="A20" s="1263"/>
      <c r="B20" s="772">
        <v>1610.04</v>
      </c>
      <c r="C20" s="772">
        <v>1610.0440000000001</v>
      </c>
      <c r="D20" s="771" t="s">
        <v>2530</v>
      </c>
    </row>
    <row r="21" spans="1:4" ht="11.25" customHeight="1">
      <c r="A21" s="1263"/>
      <c r="B21" s="772">
        <v>19000</v>
      </c>
      <c r="C21" s="772">
        <v>12897.22905</v>
      </c>
      <c r="D21" s="771" t="s">
        <v>2539</v>
      </c>
    </row>
    <row r="22" spans="1:4" ht="11.25" customHeight="1">
      <c r="A22" s="1264"/>
      <c r="B22" s="774">
        <v>40396.299999999996</v>
      </c>
      <c r="C22" s="774">
        <v>34293.529049999997</v>
      </c>
      <c r="D22" s="773" t="s">
        <v>11</v>
      </c>
    </row>
    <row r="23" spans="1:4" ht="11.25" customHeight="1">
      <c r="A23" s="1262" t="s">
        <v>1329</v>
      </c>
      <c r="B23" s="776">
        <v>6000</v>
      </c>
      <c r="C23" s="776">
        <v>6000</v>
      </c>
      <c r="D23" s="775" t="s">
        <v>2538</v>
      </c>
    </row>
    <row r="24" spans="1:4" ht="11.25" customHeight="1">
      <c r="A24" s="1263"/>
      <c r="B24" s="772">
        <v>315</v>
      </c>
      <c r="C24" s="772">
        <v>315</v>
      </c>
      <c r="D24" s="771" t="s">
        <v>2470</v>
      </c>
    </row>
    <row r="25" spans="1:4" ht="11.25" customHeight="1">
      <c r="A25" s="1263"/>
      <c r="B25" s="772">
        <v>160</v>
      </c>
      <c r="C25" s="772">
        <v>160</v>
      </c>
      <c r="D25" s="771" t="s">
        <v>2535</v>
      </c>
    </row>
    <row r="26" spans="1:4" ht="11.25" customHeight="1">
      <c r="A26" s="1263"/>
      <c r="B26" s="772">
        <v>205</v>
      </c>
      <c r="C26" s="772">
        <v>205</v>
      </c>
      <c r="D26" s="771" t="s">
        <v>2537</v>
      </c>
    </row>
    <row r="27" spans="1:4" ht="11.25" customHeight="1">
      <c r="A27" s="1263"/>
      <c r="B27" s="772">
        <v>26910.74</v>
      </c>
      <c r="C27" s="772">
        <v>26910.735000000001</v>
      </c>
      <c r="D27" s="771" t="s">
        <v>2531</v>
      </c>
    </row>
    <row r="28" spans="1:4" ht="11.25" customHeight="1">
      <c r="A28" s="1263"/>
      <c r="B28" s="772">
        <v>1289.27</v>
      </c>
      <c r="C28" s="772">
        <v>1289.2650000000001</v>
      </c>
      <c r="D28" s="771" t="s">
        <v>2530</v>
      </c>
    </row>
    <row r="29" spans="1:4" ht="11.25" customHeight="1">
      <c r="A29" s="1263"/>
      <c r="B29" s="772">
        <v>935</v>
      </c>
      <c r="C29" s="772">
        <v>935</v>
      </c>
      <c r="D29" s="771" t="s">
        <v>2536</v>
      </c>
    </row>
    <row r="30" spans="1:4" ht="11.25" customHeight="1">
      <c r="A30" s="1264"/>
      <c r="B30" s="774">
        <v>35815.01</v>
      </c>
      <c r="C30" s="774">
        <v>35815</v>
      </c>
      <c r="D30" s="773" t="s">
        <v>11</v>
      </c>
    </row>
    <row r="31" spans="1:4" ht="11.25" customHeight="1">
      <c r="A31" s="1262" t="s">
        <v>1321</v>
      </c>
      <c r="B31" s="776">
        <v>148</v>
      </c>
      <c r="C31" s="776">
        <v>148</v>
      </c>
      <c r="D31" s="775" t="s">
        <v>2534</v>
      </c>
    </row>
    <row r="32" spans="1:4" ht="11.25" customHeight="1">
      <c r="A32" s="1263"/>
      <c r="B32" s="772">
        <v>21173.05</v>
      </c>
      <c r="C32" s="772">
        <v>21173.054</v>
      </c>
      <c r="D32" s="771" t="s">
        <v>2531</v>
      </c>
    </row>
    <row r="33" spans="1:4" ht="11.25" customHeight="1">
      <c r="A33" s="1263"/>
      <c r="B33" s="772">
        <v>726.95</v>
      </c>
      <c r="C33" s="772">
        <v>726.94600000000003</v>
      </c>
      <c r="D33" s="771" t="s">
        <v>2530</v>
      </c>
    </row>
    <row r="34" spans="1:4" ht="11.25" customHeight="1">
      <c r="A34" s="1264"/>
      <c r="B34" s="774">
        <v>22048</v>
      </c>
      <c r="C34" s="774">
        <v>22048</v>
      </c>
      <c r="D34" s="773" t="s">
        <v>11</v>
      </c>
    </row>
    <row r="35" spans="1:4" ht="11.25" customHeight="1">
      <c r="A35" s="1262" t="s">
        <v>1317</v>
      </c>
      <c r="B35" s="776">
        <v>166</v>
      </c>
      <c r="C35" s="776">
        <v>166</v>
      </c>
      <c r="D35" s="775" t="s">
        <v>2470</v>
      </c>
    </row>
    <row r="36" spans="1:4" ht="11.25" customHeight="1">
      <c r="A36" s="1263"/>
      <c r="B36" s="772">
        <v>168</v>
      </c>
      <c r="C36" s="772">
        <v>168</v>
      </c>
      <c r="D36" s="771" t="s">
        <v>2534</v>
      </c>
    </row>
    <row r="37" spans="1:4" ht="11.25" customHeight="1">
      <c r="A37" s="1263"/>
      <c r="B37" s="772">
        <v>22036.36</v>
      </c>
      <c r="C37" s="772">
        <v>22036.359</v>
      </c>
      <c r="D37" s="771" t="s">
        <v>2531</v>
      </c>
    </row>
    <row r="38" spans="1:4" ht="11.25" customHeight="1">
      <c r="A38" s="1263"/>
      <c r="B38" s="772">
        <v>3363.64</v>
      </c>
      <c r="C38" s="772">
        <v>3363.6410000000001</v>
      </c>
      <c r="D38" s="771" t="s">
        <v>2530</v>
      </c>
    </row>
    <row r="39" spans="1:4" ht="11.25" customHeight="1">
      <c r="A39" s="1264"/>
      <c r="B39" s="774">
        <v>25734</v>
      </c>
      <c r="C39" s="774">
        <v>25734</v>
      </c>
      <c r="D39" s="773" t="s">
        <v>11</v>
      </c>
    </row>
    <row r="40" spans="1:4" ht="11.25" customHeight="1">
      <c r="A40" s="1262" t="s">
        <v>1323</v>
      </c>
      <c r="B40" s="776">
        <v>607.70000000000005</v>
      </c>
      <c r="C40" s="776">
        <v>607.68799999999999</v>
      </c>
      <c r="D40" s="775" t="s">
        <v>1177</v>
      </c>
    </row>
    <row r="41" spans="1:4" ht="11.25" customHeight="1">
      <c r="A41" s="1263"/>
      <c r="B41" s="772">
        <v>95</v>
      </c>
      <c r="C41" s="772">
        <v>95</v>
      </c>
      <c r="D41" s="771" t="s">
        <v>2490</v>
      </c>
    </row>
    <row r="42" spans="1:4" ht="11.25" customHeight="1">
      <c r="A42" s="1263"/>
      <c r="B42" s="772">
        <v>50</v>
      </c>
      <c r="C42" s="772">
        <v>50</v>
      </c>
      <c r="D42" s="771" t="s">
        <v>2470</v>
      </c>
    </row>
    <row r="43" spans="1:4" ht="11.25" customHeight="1">
      <c r="A43" s="1263"/>
      <c r="B43" s="772">
        <v>280</v>
      </c>
      <c r="C43" s="772">
        <v>277.85629</v>
      </c>
      <c r="D43" s="771" t="s">
        <v>2535</v>
      </c>
    </row>
    <row r="44" spans="1:4" ht="11.25" customHeight="1">
      <c r="A44" s="1263"/>
      <c r="B44" s="772">
        <v>150</v>
      </c>
      <c r="C44" s="772">
        <v>150</v>
      </c>
      <c r="D44" s="771" t="s">
        <v>2534</v>
      </c>
    </row>
    <row r="45" spans="1:4" ht="11.25" customHeight="1">
      <c r="A45" s="1263"/>
      <c r="B45" s="772">
        <v>23680</v>
      </c>
      <c r="C45" s="772">
        <v>23680</v>
      </c>
      <c r="D45" s="771" t="s">
        <v>2531</v>
      </c>
    </row>
    <row r="46" spans="1:4" ht="11.25" customHeight="1">
      <c r="A46" s="1263"/>
      <c r="B46" s="772">
        <v>2520</v>
      </c>
      <c r="C46" s="772">
        <v>2520</v>
      </c>
      <c r="D46" s="771" t="s">
        <v>2530</v>
      </c>
    </row>
    <row r="47" spans="1:4" ht="11.25" customHeight="1">
      <c r="A47" s="1264"/>
      <c r="B47" s="774">
        <v>27382.7</v>
      </c>
      <c r="C47" s="774">
        <v>27380.544290000002</v>
      </c>
      <c r="D47" s="773" t="s">
        <v>11</v>
      </c>
    </row>
    <row r="48" spans="1:4" ht="11.25" customHeight="1">
      <c r="A48" s="1262" t="s">
        <v>1319</v>
      </c>
      <c r="B48" s="776">
        <v>450</v>
      </c>
      <c r="C48" s="776">
        <v>450</v>
      </c>
      <c r="D48" s="775" t="s">
        <v>2470</v>
      </c>
    </row>
    <row r="49" spans="1:4" ht="11.25" customHeight="1">
      <c r="A49" s="1263"/>
      <c r="B49" s="772">
        <v>132</v>
      </c>
      <c r="C49" s="772">
        <v>132</v>
      </c>
      <c r="D49" s="771" t="s">
        <v>2534</v>
      </c>
    </row>
    <row r="50" spans="1:4" ht="11.25" customHeight="1">
      <c r="A50" s="1263"/>
      <c r="B50" s="772">
        <v>14556.47</v>
      </c>
      <c r="C50" s="772">
        <v>14556.472</v>
      </c>
      <c r="D50" s="771" t="s">
        <v>2531</v>
      </c>
    </row>
    <row r="51" spans="1:4" ht="11.25" customHeight="1">
      <c r="A51" s="1263"/>
      <c r="B51" s="772">
        <v>1743.53</v>
      </c>
      <c r="C51" s="772">
        <v>1739.6569999999999</v>
      </c>
      <c r="D51" s="771" t="s">
        <v>2530</v>
      </c>
    </row>
    <row r="52" spans="1:4" ht="11.25" customHeight="1">
      <c r="A52" s="1263"/>
      <c r="B52" s="772">
        <v>1000</v>
      </c>
      <c r="C52" s="772">
        <v>584.46199999999999</v>
      </c>
      <c r="D52" s="771" t="s">
        <v>2533</v>
      </c>
    </row>
    <row r="53" spans="1:4" ht="11.25" customHeight="1">
      <c r="A53" s="1264"/>
      <c r="B53" s="774">
        <v>17882</v>
      </c>
      <c r="C53" s="774">
        <v>17462.591</v>
      </c>
      <c r="D53" s="773" t="s">
        <v>11</v>
      </c>
    </row>
    <row r="54" spans="1:4" ht="11.25" customHeight="1">
      <c r="A54" s="1262" t="s">
        <v>1325</v>
      </c>
      <c r="B54" s="776">
        <v>300</v>
      </c>
      <c r="C54" s="776">
        <v>300</v>
      </c>
      <c r="D54" s="775" t="s">
        <v>2532</v>
      </c>
    </row>
    <row r="55" spans="1:4" ht="11.25" customHeight="1">
      <c r="A55" s="1263"/>
      <c r="B55" s="772">
        <v>1600</v>
      </c>
      <c r="C55" s="772">
        <v>1600</v>
      </c>
      <c r="D55" s="771" t="s">
        <v>2470</v>
      </c>
    </row>
    <row r="56" spans="1:4" ht="11.25" customHeight="1">
      <c r="A56" s="1263"/>
      <c r="B56" s="772">
        <v>40700</v>
      </c>
      <c r="C56" s="772">
        <v>40700</v>
      </c>
      <c r="D56" s="771" t="s">
        <v>2531</v>
      </c>
    </row>
    <row r="57" spans="1:4" ht="11.25" customHeight="1">
      <c r="A57" s="1263"/>
      <c r="B57" s="772">
        <v>2100</v>
      </c>
      <c r="C57" s="772">
        <v>2100</v>
      </c>
      <c r="D57" s="771" t="s">
        <v>2530</v>
      </c>
    </row>
    <row r="58" spans="1:4" ht="11.25" customHeight="1">
      <c r="A58" s="1263"/>
      <c r="B58" s="772">
        <v>50</v>
      </c>
      <c r="C58" s="772">
        <v>0</v>
      </c>
      <c r="D58" s="771" t="s">
        <v>2529</v>
      </c>
    </row>
    <row r="59" spans="1:4" ht="11.25" customHeight="1">
      <c r="A59" s="1264"/>
      <c r="B59" s="774">
        <v>44750</v>
      </c>
      <c r="C59" s="774">
        <v>44700</v>
      </c>
      <c r="D59" s="773" t="s">
        <v>11</v>
      </c>
    </row>
    <row r="60" spans="1:4" s="767" customFormat="1" ht="21.75">
      <c r="A60" s="770" t="s">
        <v>2528</v>
      </c>
      <c r="B60" s="769">
        <v>214008.01</v>
      </c>
      <c r="C60" s="769">
        <v>207433.66433999999</v>
      </c>
      <c r="D60" s="768"/>
    </row>
    <row r="61" spans="1:4" s="754" customFormat="1" ht="22.5" customHeight="1">
      <c r="A61" s="778" t="s">
        <v>2527</v>
      </c>
      <c r="B61" s="765"/>
      <c r="C61" s="765"/>
      <c r="D61" s="764"/>
    </row>
    <row r="62" spans="1:4" ht="11.25" customHeight="1">
      <c r="A62" s="1262" t="s">
        <v>2526</v>
      </c>
      <c r="B62" s="776">
        <v>500</v>
      </c>
      <c r="C62" s="776">
        <v>500</v>
      </c>
      <c r="D62" s="775" t="s">
        <v>2376</v>
      </c>
    </row>
    <row r="63" spans="1:4" ht="11.25" customHeight="1">
      <c r="A63" s="1263"/>
      <c r="B63" s="772">
        <v>400</v>
      </c>
      <c r="C63" s="772">
        <v>400</v>
      </c>
      <c r="D63" s="771" t="s">
        <v>2499</v>
      </c>
    </row>
    <row r="64" spans="1:4" ht="11.25" customHeight="1">
      <c r="A64" s="1263"/>
      <c r="B64" s="772">
        <v>400</v>
      </c>
      <c r="C64" s="772">
        <v>400</v>
      </c>
      <c r="D64" s="771" t="s">
        <v>2498</v>
      </c>
    </row>
    <row r="65" spans="1:4" ht="11.25" customHeight="1">
      <c r="A65" s="1264"/>
      <c r="B65" s="774">
        <v>1300</v>
      </c>
      <c r="C65" s="774">
        <v>1300</v>
      </c>
      <c r="D65" s="773" t="s">
        <v>11</v>
      </c>
    </row>
    <row r="66" spans="1:4" ht="11.25" customHeight="1">
      <c r="A66" s="1262" t="s">
        <v>2525</v>
      </c>
      <c r="B66" s="776">
        <v>800</v>
      </c>
      <c r="C66" s="776">
        <v>800</v>
      </c>
      <c r="D66" s="775" t="s">
        <v>2524</v>
      </c>
    </row>
    <row r="67" spans="1:4" ht="11.25" customHeight="1">
      <c r="A67" s="1263"/>
      <c r="B67" s="772">
        <v>350</v>
      </c>
      <c r="C67" s="772">
        <v>350</v>
      </c>
      <c r="D67" s="771" t="s">
        <v>2523</v>
      </c>
    </row>
    <row r="68" spans="1:4" ht="11.25" customHeight="1">
      <c r="A68" s="1263"/>
      <c r="B68" s="772">
        <v>230</v>
      </c>
      <c r="C68" s="772">
        <v>181.5</v>
      </c>
      <c r="D68" s="771" t="s">
        <v>1146</v>
      </c>
    </row>
    <row r="69" spans="1:4" ht="11.25" customHeight="1">
      <c r="A69" s="1263"/>
      <c r="B69" s="772">
        <v>850</v>
      </c>
      <c r="C69" s="772">
        <v>0</v>
      </c>
      <c r="D69" s="771" t="s">
        <v>1145</v>
      </c>
    </row>
    <row r="70" spans="1:4" ht="11.25" customHeight="1">
      <c r="A70" s="1263"/>
      <c r="B70" s="772">
        <v>4800</v>
      </c>
      <c r="C70" s="772">
        <v>4800</v>
      </c>
      <c r="D70" s="771" t="s">
        <v>2522</v>
      </c>
    </row>
    <row r="71" spans="1:4" ht="11.25" customHeight="1">
      <c r="A71" s="1263"/>
      <c r="B71" s="772">
        <v>5100</v>
      </c>
      <c r="C71" s="772">
        <v>5100</v>
      </c>
      <c r="D71" s="771" t="s">
        <v>2499</v>
      </c>
    </row>
    <row r="72" spans="1:4" ht="11.25" customHeight="1">
      <c r="A72" s="1264"/>
      <c r="B72" s="774">
        <v>12130</v>
      </c>
      <c r="C72" s="774">
        <v>11231.5</v>
      </c>
      <c r="D72" s="773" t="s">
        <v>11</v>
      </c>
    </row>
    <row r="73" spans="1:4" ht="11.25" customHeight="1">
      <c r="A73" s="1262" t="s">
        <v>2521</v>
      </c>
      <c r="B73" s="776">
        <v>300</v>
      </c>
      <c r="C73" s="776">
        <v>300</v>
      </c>
      <c r="D73" s="775" t="s">
        <v>2499</v>
      </c>
    </row>
    <row r="74" spans="1:4" ht="11.25" customHeight="1">
      <c r="A74" s="1263"/>
      <c r="B74" s="772">
        <v>1000</v>
      </c>
      <c r="C74" s="772">
        <v>1000</v>
      </c>
      <c r="D74" s="771" t="s">
        <v>2498</v>
      </c>
    </row>
    <row r="75" spans="1:4" ht="11.25" customHeight="1">
      <c r="A75" s="1264"/>
      <c r="B75" s="774">
        <v>1300</v>
      </c>
      <c r="C75" s="774">
        <v>1300</v>
      </c>
      <c r="D75" s="773" t="s">
        <v>11</v>
      </c>
    </row>
    <row r="76" spans="1:4" ht="11.25" customHeight="1">
      <c r="A76" s="1262" t="s">
        <v>2520</v>
      </c>
      <c r="B76" s="776">
        <v>2200</v>
      </c>
      <c r="C76" s="776">
        <v>2200</v>
      </c>
      <c r="D76" s="775" t="s">
        <v>2498</v>
      </c>
    </row>
    <row r="77" spans="1:4" ht="11.25" customHeight="1">
      <c r="A77" s="1264"/>
      <c r="B77" s="774">
        <v>2200</v>
      </c>
      <c r="C77" s="774">
        <v>2200</v>
      </c>
      <c r="D77" s="773" t="s">
        <v>11</v>
      </c>
    </row>
    <row r="78" spans="1:4" ht="11.25" customHeight="1">
      <c r="A78" s="1262" t="s">
        <v>2519</v>
      </c>
      <c r="B78" s="776">
        <v>800</v>
      </c>
      <c r="C78" s="776">
        <v>800</v>
      </c>
      <c r="D78" s="775" t="s">
        <v>2376</v>
      </c>
    </row>
    <row r="79" spans="1:4" ht="11.25" customHeight="1">
      <c r="A79" s="1263"/>
      <c r="B79" s="772">
        <v>2100</v>
      </c>
      <c r="C79" s="772">
        <v>2100</v>
      </c>
      <c r="D79" s="771" t="s">
        <v>2499</v>
      </c>
    </row>
    <row r="80" spans="1:4" ht="11.25" customHeight="1">
      <c r="A80" s="1263"/>
      <c r="B80" s="772">
        <v>700</v>
      </c>
      <c r="C80" s="772">
        <v>700</v>
      </c>
      <c r="D80" s="771" t="s">
        <v>2498</v>
      </c>
    </row>
    <row r="81" spans="1:4" ht="11.25" customHeight="1">
      <c r="A81" s="1263"/>
      <c r="B81" s="772">
        <v>3334.7</v>
      </c>
      <c r="C81" s="772">
        <v>0</v>
      </c>
      <c r="D81" s="771" t="s">
        <v>2518</v>
      </c>
    </row>
    <row r="82" spans="1:4" ht="11.25" customHeight="1">
      <c r="A82" s="1264"/>
      <c r="B82" s="774">
        <v>6934.7</v>
      </c>
      <c r="C82" s="774">
        <v>3600</v>
      </c>
      <c r="D82" s="773" t="s">
        <v>11</v>
      </c>
    </row>
    <row r="83" spans="1:4" ht="11.25" customHeight="1">
      <c r="A83" s="1262" t="s">
        <v>2517</v>
      </c>
      <c r="B83" s="776">
        <v>2000</v>
      </c>
      <c r="C83" s="776">
        <v>2000</v>
      </c>
      <c r="D83" s="775" t="s">
        <v>2376</v>
      </c>
    </row>
    <row r="84" spans="1:4" ht="11.25" customHeight="1">
      <c r="A84" s="1263"/>
      <c r="B84" s="772">
        <v>1200</v>
      </c>
      <c r="C84" s="772">
        <v>1200</v>
      </c>
      <c r="D84" s="771" t="s">
        <v>2498</v>
      </c>
    </row>
    <row r="85" spans="1:4" ht="11.25" customHeight="1">
      <c r="A85" s="1264"/>
      <c r="B85" s="774">
        <v>3200</v>
      </c>
      <c r="C85" s="774">
        <v>3200</v>
      </c>
      <c r="D85" s="773" t="s">
        <v>11</v>
      </c>
    </row>
    <row r="86" spans="1:4" ht="11.25" customHeight="1">
      <c r="A86" s="1262" t="s">
        <v>2516</v>
      </c>
      <c r="B86" s="776">
        <v>308.10000000000002</v>
      </c>
      <c r="C86" s="776">
        <v>308.09799999999996</v>
      </c>
      <c r="D86" s="775" t="s">
        <v>2346</v>
      </c>
    </row>
    <row r="87" spans="1:4" ht="11.25" customHeight="1">
      <c r="A87" s="1263"/>
      <c r="B87" s="772">
        <v>800</v>
      </c>
      <c r="C87" s="772">
        <v>800</v>
      </c>
      <c r="D87" s="771" t="s">
        <v>2498</v>
      </c>
    </row>
    <row r="88" spans="1:4" ht="11.25" customHeight="1">
      <c r="A88" s="1263"/>
      <c r="B88" s="772">
        <v>300</v>
      </c>
      <c r="C88" s="772">
        <v>269.83</v>
      </c>
      <c r="D88" s="771" t="s">
        <v>1139</v>
      </c>
    </row>
    <row r="89" spans="1:4" ht="11.25" customHeight="1">
      <c r="A89" s="1264"/>
      <c r="B89" s="774">
        <v>1408.1</v>
      </c>
      <c r="C89" s="774">
        <v>1377.9279999999999</v>
      </c>
      <c r="D89" s="773" t="s">
        <v>11</v>
      </c>
    </row>
    <row r="90" spans="1:4" ht="11.25" customHeight="1">
      <c r="A90" s="1262" t="s">
        <v>2515</v>
      </c>
      <c r="B90" s="776">
        <v>400</v>
      </c>
      <c r="C90" s="776">
        <v>400</v>
      </c>
      <c r="D90" s="775" t="s">
        <v>2499</v>
      </c>
    </row>
    <row r="91" spans="1:4" ht="11.25" customHeight="1">
      <c r="A91" s="1263"/>
      <c r="B91" s="772">
        <v>400</v>
      </c>
      <c r="C91" s="772">
        <v>400</v>
      </c>
      <c r="D91" s="771" t="s">
        <v>2498</v>
      </c>
    </row>
    <row r="92" spans="1:4" ht="11.25" customHeight="1">
      <c r="A92" s="1264"/>
      <c r="B92" s="774">
        <v>800</v>
      </c>
      <c r="C92" s="774">
        <v>800</v>
      </c>
      <c r="D92" s="773" t="s">
        <v>11</v>
      </c>
    </row>
    <row r="93" spans="1:4" ht="11.25" customHeight="1">
      <c r="A93" s="1262" t="s">
        <v>2514</v>
      </c>
      <c r="B93" s="776">
        <v>1100</v>
      </c>
      <c r="C93" s="776">
        <v>1100</v>
      </c>
      <c r="D93" s="775" t="s">
        <v>2498</v>
      </c>
    </row>
    <row r="94" spans="1:4" ht="11.25" customHeight="1">
      <c r="A94" s="1264"/>
      <c r="B94" s="774">
        <v>1100</v>
      </c>
      <c r="C94" s="774">
        <v>1100</v>
      </c>
      <c r="D94" s="773" t="s">
        <v>11</v>
      </c>
    </row>
    <row r="95" spans="1:4" ht="11.25" customHeight="1">
      <c r="A95" s="1262" t="s">
        <v>1357</v>
      </c>
      <c r="B95" s="776">
        <v>185.22</v>
      </c>
      <c r="C95" s="776">
        <v>185.22200000000001</v>
      </c>
      <c r="D95" s="775" t="s">
        <v>2346</v>
      </c>
    </row>
    <row r="96" spans="1:4" ht="11.25" customHeight="1">
      <c r="A96" s="1263"/>
      <c r="B96" s="772">
        <v>260</v>
      </c>
      <c r="C96" s="772">
        <v>260</v>
      </c>
      <c r="D96" s="771" t="s">
        <v>2499</v>
      </c>
    </row>
    <row r="97" spans="1:4" ht="11.25" customHeight="1">
      <c r="A97" s="1263"/>
      <c r="B97" s="772">
        <v>300</v>
      </c>
      <c r="C97" s="772">
        <v>300</v>
      </c>
      <c r="D97" s="771" t="s">
        <v>2498</v>
      </c>
    </row>
    <row r="98" spans="1:4" ht="11.25" customHeight="1">
      <c r="A98" s="1264"/>
      <c r="B98" s="774">
        <v>745.22</v>
      </c>
      <c r="C98" s="774">
        <v>745.22199999999998</v>
      </c>
      <c r="D98" s="773" t="s">
        <v>11</v>
      </c>
    </row>
    <row r="99" spans="1:4" ht="11.25" customHeight="1">
      <c r="A99" s="1262" t="s">
        <v>2513</v>
      </c>
      <c r="B99" s="776">
        <v>180</v>
      </c>
      <c r="C99" s="776">
        <v>180</v>
      </c>
      <c r="D99" s="775" t="s">
        <v>2499</v>
      </c>
    </row>
    <row r="100" spans="1:4" ht="11.25" customHeight="1">
      <c r="A100" s="1263"/>
      <c r="B100" s="772">
        <v>450</v>
      </c>
      <c r="C100" s="772">
        <v>450</v>
      </c>
      <c r="D100" s="771" t="s">
        <v>2498</v>
      </c>
    </row>
    <row r="101" spans="1:4" ht="11.25" customHeight="1">
      <c r="A101" s="1264"/>
      <c r="B101" s="774">
        <v>630</v>
      </c>
      <c r="C101" s="774">
        <v>630</v>
      </c>
      <c r="D101" s="773" t="s">
        <v>11</v>
      </c>
    </row>
    <row r="102" spans="1:4" ht="11.25" customHeight="1">
      <c r="A102" s="1262" t="s">
        <v>2512</v>
      </c>
      <c r="B102" s="776">
        <v>361.89</v>
      </c>
      <c r="C102" s="776">
        <v>361.89009999999996</v>
      </c>
      <c r="D102" s="775" t="s">
        <v>2511</v>
      </c>
    </row>
    <row r="103" spans="1:4" ht="11.25" customHeight="1">
      <c r="A103" s="1263"/>
      <c r="B103" s="772">
        <v>430</v>
      </c>
      <c r="C103" s="772">
        <v>430</v>
      </c>
      <c r="D103" s="771" t="s">
        <v>2499</v>
      </c>
    </row>
    <row r="104" spans="1:4" ht="11.25" customHeight="1">
      <c r="A104" s="1263"/>
      <c r="B104" s="772">
        <v>200</v>
      </c>
      <c r="C104" s="772">
        <v>200</v>
      </c>
      <c r="D104" s="771" t="s">
        <v>2498</v>
      </c>
    </row>
    <row r="105" spans="1:4" ht="11.25" customHeight="1">
      <c r="A105" s="1264"/>
      <c r="B105" s="774">
        <v>991.89</v>
      </c>
      <c r="C105" s="774">
        <v>991.89009999999996</v>
      </c>
      <c r="D105" s="773" t="s">
        <v>11</v>
      </c>
    </row>
    <row r="106" spans="1:4" ht="11.25" customHeight="1">
      <c r="A106" s="1262" t="s">
        <v>1359</v>
      </c>
      <c r="B106" s="776">
        <v>120</v>
      </c>
      <c r="C106" s="776">
        <v>120</v>
      </c>
      <c r="D106" s="775" t="s">
        <v>2499</v>
      </c>
    </row>
    <row r="107" spans="1:4" ht="11.25" customHeight="1">
      <c r="A107" s="1263"/>
      <c r="B107" s="772">
        <v>350</v>
      </c>
      <c r="C107" s="772">
        <v>350</v>
      </c>
      <c r="D107" s="771" t="s">
        <v>2498</v>
      </c>
    </row>
    <row r="108" spans="1:4" ht="11.25" customHeight="1">
      <c r="A108" s="1264"/>
      <c r="B108" s="774">
        <v>470</v>
      </c>
      <c r="C108" s="774">
        <v>470</v>
      </c>
      <c r="D108" s="773" t="s">
        <v>11</v>
      </c>
    </row>
    <row r="109" spans="1:4" ht="11.25" customHeight="1">
      <c r="A109" s="1262" t="s">
        <v>2510</v>
      </c>
      <c r="B109" s="776">
        <v>300</v>
      </c>
      <c r="C109" s="776">
        <v>300</v>
      </c>
      <c r="D109" s="775" t="s">
        <v>2499</v>
      </c>
    </row>
    <row r="110" spans="1:4" ht="11.25" customHeight="1">
      <c r="A110" s="1263"/>
      <c r="B110" s="772">
        <v>300</v>
      </c>
      <c r="C110" s="772">
        <v>300</v>
      </c>
      <c r="D110" s="771" t="s">
        <v>2498</v>
      </c>
    </row>
    <row r="111" spans="1:4" ht="11.25" customHeight="1">
      <c r="A111" s="1263"/>
      <c r="B111" s="772">
        <v>400</v>
      </c>
      <c r="C111" s="772">
        <v>400</v>
      </c>
      <c r="D111" s="771" t="s">
        <v>2509</v>
      </c>
    </row>
    <row r="112" spans="1:4" ht="11.25" customHeight="1">
      <c r="A112" s="1264"/>
      <c r="B112" s="774">
        <v>1000</v>
      </c>
      <c r="C112" s="774">
        <v>1000</v>
      </c>
      <c r="D112" s="773" t="s">
        <v>11</v>
      </c>
    </row>
    <row r="113" spans="1:4" ht="11.25" customHeight="1">
      <c r="A113" s="1262" t="s">
        <v>1337</v>
      </c>
      <c r="B113" s="776">
        <v>500</v>
      </c>
      <c r="C113" s="776">
        <v>500</v>
      </c>
      <c r="D113" s="775" t="s">
        <v>2498</v>
      </c>
    </row>
    <row r="114" spans="1:4" ht="11.25" customHeight="1">
      <c r="A114" s="1264"/>
      <c r="B114" s="774">
        <v>500</v>
      </c>
      <c r="C114" s="774">
        <v>500</v>
      </c>
      <c r="D114" s="773" t="s">
        <v>11</v>
      </c>
    </row>
    <row r="115" spans="1:4" ht="11.25" customHeight="1">
      <c r="A115" s="1262" t="s">
        <v>2508</v>
      </c>
      <c r="B115" s="776">
        <v>210</v>
      </c>
      <c r="C115" s="776">
        <v>210</v>
      </c>
      <c r="D115" s="775" t="s">
        <v>2499</v>
      </c>
    </row>
    <row r="116" spans="1:4" ht="11.25" customHeight="1">
      <c r="A116" s="1263"/>
      <c r="B116" s="772">
        <v>1200</v>
      </c>
      <c r="C116" s="772">
        <v>1200</v>
      </c>
      <c r="D116" s="771" t="s">
        <v>2498</v>
      </c>
    </row>
    <row r="117" spans="1:4" ht="11.25" customHeight="1">
      <c r="A117" s="1264"/>
      <c r="B117" s="774">
        <v>1410</v>
      </c>
      <c r="C117" s="774">
        <v>1410</v>
      </c>
      <c r="D117" s="773" t="s">
        <v>11</v>
      </c>
    </row>
    <row r="118" spans="1:4" ht="11.25" customHeight="1">
      <c r="A118" s="1262" t="s">
        <v>2507</v>
      </c>
      <c r="B118" s="776">
        <v>30</v>
      </c>
      <c r="C118" s="776">
        <v>30</v>
      </c>
      <c r="D118" s="775" t="s">
        <v>2376</v>
      </c>
    </row>
    <row r="119" spans="1:4" ht="11.25" customHeight="1">
      <c r="A119" s="1263"/>
      <c r="B119" s="772">
        <v>1500</v>
      </c>
      <c r="C119" s="772">
        <v>1500</v>
      </c>
      <c r="D119" s="771" t="s">
        <v>2498</v>
      </c>
    </row>
    <row r="120" spans="1:4" ht="11.25" customHeight="1">
      <c r="A120" s="1264"/>
      <c r="B120" s="774">
        <v>1530</v>
      </c>
      <c r="C120" s="774">
        <v>1530</v>
      </c>
      <c r="D120" s="773" t="s">
        <v>11</v>
      </c>
    </row>
    <row r="121" spans="1:4" ht="11.25" customHeight="1">
      <c r="A121" s="1262" t="s">
        <v>2506</v>
      </c>
      <c r="B121" s="776">
        <v>700</v>
      </c>
      <c r="C121" s="776">
        <v>0</v>
      </c>
      <c r="D121" s="775" t="s">
        <v>1157</v>
      </c>
    </row>
    <row r="122" spans="1:4" ht="11.25" customHeight="1">
      <c r="A122" s="1263"/>
      <c r="B122" s="772">
        <v>800</v>
      </c>
      <c r="C122" s="772">
        <v>800</v>
      </c>
      <c r="D122" s="771" t="s">
        <v>2498</v>
      </c>
    </row>
    <row r="123" spans="1:4" ht="11.25" customHeight="1">
      <c r="A123" s="1264"/>
      <c r="B123" s="774">
        <v>1500</v>
      </c>
      <c r="C123" s="774">
        <v>800</v>
      </c>
      <c r="D123" s="773" t="s">
        <v>11</v>
      </c>
    </row>
    <row r="124" spans="1:4" ht="11.25" customHeight="1">
      <c r="A124" s="1262" t="s">
        <v>2505</v>
      </c>
      <c r="B124" s="776">
        <v>303.83999999999997</v>
      </c>
      <c r="C124" s="776">
        <v>303.83299999999997</v>
      </c>
      <c r="D124" s="775" t="s">
        <v>2346</v>
      </c>
    </row>
    <row r="125" spans="1:4" ht="11.25" customHeight="1">
      <c r="A125" s="1263"/>
      <c r="B125" s="772">
        <v>531.64</v>
      </c>
      <c r="C125" s="772">
        <v>531.63699999999994</v>
      </c>
      <c r="D125" s="771" t="s">
        <v>925</v>
      </c>
    </row>
    <row r="126" spans="1:4" ht="11.25" customHeight="1">
      <c r="A126" s="1263"/>
      <c r="B126" s="772">
        <v>2147.7999999999997</v>
      </c>
      <c r="C126" s="772">
        <v>2147.7600000000002</v>
      </c>
      <c r="D126" s="771" t="s">
        <v>1153</v>
      </c>
    </row>
    <row r="127" spans="1:4" ht="11.25" customHeight="1">
      <c r="A127" s="1263"/>
      <c r="B127" s="772">
        <v>3500</v>
      </c>
      <c r="C127" s="772">
        <v>3500</v>
      </c>
      <c r="D127" s="771" t="s">
        <v>2498</v>
      </c>
    </row>
    <row r="128" spans="1:4" ht="11.25" customHeight="1">
      <c r="A128" s="1264"/>
      <c r="B128" s="774">
        <v>6483.28</v>
      </c>
      <c r="C128" s="774">
        <v>6483.23</v>
      </c>
      <c r="D128" s="773" t="s">
        <v>11</v>
      </c>
    </row>
    <row r="129" spans="1:4" ht="11.25" customHeight="1">
      <c r="A129" s="1263" t="s">
        <v>2504</v>
      </c>
      <c r="B129" s="772">
        <v>900</v>
      </c>
      <c r="C129" s="772">
        <v>900</v>
      </c>
      <c r="D129" s="771" t="s">
        <v>2499</v>
      </c>
    </row>
    <row r="130" spans="1:4" ht="11.25" customHeight="1">
      <c r="A130" s="1263"/>
      <c r="B130" s="772">
        <v>2500</v>
      </c>
      <c r="C130" s="772">
        <v>2500</v>
      </c>
      <c r="D130" s="771" t="s">
        <v>2498</v>
      </c>
    </row>
    <row r="131" spans="1:4" ht="11.25" customHeight="1">
      <c r="A131" s="1263"/>
      <c r="B131" s="772">
        <v>3400</v>
      </c>
      <c r="C131" s="772">
        <v>3400</v>
      </c>
      <c r="D131" s="771" t="s">
        <v>11</v>
      </c>
    </row>
    <row r="132" spans="1:4" ht="11.25" customHeight="1">
      <c r="A132" s="1262" t="s">
        <v>2503</v>
      </c>
      <c r="B132" s="776">
        <v>835.06999999999994</v>
      </c>
      <c r="C132" s="776">
        <v>507.05779999999999</v>
      </c>
      <c r="D132" s="775" t="s">
        <v>1153</v>
      </c>
    </row>
    <row r="133" spans="1:4" ht="11.25" customHeight="1">
      <c r="A133" s="1263"/>
      <c r="B133" s="772">
        <v>1540</v>
      </c>
      <c r="C133" s="772">
        <v>1540</v>
      </c>
      <c r="D133" s="771" t="s">
        <v>2499</v>
      </c>
    </row>
    <row r="134" spans="1:4" ht="11.25" customHeight="1">
      <c r="A134" s="1263"/>
      <c r="B134" s="772">
        <v>250</v>
      </c>
      <c r="C134" s="772">
        <v>250</v>
      </c>
      <c r="D134" s="771" t="s">
        <v>2498</v>
      </c>
    </row>
    <row r="135" spans="1:4" ht="11.25" customHeight="1">
      <c r="A135" s="1264"/>
      <c r="B135" s="774">
        <v>2625.0699999999997</v>
      </c>
      <c r="C135" s="774">
        <v>2297.0578</v>
      </c>
      <c r="D135" s="773" t="s">
        <v>11</v>
      </c>
    </row>
    <row r="136" spans="1:4" ht="11.25" customHeight="1">
      <c r="A136" s="1263" t="s">
        <v>2502</v>
      </c>
      <c r="B136" s="772">
        <v>694.63</v>
      </c>
      <c r="C136" s="772">
        <v>694.62800000000004</v>
      </c>
      <c r="D136" s="771" t="s">
        <v>2346</v>
      </c>
    </row>
    <row r="137" spans="1:4" ht="11.25" customHeight="1">
      <c r="A137" s="1263"/>
      <c r="B137" s="772">
        <v>30</v>
      </c>
      <c r="C137" s="772">
        <v>30</v>
      </c>
      <c r="D137" s="771" t="s">
        <v>1094</v>
      </c>
    </row>
    <row r="138" spans="1:4" ht="11.25" customHeight="1">
      <c r="A138" s="1263"/>
      <c r="B138" s="772">
        <v>800</v>
      </c>
      <c r="C138" s="772">
        <v>800</v>
      </c>
      <c r="D138" s="771" t="s">
        <v>2499</v>
      </c>
    </row>
    <row r="139" spans="1:4" ht="11.25" customHeight="1">
      <c r="A139" s="1263"/>
      <c r="B139" s="772">
        <v>200</v>
      </c>
      <c r="C139" s="772">
        <v>181.261</v>
      </c>
      <c r="D139" s="771" t="s">
        <v>2498</v>
      </c>
    </row>
    <row r="140" spans="1:4" ht="11.25" customHeight="1">
      <c r="A140" s="1263"/>
      <c r="B140" s="772">
        <v>1724.63</v>
      </c>
      <c r="C140" s="772">
        <v>1705.8890000000001</v>
      </c>
      <c r="D140" s="771" t="s">
        <v>11</v>
      </c>
    </row>
    <row r="141" spans="1:4" ht="11.25" customHeight="1">
      <c r="A141" s="1262" t="s">
        <v>1347</v>
      </c>
      <c r="B141" s="776">
        <v>1083.31</v>
      </c>
      <c r="C141" s="776">
        <v>1083.3</v>
      </c>
      <c r="D141" s="775" t="s">
        <v>1153</v>
      </c>
    </row>
    <row r="142" spans="1:4" ht="11.25" customHeight="1">
      <c r="A142" s="1263"/>
      <c r="B142" s="772">
        <v>250</v>
      </c>
      <c r="C142" s="772">
        <v>250</v>
      </c>
      <c r="D142" s="771" t="s">
        <v>2499</v>
      </c>
    </row>
    <row r="143" spans="1:4" ht="11.25" customHeight="1">
      <c r="A143" s="1263"/>
      <c r="B143" s="772">
        <v>1100</v>
      </c>
      <c r="C143" s="772">
        <v>1094.07</v>
      </c>
      <c r="D143" s="771" t="s">
        <v>2498</v>
      </c>
    </row>
    <row r="144" spans="1:4" ht="11.25" customHeight="1">
      <c r="A144" s="1263"/>
      <c r="B144" s="772">
        <v>940.85</v>
      </c>
      <c r="C144" s="772">
        <v>940.85299999999995</v>
      </c>
      <c r="D144" s="771" t="s">
        <v>2501</v>
      </c>
    </row>
    <row r="145" spans="1:4" ht="11.25" customHeight="1">
      <c r="A145" s="1264"/>
      <c r="B145" s="774">
        <v>3374.16</v>
      </c>
      <c r="C145" s="774">
        <v>3368.223</v>
      </c>
      <c r="D145" s="773" t="s">
        <v>11</v>
      </c>
    </row>
    <row r="146" spans="1:4" ht="11.25" customHeight="1">
      <c r="A146" s="1263" t="s">
        <v>2500</v>
      </c>
      <c r="B146" s="772">
        <v>1110</v>
      </c>
      <c r="C146" s="772">
        <v>1110</v>
      </c>
      <c r="D146" s="771" t="s">
        <v>2499</v>
      </c>
    </row>
    <row r="147" spans="1:4" ht="11.25" customHeight="1">
      <c r="A147" s="1263"/>
      <c r="B147" s="772">
        <v>450</v>
      </c>
      <c r="C147" s="772">
        <v>450</v>
      </c>
      <c r="D147" s="771" t="s">
        <v>2498</v>
      </c>
    </row>
    <row r="148" spans="1:4" ht="11.25" customHeight="1">
      <c r="A148" s="1263"/>
      <c r="B148" s="772">
        <v>1560</v>
      </c>
      <c r="C148" s="772">
        <v>1560</v>
      </c>
      <c r="D148" s="771" t="s">
        <v>11</v>
      </c>
    </row>
    <row r="149" spans="1:4" s="767" customFormat="1" ht="21.75">
      <c r="A149" s="770" t="s">
        <v>2497</v>
      </c>
      <c r="B149" s="769">
        <v>58317.05</v>
      </c>
      <c r="C149" s="769">
        <v>53000.939900000005</v>
      </c>
      <c r="D149" s="768"/>
    </row>
    <row r="150" spans="1:4" s="754" customFormat="1" ht="22.5" customHeight="1">
      <c r="A150" s="778" t="s">
        <v>2496</v>
      </c>
      <c r="B150" s="765"/>
      <c r="C150" s="765"/>
      <c r="D150" s="764"/>
    </row>
    <row r="151" spans="1:4" ht="11.25" customHeight="1">
      <c r="A151" s="1262" t="s">
        <v>1401</v>
      </c>
      <c r="B151" s="776">
        <v>13.5</v>
      </c>
      <c r="C151" s="776">
        <v>13.5</v>
      </c>
      <c r="D151" s="775" t="s">
        <v>2382</v>
      </c>
    </row>
    <row r="152" spans="1:4" ht="11.25" customHeight="1">
      <c r="A152" s="1263"/>
      <c r="B152" s="772">
        <v>8160</v>
      </c>
      <c r="C152" s="772">
        <v>8160</v>
      </c>
      <c r="D152" s="771" t="s">
        <v>1249</v>
      </c>
    </row>
    <row r="153" spans="1:4" ht="11.25" customHeight="1">
      <c r="A153" s="1263"/>
      <c r="B153" s="772">
        <v>2387</v>
      </c>
      <c r="C153" s="772">
        <v>2387</v>
      </c>
      <c r="D153" s="771" t="s">
        <v>2381</v>
      </c>
    </row>
    <row r="154" spans="1:4" ht="11.25" customHeight="1">
      <c r="A154" s="1263"/>
      <c r="B154" s="772">
        <v>339</v>
      </c>
      <c r="C154" s="772">
        <v>339</v>
      </c>
      <c r="D154" s="771" t="s">
        <v>2380</v>
      </c>
    </row>
    <row r="155" spans="1:4" ht="11.25" customHeight="1">
      <c r="A155" s="1264"/>
      <c r="B155" s="774">
        <v>10899.5</v>
      </c>
      <c r="C155" s="774">
        <v>10899.5</v>
      </c>
      <c r="D155" s="773" t="s">
        <v>11</v>
      </c>
    </row>
    <row r="156" spans="1:4" ht="11.25" customHeight="1">
      <c r="A156" s="1263" t="s">
        <v>1397</v>
      </c>
      <c r="B156" s="772">
        <v>11639</v>
      </c>
      <c r="C156" s="772">
        <v>11639</v>
      </c>
      <c r="D156" s="771" t="s">
        <v>1249</v>
      </c>
    </row>
    <row r="157" spans="1:4" ht="11.25" customHeight="1">
      <c r="A157" s="1263"/>
      <c r="B157" s="772">
        <v>4345</v>
      </c>
      <c r="C157" s="772">
        <v>4345</v>
      </c>
      <c r="D157" s="771" t="s">
        <v>2381</v>
      </c>
    </row>
    <row r="158" spans="1:4" ht="11.25" customHeight="1">
      <c r="A158" s="1263"/>
      <c r="B158" s="772">
        <v>281</v>
      </c>
      <c r="C158" s="772">
        <v>281</v>
      </c>
      <c r="D158" s="771" t="s">
        <v>2380</v>
      </c>
    </row>
    <row r="159" spans="1:4" ht="11.25" customHeight="1">
      <c r="A159" s="1263"/>
      <c r="B159" s="772">
        <v>970</v>
      </c>
      <c r="C159" s="772">
        <v>970</v>
      </c>
      <c r="D159" s="771" t="s">
        <v>2495</v>
      </c>
    </row>
    <row r="160" spans="1:4" ht="11.25" customHeight="1">
      <c r="A160" s="1263"/>
      <c r="B160" s="772">
        <v>1916</v>
      </c>
      <c r="C160" s="772">
        <v>1916</v>
      </c>
      <c r="D160" s="771" t="s">
        <v>2494</v>
      </c>
    </row>
    <row r="161" spans="1:4" ht="11.25" customHeight="1">
      <c r="A161" s="1263"/>
      <c r="B161" s="772">
        <v>19151</v>
      </c>
      <c r="C161" s="772">
        <v>19151</v>
      </c>
      <c r="D161" s="771" t="s">
        <v>11</v>
      </c>
    </row>
    <row r="162" spans="1:4" ht="11.25" customHeight="1">
      <c r="A162" s="1262" t="s">
        <v>1398</v>
      </c>
      <c r="B162" s="776">
        <v>14170</v>
      </c>
      <c r="C162" s="776">
        <v>14170</v>
      </c>
      <c r="D162" s="775" t="s">
        <v>1249</v>
      </c>
    </row>
    <row r="163" spans="1:4" ht="11.25" customHeight="1">
      <c r="A163" s="1263"/>
      <c r="B163" s="772">
        <v>4712</v>
      </c>
      <c r="C163" s="772">
        <v>4712</v>
      </c>
      <c r="D163" s="771" t="s">
        <v>2381</v>
      </c>
    </row>
    <row r="164" spans="1:4" ht="11.25" customHeight="1">
      <c r="A164" s="1263"/>
      <c r="B164" s="772">
        <v>497</v>
      </c>
      <c r="C164" s="772">
        <v>497</v>
      </c>
      <c r="D164" s="771" t="s">
        <v>2380</v>
      </c>
    </row>
    <row r="165" spans="1:4" ht="11.25" customHeight="1">
      <c r="A165" s="1264"/>
      <c r="B165" s="774">
        <v>19379</v>
      </c>
      <c r="C165" s="774">
        <v>19379</v>
      </c>
      <c r="D165" s="773" t="s">
        <v>11</v>
      </c>
    </row>
    <row r="166" spans="1:4" ht="11.25" customHeight="1">
      <c r="A166" s="1263" t="s">
        <v>1405</v>
      </c>
      <c r="B166" s="772">
        <v>31.03</v>
      </c>
      <c r="C166" s="772">
        <v>31.029</v>
      </c>
      <c r="D166" s="771" t="s">
        <v>2389</v>
      </c>
    </row>
    <row r="167" spans="1:4" ht="11.25" customHeight="1">
      <c r="A167" s="1263"/>
      <c r="B167" s="772">
        <v>6832</v>
      </c>
      <c r="C167" s="772">
        <v>6832</v>
      </c>
      <c r="D167" s="771" t="s">
        <v>1249</v>
      </c>
    </row>
    <row r="168" spans="1:4" ht="11.25" customHeight="1">
      <c r="A168" s="1263"/>
      <c r="B168" s="772">
        <v>2188</v>
      </c>
      <c r="C168" s="772">
        <v>2188</v>
      </c>
      <c r="D168" s="771" t="s">
        <v>2381</v>
      </c>
    </row>
    <row r="169" spans="1:4" ht="11.25" customHeight="1">
      <c r="A169" s="1263"/>
      <c r="B169" s="772">
        <v>124</v>
      </c>
      <c r="C169" s="772">
        <v>124</v>
      </c>
      <c r="D169" s="771" t="s">
        <v>2380</v>
      </c>
    </row>
    <row r="170" spans="1:4" ht="11.25" customHeight="1">
      <c r="A170" s="1263"/>
      <c r="B170" s="772">
        <v>9175.0299999999988</v>
      </c>
      <c r="C170" s="772">
        <v>9175.0290000000005</v>
      </c>
      <c r="D170" s="771" t="s">
        <v>11</v>
      </c>
    </row>
    <row r="171" spans="1:4" ht="11.25" customHeight="1">
      <c r="A171" s="1262" t="s">
        <v>1395</v>
      </c>
      <c r="B171" s="776">
        <v>8189</v>
      </c>
      <c r="C171" s="776">
        <v>8189</v>
      </c>
      <c r="D171" s="775" t="s">
        <v>1249</v>
      </c>
    </row>
    <row r="172" spans="1:4" ht="11.25" customHeight="1">
      <c r="A172" s="1263"/>
      <c r="B172" s="772">
        <v>3491</v>
      </c>
      <c r="C172" s="772">
        <v>3491</v>
      </c>
      <c r="D172" s="771" t="s">
        <v>2381</v>
      </c>
    </row>
    <row r="173" spans="1:4" ht="11.25" customHeight="1">
      <c r="A173" s="1263"/>
      <c r="B173" s="772">
        <v>343</v>
      </c>
      <c r="C173" s="772">
        <v>343</v>
      </c>
      <c r="D173" s="771" t="s">
        <v>2380</v>
      </c>
    </row>
    <row r="174" spans="1:4" ht="11.25" customHeight="1">
      <c r="A174" s="1264"/>
      <c r="B174" s="774">
        <v>12023</v>
      </c>
      <c r="C174" s="774">
        <v>12023</v>
      </c>
      <c r="D174" s="773" t="s">
        <v>11</v>
      </c>
    </row>
    <row r="175" spans="1:4" ht="11.25" customHeight="1">
      <c r="A175" s="1263" t="s">
        <v>1400</v>
      </c>
      <c r="B175" s="772">
        <v>10121</v>
      </c>
      <c r="C175" s="772">
        <v>10121</v>
      </c>
      <c r="D175" s="771" t="s">
        <v>1249</v>
      </c>
    </row>
    <row r="176" spans="1:4" ht="11.25" customHeight="1">
      <c r="A176" s="1263"/>
      <c r="B176" s="772">
        <v>3597</v>
      </c>
      <c r="C176" s="772">
        <v>3597</v>
      </c>
      <c r="D176" s="771" t="s">
        <v>2381</v>
      </c>
    </row>
    <row r="177" spans="1:4" ht="11.25" customHeight="1">
      <c r="A177" s="1263"/>
      <c r="B177" s="772">
        <v>368</v>
      </c>
      <c r="C177" s="772">
        <v>368</v>
      </c>
      <c r="D177" s="771" t="s">
        <v>2380</v>
      </c>
    </row>
    <row r="178" spans="1:4" ht="11.25" customHeight="1">
      <c r="A178" s="1263"/>
      <c r="B178" s="772">
        <v>14086</v>
      </c>
      <c r="C178" s="772">
        <v>14086</v>
      </c>
      <c r="D178" s="771" t="s">
        <v>11</v>
      </c>
    </row>
    <row r="179" spans="1:4" ht="11.25" customHeight="1">
      <c r="A179" s="1262" t="s">
        <v>1394</v>
      </c>
      <c r="B179" s="776">
        <v>5061</v>
      </c>
      <c r="C179" s="776">
        <v>5061</v>
      </c>
      <c r="D179" s="775" t="s">
        <v>1249</v>
      </c>
    </row>
    <row r="180" spans="1:4" ht="11.25" customHeight="1">
      <c r="A180" s="1263"/>
      <c r="B180" s="772">
        <v>1532</v>
      </c>
      <c r="C180" s="772">
        <v>1532</v>
      </c>
      <c r="D180" s="771" t="s">
        <v>2381</v>
      </c>
    </row>
    <row r="181" spans="1:4" ht="11.25" customHeight="1">
      <c r="A181" s="1263"/>
      <c r="B181" s="772">
        <v>17</v>
      </c>
      <c r="C181" s="772">
        <v>17</v>
      </c>
      <c r="D181" s="771" t="s">
        <v>2380</v>
      </c>
    </row>
    <row r="182" spans="1:4" ht="11.25" customHeight="1">
      <c r="A182" s="1264"/>
      <c r="B182" s="774">
        <v>6610</v>
      </c>
      <c r="C182" s="774">
        <v>6610</v>
      </c>
      <c r="D182" s="773" t="s">
        <v>11</v>
      </c>
    </row>
    <row r="183" spans="1:4" ht="11.25" customHeight="1">
      <c r="A183" s="1263" t="s">
        <v>1403</v>
      </c>
      <c r="B183" s="772">
        <v>8097</v>
      </c>
      <c r="C183" s="772">
        <v>8097</v>
      </c>
      <c r="D183" s="771" t="s">
        <v>1249</v>
      </c>
    </row>
    <row r="184" spans="1:4" ht="11.25" customHeight="1">
      <c r="A184" s="1263"/>
      <c r="B184" s="772">
        <v>2397</v>
      </c>
      <c r="C184" s="772">
        <v>2397</v>
      </c>
      <c r="D184" s="771" t="s">
        <v>2381</v>
      </c>
    </row>
    <row r="185" spans="1:4" ht="11.25" customHeight="1">
      <c r="A185" s="1263"/>
      <c r="B185" s="772">
        <v>101</v>
      </c>
      <c r="C185" s="772">
        <v>101</v>
      </c>
      <c r="D185" s="771" t="s">
        <v>2380</v>
      </c>
    </row>
    <row r="186" spans="1:4" ht="11.25" customHeight="1">
      <c r="A186" s="1263"/>
      <c r="B186" s="772">
        <v>2001.39</v>
      </c>
      <c r="C186" s="772">
        <v>2001.3922500000001</v>
      </c>
      <c r="D186" s="771" t="s">
        <v>2493</v>
      </c>
    </row>
    <row r="187" spans="1:4" ht="11.25" customHeight="1">
      <c r="A187" s="1263"/>
      <c r="B187" s="772">
        <v>12596.39</v>
      </c>
      <c r="C187" s="772">
        <v>12596.392250000001</v>
      </c>
      <c r="D187" s="771" t="s">
        <v>11</v>
      </c>
    </row>
    <row r="188" spans="1:4" ht="11.25" customHeight="1">
      <c r="A188" s="1262" t="s">
        <v>1399</v>
      </c>
      <c r="B188" s="776">
        <v>12145</v>
      </c>
      <c r="C188" s="776">
        <v>12145</v>
      </c>
      <c r="D188" s="775" t="s">
        <v>1249</v>
      </c>
    </row>
    <row r="189" spans="1:4" ht="11.25" customHeight="1">
      <c r="A189" s="1263"/>
      <c r="B189" s="772">
        <v>4330</v>
      </c>
      <c r="C189" s="772">
        <v>4330</v>
      </c>
      <c r="D189" s="771" t="s">
        <v>2381</v>
      </c>
    </row>
    <row r="190" spans="1:4" ht="11.25" customHeight="1">
      <c r="A190" s="1263"/>
      <c r="B190" s="772">
        <v>141</v>
      </c>
      <c r="C190" s="772">
        <v>141</v>
      </c>
      <c r="D190" s="771" t="s">
        <v>2380</v>
      </c>
    </row>
    <row r="191" spans="1:4" ht="11.25" customHeight="1">
      <c r="A191" s="1264"/>
      <c r="B191" s="774">
        <v>16616</v>
      </c>
      <c r="C191" s="774">
        <v>16616</v>
      </c>
      <c r="D191" s="773" t="s">
        <v>11</v>
      </c>
    </row>
    <row r="192" spans="1:4" ht="11.25" customHeight="1">
      <c r="A192" s="1263" t="s">
        <v>1406</v>
      </c>
      <c r="B192" s="772">
        <v>8097</v>
      </c>
      <c r="C192" s="772">
        <v>8097</v>
      </c>
      <c r="D192" s="771" t="s">
        <v>1249</v>
      </c>
    </row>
    <row r="193" spans="1:4" ht="11.25" customHeight="1">
      <c r="A193" s="1263"/>
      <c r="B193" s="772">
        <v>2818</v>
      </c>
      <c r="C193" s="772">
        <v>2818</v>
      </c>
      <c r="D193" s="771" t="s">
        <v>2381</v>
      </c>
    </row>
    <row r="194" spans="1:4" ht="11.25" customHeight="1">
      <c r="A194" s="1263"/>
      <c r="B194" s="772">
        <v>693</v>
      </c>
      <c r="C194" s="772">
        <v>693</v>
      </c>
      <c r="D194" s="771" t="s">
        <v>2380</v>
      </c>
    </row>
    <row r="195" spans="1:4" ht="11.25" customHeight="1">
      <c r="A195" s="1263"/>
      <c r="B195" s="772">
        <v>11608</v>
      </c>
      <c r="C195" s="772">
        <v>11608</v>
      </c>
      <c r="D195" s="771" t="s">
        <v>11</v>
      </c>
    </row>
    <row r="196" spans="1:4" ht="11.25" customHeight="1">
      <c r="A196" s="1262" t="s">
        <v>1407</v>
      </c>
      <c r="B196" s="776">
        <v>6837</v>
      </c>
      <c r="C196" s="776">
        <v>6837</v>
      </c>
      <c r="D196" s="775" t="s">
        <v>1249</v>
      </c>
    </row>
    <row r="197" spans="1:4" ht="11.25" customHeight="1">
      <c r="A197" s="1263"/>
      <c r="B197" s="772">
        <v>2484</v>
      </c>
      <c r="C197" s="772">
        <v>2484</v>
      </c>
      <c r="D197" s="771" t="s">
        <v>2381</v>
      </c>
    </row>
    <row r="198" spans="1:4" ht="11.25" customHeight="1">
      <c r="A198" s="1263"/>
      <c r="B198" s="772">
        <v>106</v>
      </c>
      <c r="C198" s="772">
        <v>106</v>
      </c>
      <c r="D198" s="771" t="s">
        <v>2380</v>
      </c>
    </row>
    <row r="199" spans="1:4" ht="11.25" customHeight="1">
      <c r="A199" s="1264"/>
      <c r="B199" s="774">
        <v>9427</v>
      </c>
      <c r="C199" s="774">
        <v>9427</v>
      </c>
      <c r="D199" s="773" t="s">
        <v>11</v>
      </c>
    </row>
    <row r="200" spans="1:4" ht="11.25" customHeight="1">
      <c r="A200" s="1263" t="s">
        <v>1517</v>
      </c>
      <c r="B200" s="772">
        <v>626.83000000000004</v>
      </c>
      <c r="C200" s="772">
        <v>624.91328999999996</v>
      </c>
      <c r="D200" s="771" t="s">
        <v>1127</v>
      </c>
    </row>
    <row r="201" spans="1:4" ht="11.25" customHeight="1">
      <c r="A201" s="1263"/>
      <c r="B201" s="772">
        <v>40</v>
      </c>
      <c r="C201" s="772">
        <v>40</v>
      </c>
      <c r="D201" s="771" t="s">
        <v>2383</v>
      </c>
    </row>
    <row r="202" spans="1:4" ht="11.25" customHeight="1">
      <c r="A202" s="1263"/>
      <c r="B202" s="772">
        <v>12279</v>
      </c>
      <c r="C202" s="772">
        <v>12279</v>
      </c>
      <c r="D202" s="771" t="s">
        <v>1249</v>
      </c>
    </row>
    <row r="203" spans="1:4" ht="11.25" customHeight="1">
      <c r="A203" s="1263"/>
      <c r="B203" s="772">
        <v>3766</v>
      </c>
      <c r="C203" s="772">
        <v>3766</v>
      </c>
      <c r="D203" s="771" t="s">
        <v>2381</v>
      </c>
    </row>
    <row r="204" spans="1:4" ht="11.25" customHeight="1">
      <c r="A204" s="1263"/>
      <c r="B204" s="772">
        <v>828</v>
      </c>
      <c r="C204" s="772">
        <v>828</v>
      </c>
      <c r="D204" s="771" t="s">
        <v>2380</v>
      </c>
    </row>
    <row r="205" spans="1:4" ht="11.25" customHeight="1">
      <c r="A205" s="1263"/>
      <c r="B205" s="772">
        <v>43</v>
      </c>
      <c r="C205" s="772">
        <v>43</v>
      </c>
      <c r="D205" s="771" t="s">
        <v>1255</v>
      </c>
    </row>
    <row r="206" spans="1:4" ht="11.25" customHeight="1">
      <c r="A206" s="1263"/>
      <c r="B206" s="772">
        <v>17582.830000000002</v>
      </c>
      <c r="C206" s="772">
        <v>17580.91329</v>
      </c>
      <c r="D206" s="771" t="s">
        <v>11</v>
      </c>
    </row>
    <row r="207" spans="1:4" ht="11.25" customHeight="1">
      <c r="A207" s="1262" t="s">
        <v>1402</v>
      </c>
      <c r="B207" s="776">
        <v>485</v>
      </c>
      <c r="C207" s="776">
        <v>485</v>
      </c>
      <c r="D207" s="775" t="s">
        <v>2492</v>
      </c>
    </row>
    <row r="208" spans="1:4" ht="11.25" customHeight="1">
      <c r="A208" s="1263"/>
      <c r="B208" s="772">
        <v>6832</v>
      </c>
      <c r="C208" s="772">
        <v>6832</v>
      </c>
      <c r="D208" s="771" t="s">
        <v>1249</v>
      </c>
    </row>
    <row r="209" spans="1:4" ht="11.25" customHeight="1">
      <c r="A209" s="1263"/>
      <c r="B209" s="772">
        <v>1755</v>
      </c>
      <c r="C209" s="772">
        <v>1755</v>
      </c>
      <c r="D209" s="771" t="s">
        <v>2381</v>
      </c>
    </row>
    <row r="210" spans="1:4" ht="11.25" customHeight="1">
      <c r="A210" s="1263"/>
      <c r="B210" s="772">
        <v>164</v>
      </c>
      <c r="C210" s="772">
        <v>164</v>
      </c>
      <c r="D210" s="771" t="s">
        <v>2380</v>
      </c>
    </row>
    <row r="211" spans="1:4" ht="11.25" customHeight="1">
      <c r="A211" s="1263"/>
      <c r="B211" s="772">
        <v>220</v>
      </c>
      <c r="C211" s="772">
        <v>220</v>
      </c>
      <c r="D211" s="771" t="s">
        <v>2491</v>
      </c>
    </row>
    <row r="212" spans="1:4" ht="11.25" customHeight="1">
      <c r="A212" s="1264"/>
      <c r="B212" s="774">
        <v>9456</v>
      </c>
      <c r="C212" s="774">
        <v>9456</v>
      </c>
      <c r="D212" s="773" t="s">
        <v>11</v>
      </c>
    </row>
    <row r="213" spans="1:4" ht="11.25" customHeight="1">
      <c r="A213" s="1263" t="s">
        <v>1492</v>
      </c>
      <c r="B213" s="772">
        <v>260</v>
      </c>
      <c r="C213" s="772">
        <v>260</v>
      </c>
      <c r="D213" s="771" t="s">
        <v>2490</v>
      </c>
    </row>
    <row r="214" spans="1:4" ht="11.25" customHeight="1">
      <c r="A214" s="1263"/>
      <c r="B214" s="772">
        <v>10121</v>
      </c>
      <c r="C214" s="772">
        <v>10121</v>
      </c>
      <c r="D214" s="771" t="s">
        <v>1249</v>
      </c>
    </row>
    <row r="215" spans="1:4" ht="11.25" customHeight="1">
      <c r="A215" s="1263"/>
      <c r="B215" s="772">
        <v>3301</v>
      </c>
      <c r="C215" s="772">
        <v>3301</v>
      </c>
      <c r="D215" s="771" t="s">
        <v>2381</v>
      </c>
    </row>
    <row r="216" spans="1:4" ht="11.25" customHeight="1">
      <c r="A216" s="1263"/>
      <c r="B216" s="772">
        <v>77</v>
      </c>
      <c r="C216" s="772">
        <v>77</v>
      </c>
      <c r="D216" s="771" t="s">
        <v>2380</v>
      </c>
    </row>
    <row r="217" spans="1:4" ht="11.25" customHeight="1">
      <c r="A217" s="1263"/>
      <c r="B217" s="772">
        <v>13759</v>
      </c>
      <c r="C217" s="772">
        <v>13759</v>
      </c>
      <c r="D217" s="771" t="s">
        <v>11</v>
      </c>
    </row>
    <row r="218" spans="1:4" ht="11.25" customHeight="1">
      <c r="A218" s="1262" t="s">
        <v>1499</v>
      </c>
      <c r="B218" s="776">
        <v>8097</v>
      </c>
      <c r="C218" s="776">
        <v>8097</v>
      </c>
      <c r="D218" s="775" t="s">
        <v>1249</v>
      </c>
    </row>
    <row r="219" spans="1:4" ht="11.25" customHeight="1">
      <c r="A219" s="1263"/>
      <c r="B219" s="772">
        <v>2447</v>
      </c>
      <c r="C219" s="772">
        <v>2447</v>
      </c>
      <c r="D219" s="771" t="s">
        <v>2381</v>
      </c>
    </row>
    <row r="220" spans="1:4" ht="11.25" customHeight="1">
      <c r="A220" s="1263"/>
      <c r="B220" s="772">
        <v>332</v>
      </c>
      <c r="C220" s="772">
        <v>332</v>
      </c>
      <c r="D220" s="771" t="s">
        <v>2380</v>
      </c>
    </row>
    <row r="221" spans="1:4" ht="11.25" customHeight="1">
      <c r="A221" s="1264"/>
      <c r="B221" s="774">
        <v>10876</v>
      </c>
      <c r="C221" s="774">
        <v>10876</v>
      </c>
      <c r="D221" s="773" t="s">
        <v>11</v>
      </c>
    </row>
    <row r="222" spans="1:4" ht="11.25" customHeight="1">
      <c r="A222" s="1263" t="s">
        <v>2489</v>
      </c>
      <c r="B222" s="772">
        <v>2677.4900000000002</v>
      </c>
      <c r="C222" s="772">
        <v>2677.4694300000001</v>
      </c>
      <c r="D222" s="771" t="s">
        <v>2429</v>
      </c>
    </row>
    <row r="223" spans="1:4" ht="11.25" customHeight="1">
      <c r="A223" s="1263"/>
      <c r="B223" s="772">
        <v>13071</v>
      </c>
      <c r="C223" s="772">
        <v>13071</v>
      </c>
      <c r="D223" s="771" t="s">
        <v>1249</v>
      </c>
    </row>
    <row r="224" spans="1:4" ht="11.25" customHeight="1">
      <c r="A224" s="1263"/>
      <c r="B224" s="772">
        <v>4377</v>
      </c>
      <c r="C224" s="772">
        <v>4377</v>
      </c>
      <c r="D224" s="771" t="s">
        <v>2381</v>
      </c>
    </row>
    <row r="225" spans="1:4" ht="11.25" customHeight="1">
      <c r="A225" s="1263"/>
      <c r="B225" s="772">
        <v>385</v>
      </c>
      <c r="C225" s="772">
        <v>385</v>
      </c>
      <c r="D225" s="771" t="s">
        <v>2380</v>
      </c>
    </row>
    <row r="226" spans="1:4" ht="11.25" customHeight="1">
      <c r="A226" s="1263"/>
      <c r="B226" s="772">
        <v>20510.489999999998</v>
      </c>
      <c r="C226" s="772">
        <v>20510.469430000001</v>
      </c>
      <c r="D226" s="771" t="s">
        <v>11</v>
      </c>
    </row>
    <row r="227" spans="1:4" ht="11.25" customHeight="1">
      <c r="A227" s="1262" t="s">
        <v>1420</v>
      </c>
      <c r="B227" s="776">
        <v>6254</v>
      </c>
      <c r="C227" s="776">
        <v>6254</v>
      </c>
      <c r="D227" s="775" t="s">
        <v>1249</v>
      </c>
    </row>
    <row r="228" spans="1:4" ht="11.25" customHeight="1">
      <c r="A228" s="1263"/>
      <c r="B228" s="772">
        <v>1701</v>
      </c>
      <c r="C228" s="772">
        <v>1701</v>
      </c>
      <c r="D228" s="771" t="s">
        <v>2381</v>
      </c>
    </row>
    <row r="229" spans="1:4" ht="11.25" customHeight="1">
      <c r="A229" s="1263"/>
      <c r="B229" s="772">
        <v>112</v>
      </c>
      <c r="C229" s="772">
        <v>112</v>
      </c>
      <c r="D229" s="771" t="s">
        <v>2380</v>
      </c>
    </row>
    <row r="230" spans="1:4" ht="11.25" customHeight="1">
      <c r="A230" s="1264"/>
      <c r="B230" s="774">
        <v>8067</v>
      </c>
      <c r="C230" s="774">
        <v>8067</v>
      </c>
      <c r="D230" s="773" t="s">
        <v>11</v>
      </c>
    </row>
    <row r="231" spans="1:4" ht="11.25" customHeight="1">
      <c r="A231" s="1263" t="s">
        <v>1662</v>
      </c>
      <c r="B231" s="772">
        <v>30.66</v>
      </c>
      <c r="C231" s="772">
        <v>30.657</v>
      </c>
      <c r="D231" s="771" t="s">
        <v>1254</v>
      </c>
    </row>
    <row r="232" spans="1:4" ht="11.25" customHeight="1">
      <c r="A232" s="1263"/>
      <c r="B232" s="772">
        <v>676.38</v>
      </c>
      <c r="C232" s="772">
        <v>676.37159999999994</v>
      </c>
      <c r="D232" s="771" t="s">
        <v>2397</v>
      </c>
    </row>
    <row r="233" spans="1:4" ht="11.25" customHeight="1">
      <c r="A233" s="1263"/>
      <c r="B233" s="772">
        <v>50</v>
      </c>
      <c r="C233" s="772">
        <v>50</v>
      </c>
      <c r="D233" s="771" t="s">
        <v>2396</v>
      </c>
    </row>
    <row r="234" spans="1:4" ht="11.25" customHeight="1">
      <c r="A234" s="1263"/>
      <c r="B234" s="772">
        <v>25443</v>
      </c>
      <c r="C234" s="772">
        <v>25443</v>
      </c>
      <c r="D234" s="771" t="s">
        <v>1249</v>
      </c>
    </row>
    <row r="235" spans="1:4" ht="11.25" customHeight="1">
      <c r="A235" s="1263"/>
      <c r="B235" s="772">
        <v>2304</v>
      </c>
      <c r="C235" s="772">
        <v>2304</v>
      </c>
      <c r="D235" s="771" t="s">
        <v>2381</v>
      </c>
    </row>
    <row r="236" spans="1:4" ht="11.25" customHeight="1">
      <c r="A236" s="1263"/>
      <c r="B236" s="772">
        <v>749</v>
      </c>
      <c r="C236" s="772">
        <v>749</v>
      </c>
      <c r="D236" s="771" t="s">
        <v>2380</v>
      </c>
    </row>
    <row r="237" spans="1:4" ht="11.25" customHeight="1">
      <c r="A237" s="1263"/>
      <c r="B237" s="772">
        <v>20</v>
      </c>
      <c r="C237" s="772">
        <v>20</v>
      </c>
      <c r="D237" s="771" t="s">
        <v>2384</v>
      </c>
    </row>
    <row r="238" spans="1:4" ht="11.25" customHeight="1">
      <c r="A238" s="1263"/>
      <c r="B238" s="772">
        <v>29273.040000000001</v>
      </c>
      <c r="C238" s="772">
        <v>29273.028599999998</v>
      </c>
      <c r="D238" s="771" t="s">
        <v>11</v>
      </c>
    </row>
    <row r="239" spans="1:4" ht="11.25" customHeight="1">
      <c r="A239" s="1262" t="s">
        <v>2488</v>
      </c>
      <c r="B239" s="776">
        <v>9.58</v>
      </c>
      <c r="C239" s="776">
        <v>9.58</v>
      </c>
      <c r="D239" s="775" t="s">
        <v>1254</v>
      </c>
    </row>
    <row r="240" spans="1:4" ht="11.25" customHeight="1">
      <c r="A240" s="1263"/>
      <c r="B240" s="772">
        <v>539.97</v>
      </c>
      <c r="C240" s="772">
        <v>539.95856000000003</v>
      </c>
      <c r="D240" s="771" t="s">
        <v>2429</v>
      </c>
    </row>
    <row r="241" spans="1:4" ht="11.25" customHeight="1">
      <c r="A241" s="1263"/>
      <c r="B241" s="772">
        <v>1593.6999999999998</v>
      </c>
      <c r="C241" s="772">
        <v>1593.6963999999998</v>
      </c>
      <c r="D241" s="771" t="s">
        <v>2397</v>
      </c>
    </row>
    <row r="242" spans="1:4" ht="21.75">
      <c r="A242" s="1263"/>
      <c r="B242" s="772">
        <v>54.63</v>
      </c>
      <c r="C242" s="772">
        <v>54.408999999999999</v>
      </c>
      <c r="D242" s="771" t="s">
        <v>1256</v>
      </c>
    </row>
    <row r="243" spans="1:4" ht="11.25" customHeight="1">
      <c r="A243" s="1263"/>
      <c r="B243" s="772">
        <v>2658.28</v>
      </c>
      <c r="C243" s="772">
        <v>1428.68959</v>
      </c>
      <c r="D243" s="771" t="s">
        <v>1098</v>
      </c>
    </row>
    <row r="244" spans="1:4" ht="11.25" customHeight="1">
      <c r="A244" s="1263"/>
      <c r="B244" s="772">
        <v>50</v>
      </c>
      <c r="C244" s="772">
        <v>50</v>
      </c>
      <c r="D244" s="771" t="s">
        <v>2396</v>
      </c>
    </row>
    <row r="245" spans="1:4" ht="11.25" customHeight="1">
      <c r="A245" s="1263"/>
      <c r="B245" s="772">
        <v>7</v>
      </c>
      <c r="C245" s="772">
        <v>7</v>
      </c>
      <c r="D245" s="771" t="s">
        <v>1259</v>
      </c>
    </row>
    <row r="246" spans="1:4" ht="11.25" customHeight="1">
      <c r="A246" s="1263"/>
      <c r="B246" s="772">
        <v>32709</v>
      </c>
      <c r="C246" s="772">
        <v>32709</v>
      </c>
      <c r="D246" s="771" t="s">
        <v>1249</v>
      </c>
    </row>
    <row r="247" spans="1:4" ht="11.25" customHeight="1">
      <c r="A247" s="1263"/>
      <c r="B247" s="772">
        <v>5111</v>
      </c>
      <c r="C247" s="772">
        <v>5111</v>
      </c>
      <c r="D247" s="771" t="s">
        <v>2381</v>
      </c>
    </row>
    <row r="248" spans="1:4" ht="11.25" customHeight="1">
      <c r="A248" s="1263"/>
      <c r="B248" s="772">
        <v>2975</v>
      </c>
      <c r="C248" s="772">
        <v>2973.2269999999999</v>
      </c>
      <c r="D248" s="771" t="s">
        <v>2380</v>
      </c>
    </row>
    <row r="249" spans="1:4" ht="11.25" customHeight="1">
      <c r="A249" s="1263"/>
      <c r="B249" s="772">
        <v>220</v>
      </c>
      <c r="C249" s="772">
        <v>220</v>
      </c>
      <c r="D249" s="771" t="s">
        <v>2418</v>
      </c>
    </row>
    <row r="250" spans="1:4" ht="11.25" customHeight="1">
      <c r="A250" s="1263"/>
      <c r="B250" s="772">
        <v>210</v>
      </c>
      <c r="C250" s="772">
        <v>210</v>
      </c>
      <c r="D250" s="771" t="s">
        <v>990</v>
      </c>
    </row>
    <row r="251" spans="1:4" ht="11.25" customHeight="1">
      <c r="A251" s="1264"/>
      <c r="B251" s="774">
        <v>46138.159999999996</v>
      </c>
      <c r="C251" s="774">
        <v>44906.560550000002</v>
      </c>
      <c r="D251" s="773" t="s">
        <v>11</v>
      </c>
    </row>
    <row r="252" spans="1:4" ht="11.25" customHeight="1">
      <c r="A252" s="1263" t="s">
        <v>1630</v>
      </c>
      <c r="B252" s="772">
        <v>1366.96</v>
      </c>
      <c r="C252" s="772">
        <v>1310.2814800000001</v>
      </c>
      <c r="D252" s="771" t="s">
        <v>1117</v>
      </c>
    </row>
    <row r="253" spans="1:4" ht="11.25" customHeight="1">
      <c r="A253" s="1263"/>
      <c r="B253" s="772">
        <v>716.45</v>
      </c>
      <c r="C253" s="772">
        <v>716.44719999999995</v>
      </c>
      <c r="D253" s="771" t="s">
        <v>2397</v>
      </c>
    </row>
    <row r="254" spans="1:4" ht="11.25" customHeight="1">
      <c r="A254" s="1263"/>
      <c r="B254" s="772">
        <v>50</v>
      </c>
      <c r="C254" s="772">
        <v>50</v>
      </c>
      <c r="D254" s="771" t="s">
        <v>2396</v>
      </c>
    </row>
    <row r="255" spans="1:4" ht="11.25" customHeight="1">
      <c r="A255" s="1263"/>
      <c r="B255" s="772">
        <v>21637</v>
      </c>
      <c r="C255" s="772">
        <v>21637</v>
      </c>
      <c r="D255" s="771" t="s">
        <v>1249</v>
      </c>
    </row>
    <row r="256" spans="1:4" ht="11.25" customHeight="1">
      <c r="A256" s="1263"/>
      <c r="B256" s="772">
        <v>2714</v>
      </c>
      <c r="C256" s="772">
        <v>2714</v>
      </c>
      <c r="D256" s="771" t="s">
        <v>2381</v>
      </c>
    </row>
    <row r="257" spans="1:4" ht="11.25" customHeight="1">
      <c r="A257" s="1263"/>
      <c r="B257" s="772">
        <v>922</v>
      </c>
      <c r="C257" s="772">
        <v>922</v>
      </c>
      <c r="D257" s="771" t="s">
        <v>2380</v>
      </c>
    </row>
    <row r="258" spans="1:4" ht="11.25" customHeight="1">
      <c r="A258" s="1263"/>
      <c r="B258" s="772">
        <v>27406.41</v>
      </c>
      <c r="C258" s="772">
        <v>27349.72868</v>
      </c>
      <c r="D258" s="771" t="s">
        <v>11</v>
      </c>
    </row>
    <row r="259" spans="1:4" ht="11.25" customHeight="1">
      <c r="A259" s="1262" t="s">
        <v>1641</v>
      </c>
      <c r="B259" s="776">
        <v>30.66</v>
      </c>
      <c r="C259" s="776">
        <v>30.657</v>
      </c>
      <c r="D259" s="775" t="s">
        <v>1254</v>
      </c>
    </row>
    <row r="260" spans="1:4" ht="11.25" customHeight="1">
      <c r="A260" s="1263"/>
      <c r="B260" s="772">
        <v>850.49</v>
      </c>
      <c r="C260" s="772">
        <v>850.47616999999991</v>
      </c>
      <c r="D260" s="771" t="s">
        <v>1118</v>
      </c>
    </row>
    <row r="261" spans="1:4" ht="11.25" customHeight="1">
      <c r="A261" s="1263"/>
      <c r="B261" s="772">
        <v>646.26</v>
      </c>
      <c r="C261" s="772">
        <v>646.26319999999998</v>
      </c>
      <c r="D261" s="771" t="s">
        <v>2397</v>
      </c>
    </row>
    <row r="262" spans="1:4" ht="11.25" customHeight="1">
      <c r="A262" s="1263"/>
      <c r="B262" s="772">
        <v>50</v>
      </c>
      <c r="C262" s="772">
        <v>50</v>
      </c>
      <c r="D262" s="771" t="s">
        <v>2396</v>
      </c>
    </row>
    <row r="263" spans="1:4" ht="11.25" customHeight="1">
      <c r="A263" s="1263"/>
      <c r="B263" s="772">
        <v>20283</v>
      </c>
      <c r="C263" s="772">
        <v>20283</v>
      </c>
      <c r="D263" s="771" t="s">
        <v>1249</v>
      </c>
    </row>
    <row r="264" spans="1:4" ht="11.25" customHeight="1">
      <c r="A264" s="1263"/>
      <c r="B264" s="772">
        <v>3444</v>
      </c>
      <c r="C264" s="772">
        <v>3444</v>
      </c>
      <c r="D264" s="771" t="s">
        <v>2381</v>
      </c>
    </row>
    <row r="265" spans="1:4" ht="11.25" customHeight="1">
      <c r="A265" s="1263"/>
      <c r="B265" s="772">
        <v>765</v>
      </c>
      <c r="C265" s="772">
        <v>765</v>
      </c>
      <c r="D265" s="771" t="s">
        <v>2380</v>
      </c>
    </row>
    <row r="266" spans="1:4" ht="11.25" customHeight="1">
      <c r="A266" s="1263"/>
      <c r="B266" s="772">
        <v>2300</v>
      </c>
      <c r="C266" s="772">
        <v>2300</v>
      </c>
      <c r="D266" s="771" t="s">
        <v>2487</v>
      </c>
    </row>
    <row r="267" spans="1:4" ht="11.25" customHeight="1">
      <c r="A267" s="1264"/>
      <c r="B267" s="774">
        <v>28369.41</v>
      </c>
      <c r="C267" s="774">
        <v>28369.396370000002</v>
      </c>
      <c r="D267" s="773" t="s">
        <v>11</v>
      </c>
    </row>
    <row r="268" spans="1:4" ht="11.25" customHeight="1">
      <c r="A268" s="1263" t="s">
        <v>2486</v>
      </c>
      <c r="B268" s="772">
        <v>52.73</v>
      </c>
      <c r="C268" s="772">
        <v>52.725999999999999</v>
      </c>
      <c r="D268" s="771" t="s">
        <v>2389</v>
      </c>
    </row>
    <row r="269" spans="1:4" ht="11.25" customHeight="1">
      <c r="A269" s="1263"/>
      <c r="B269" s="772">
        <v>1.92</v>
      </c>
      <c r="C269" s="772">
        <v>1.9159999999999999</v>
      </c>
      <c r="D269" s="771" t="s">
        <v>1254</v>
      </c>
    </row>
    <row r="270" spans="1:4" ht="11.25" customHeight="1">
      <c r="A270" s="1263"/>
      <c r="B270" s="772">
        <v>421.52000000000004</v>
      </c>
      <c r="C270" s="772">
        <v>421.5204</v>
      </c>
      <c r="D270" s="771" t="s">
        <v>2397</v>
      </c>
    </row>
    <row r="271" spans="1:4" ht="11.25" customHeight="1">
      <c r="A271" s="1263"/>
      <c r="B271" s="772">
        <v>205</v>
      </c>
      <c r="C271" s="772">
        <v>205</v>
      </c>
      <c r="D271" s="771" t="s">
        <v>2385</v>
      </c>
    </row>
    <row r="272" spans="1:4" ht="11.25" customHeight="1">
      <c r="A272" s="1263"/>
      <c r="B272" s="772">
        <v>50</v>
      </c>
      <c r="C272" s="772">
        <v>50</v>
      </c>
      <c r="D272" s="771" t="s">
        <v>2396</v>
      </c>
    </row>
    <row r="273" spans="1:4" ht="11.25" customHeight="1">
      <c r="A273" s="1263"/>
      <c r="B273" s="772">
        <v>44</v>
      </c>
      <c r="C273" s="772">
        <v>16.988</v>
      </c>
      <c r="D273" s="771" t="s">
        <v>1259</v>
      </c>
    </row>
    <row r="274" spans="1:4" ht="11.25" customHeight="1">
      <c r="A274" s="1263"/>
      <c r="B274" s="772">
        <v>16087</v>
      </c>
      <c r="C274" s="772">
        <v>16087</v>
      </c>
      <c r="D274" s="771" t="s">
        <v>1249</v>
      </c>
    </row>
    <row r="275" spans="1:4" ht="11.25" customHeight="1">
      <c r="A275" s="1263"/>
      <c r="B275" s="772">
        <v>3350</v>
      </c>
      <c r="C275" s="772">
        <v>3350</v>
      </c>
      <c r="D275" s="771" t="s">
        <v>2381</v>
      </c>
    </row>
    <row r="276" spans="1:4" ht="11.25" customHeight="1">
      <c r="A276" s="1263"/>
      <c r="B276" s="772">
        <v>771</v>
      </c>
      <c r="C276" s="772">
        <v>771</v>
      </c>
      <c r="D276" s="771" t="s">
        <v>2380</v>
      </c>
    </row>
    <row r="277" spans="1:4" ht="11.25" customHeight="1">
      <c r="A277" s="1263"/>
      <c r="B277" s="772">
        <v>672.46</v>
      </c>
      <c r="C277" s="772">
        <v>672.46</v>
      </c>
      <c r="D277" s="771" t="s">
        <v>2485</v>
      </c>
    </row>
    <row r="278" spans="1:4" ht="11.25" customHeight="1">
      <c r="A278" s="1263"/>
      <c r="B278" s="772">
        <v>130</v>
      </c>
      <c r="C278" s="772">
        <v>130</v>
      </c>
      <c r="D278" s="771" t="s">
        <v>2418</v>
      </c>
    </row>
    <row r="279" spans="1:4" ht="11.25" customHeight="1">
      <c r="A279" s="1263"/>
      <c r="B279" s="772">
        <v>80</v>
      </c>
      <c r="C279" s="772">
        <v>80</v>
      </c>
      <c r="D279" s="771" t="s">
        <v>990</v>
      </c>
    </row>
    <row r="280" spans="1:4" ht="11.25" customHeight="1">
      <c r="A280" s="1263"/>
      <c r="B280" s="772">
        <v>21865.63</v>
      </c>
      <c r="C280" s="772">
        <v>21838.610400000001</v>
      </c>
      <c r="D280" s="771" t="s">
        <v>11</v>
      </c>
    </row>
    <row r="281" spans="1:4" ht="11.25" customHeight="1">
      <c r="A281" s="1262" t="s">
        <v>1643</v>
      </c>
      <c r="B281" s="776">
        <v>51.43</v>
      </c>
      <c r="C281" s="776">
        <v>51.424999999999997</v>
      </c>
      <c r="D281" s="775" t="s">
        <v>2389</v>
      </c>
    </row>
    <row r="282" spans="1:4" ht="11.25" customHeight="1">
      <c r="A282" s="1263"/>
      <c r="B282" s="772">
        <v>109.22</v>
      </c>
      <c r="C282" s="772">
        <v>109.21599999999999</v>
      </c>
      <c r="D282" s="771" t="s">
        <v>1254</v>
      </c>
    </row>
    <row r="283" spans="1:4" ht="11.25" customHeight="1">
      <c r="A283" s="1263"/>
      <c r="B283" s="772">
        <v>790.53000000000009</v>
      </c>
      <c r="C283" s="772">
        <v>790.52319999999997</v>
      </c>
      <c r="D283" s="771" t="s">
        <v>2397</v>
      </c>
    </row>
    <row r="284" spans="1:4" ht="11.25" customHeight="1">
      <c r="A284" s="1263"/>
      <c r="B284" s="772">
        <v>1959.82</v>
      </c>
      <c r="C284" s="772">
        <v>1627.68905</v>
      </c>
      <c r="D284" s="771" t="s">
        <v>1098</v>
      </c>
    </row>
    <row r="285" spans="1:4" ht="11.25" customHeight="1">
      <c r="A285" s="1263"/>
      <c r="B285" s="772">
        <v>50</v>
      </c>
      <c r="C285" s="772">
        <v>50</v>
      </c>
      <c r="D285" s="771" t="s">
        <v>2396</v>
      </c>
    </row>
    <row r="286" spans="1:4" ht="11.25" customHeight="1">
      <c r="A286" s="1263"/>
      <c r="B286" s="772">
        <v>31398</v>
      </c>
      <c r="C286" s="772">
        <v>31398</v>
      </c>
      <c r="D286" s="771" t="s">
        <v>1249</v>
      </c>
    </row>
    <row r="287" spans="1:4" ht="11.25" customHeight="1">
      <c r="A287" s="1263"/>
      <c r="B287" s="772">
        <v>7959</v>
      </c>
      <c r="C287" s="772">
        <v>7959</v>
      </c>
      <c r="D287" s="771" t="s">
        <v>2381</v>
      </c>
    </row>
    <row r="288" spans="1:4" ht="11.25" customHeight="1">
      <c r="A288" s="1263"/>
      <c r="B288" s="772">
        <v>1427</v>
      </c>
      <c r="C288" s="772">
        <v>1427</v>
      </c>
      <c r="D288" s="771" t="s">
        <v>2380</v>
      </c>
    </row>
    <row r="289" spans="1:4" ht="11.25" customHeight="1">
      <c r="A289" s="1263"/>
      <c r="B289" s="772">
        <v>490</v>
      </c>
      <c r="C289" s="772">
        <v>490</v>
      </c>
      <c r="D289" s="771" t="s">
        <v>2418</v>
      </c>
    </row>
    <row r="290" spans="1:4" ht="11.25" customHeight="1">
      <c r="A290" s="1264"/>
      <c r="B290" s="774">
        <v>44235</v>
      </c>
      <c r="C290" s="774">
        <v>43902.85325</v>
      </c>
      <c r="D290" s="773" t="s">
        <v>11</v>
      </c>
    </row>
    <row r="291" spans="1:4" ht="11.25" customHeight="1">
      <c r="A291" s="1263" t="s">
        <v>1653</v>
      </c>
      <c r="B291" s="772">
        <v>79.2</v>
      </c>
      <c r="C291" s="772">
        <v>79.2</v>
      </c>
      <c r="D291" s="771" t="s">
        <v>2410</v>
      </c>
    </row>
    <row r="292" spans="1:4" ht="11.25" customHeight="1">
      <c r="A292" s="1263"/>
      <c r="B292" s="772">
        <v>5.75</v>
      </c>
      <c r="C292" s="772">
        <v>5.7480000000000002</v>
      </c>
      <c r="D292" s="771" t="s">
        <v>1254</v>
      </c>
    </row>
    <row r="293" spans="1:4" ht="11.25" customHeight="1">
      <c r="A293" s="1263"/>
      <c r="B293" s="772">
        <v>490.43</v>
      </c>
      <c r="C293" s="772">
        <v>490.428</v>
      </c>
      <c r="D293" s="771" t="s">
        <v>2397</v>
      </c>
    </row>
    <row r="294" spans="1:4" ht="11.25" customHeight="1">
      <c r="A294" s="1263"/>
      <c r="B294" s="772">
        <v>250</v>
      </c>
      <c r="C294" s="772">
        <v>250</v>
      </c>
      <c r="D294" s="771" t="s">
        <v>2385</v>
      </c>
    </row>
    <row r="295" spans="1:4" ht="11.25" customHeight="1">
      <c r="A295" s="1263"/>
      <c r="B295" s="772">
        <v>50</v>
      </c>
      <c r="C295" s="772">
        <v>50</v>
      </c>
      <c r="D295" s="771" t="s">
        <v>2396</v>
      </c>
    </row>
    <row r="296" spans="1:4" ht="11.25" customHeight="1">
      <c r="A296" s="1263"/>
      <c r="B296" s="772">
        <v>13700</v>
      </c>
      <c r="C296" s="772">
        <v>13700</v>
      </c>
      <c r="D296" s="771" t="s">
        <v>1249</v>
      </c>
    </row>
    <row r="297" spans="1:4" ht="11.25" customHeight="1">
      <c r="A297" s="1263"/>
      <c r="B297" s="772">
        <v>2285</v>
      </c>
      <c r="C297" s="772">
        <v>2285</v>
      </c>
      <c r="D297" s="771" t="s">
        <v>2381</v>
      </c>
    </row>
    <row r="298" spans="1:4" ht="11.25" customHeight="1">
      <c r="A298" s="1263"/>
      <c r="B298" s="772">
        <v>258</v>
      </c>
      <c r="C298" s="772">
        <v>258</v>
      </c>
      <c r="D298" s="771" t="s">
        <v>2380</v>
      </c>
    </row>
    <row r="299" spans="1:4" ht="11.25" customHeight="1">
      <c r="A299" s="1263"/>
      <c r="B299" s="772">
        <v>17118.38</v>
      </c>
      <c r="C299" s="772">
        <v>17118.376</v>
      </c>
      <c r="D299" s="771" t="s">
        <v>11</v>
      </c>
    </row>
    <row r="300" spans="1:4" ht="11.25" customHeight="1">
      <c r="A300" s="1262" t="s">
        <v>1666</v>
      </c>
      <c r="B300" s="776">
        <v>617.51</v>
      </c>
      <c r="C300" s="776">
        <v>617.50520000000006</v>
      </c>
      <c r="D300" s="775" t="s">
        <v>2397</v>
      </c>
    </row>
    <row r="301" spans="1:4" ht="21.75">
      <c r="A301" s="1263"/>
      <c r="B301" s="772">
        <v>67.08</v>
      </c>
      <c r="C301" s="772">
        <v>66.102000000000004</v>
      </c>
      <c r="D301" s="771" t="s">
        <v>1256</v>
      </c>
    </row>
    <row r="302" spans="1:4" ht="11.25" customHeight="1">
      <c r="A302" s="1263"/>
      <c r="B302" s="772">
        <v>1664.88</v>
      </c>
      <c r="C302" s="772">
        <v>1114.3755000000001</v>
      </c>
      <c r="D302" s="771" t="s">
        <v>1098</v>
      </c>
    </row>
    <row r="303" spans="1:4" ht="11.25" customHeight="1">
      <c r="A303" s="1263"/>
      <c r="B303" s="772">
        <v>30</v>
      </c>
      <c r="C303" s="772">
        <v>30</v>
      </c>
      <c r="D303" s="771" t="s">
        <v>2383</v>
      </c>
    </row>
    <row r="304" spans="1:4" ht="11.25" customHeight="1">
      <c r="A304" s="1263"/>
      <c r="B304" s="772">
        <v>50</v>
      </c>
      <c r="C304" s="772">
        <v>50</v>
      </c>
      <c r="D304" s="771" t="s">
        <v>2396</v>
      </c>
    </row>
    <row r="305" spans="1:4" ht="11.25" customHeight="1">
      <c r="A305" s="1263"/>
      <c r="B305" s="772">
        <v>21175</v>
      </c>
      <c r="C305" s="772">
        <v>21175</v>
      </c>
      <c r="D305" s="771" t="s">
        <v>1249</v>
      </c>
    </row>
    <row r="306" spans="1:4" ht="11.25" customHeight="1">
      <c r="A306" s="1263"/>
      <c r="B306" s="772">
        <v>3035</v>
      </c>
      <c r="C306" s="772">
        <v>3035</v>
      </c>
      <c r="D306" s="771" t="s">
        <v>2381</v>
      </c>
    </row>
    <row r="307" spans="1:4" ht="11.25" customHeight="1">
      <c r="A307" s="1263"/>
      <c r="B307" s="772">
        <v>478</v>
      </c>
      <c r="C307" s="772">
        <v>478</v>
      </c>
      <c r="D307" s="771" t="s">
        <v>2380</v>
      </c>
    </row>
    <row r="308" spans="1:4" ht="11.25" customHeight="1">
      <c r="A308" s="1263"/>
      <c r="B308" s="772">
        <v>156.56</v>
      </c>
      <c r="C308" s="772">
        <v>141.15258</v>
      </c>
      <c r="D308" s="771" t="s">
        <v>2484</v>
      </c>
    </row>
    <row r="309" spans="1:4" ht="11.25" customHeight="1">
      <c r="A309" s="1263"/>
      <c r="B309" s="772">
        <v>156.6</v>
      </c>
      <c r="C309" s="772">
        <v>156.6</v>
      </c>
      <c r="D309" s="771" t="s">
        <v>2404</v>
      </c>
    </row>
    <row r="310" spans="1:4" ht="11.25" customHeight="1">
      <c r="A310" s="1264"/>
      <c r="B310" s="774">
        <v>27430.629999999997</v>
      </c>
      <c r="C310" s="774">
        <v>26863.735280000001</v>
      </c>
      <c r="D310" s="773" t="s">
        <v>11</v>
      </c>
    </row>
    <row r="311" spans="1:4" ht="11.25" customHeight="1">
      <c r="A311" s="1263" t="s">
        <v>1637</v>
      </c>
      <c r="B311" s="772">
        <v>32.57</v>
      </c>
      <c r="C311" s="772">
        <v>32.573</v>
      </c>
      <c r="D311" s="771" t="s">
        <v>1254</v>
      </c>
    </row>
    <row r="312" spans="1:4" ht="11.25" customHeight="1">
      <c r="A312" s="1263"/>
      <c r="B312" s="772">
        <v>1033.7</v>
      </c>
      <c r="C312" s="772">
        <v>1033.6843899999999</v>
      </c>
      <c r="D312" s="771" t="s">
        <v>1117</v>
      </c>
    </row>
    <row r="313" spans="1:4" ht="11.25" customHeight="1">
      <c r="A313" s="1263"/>
      <c r="B313" s="772">
        <v>458.99</v>
      </c>
      <c r="C313" s="772">
        <v>458.98159999999996</v>
      </c>
      <c r="D313" s="771" t="s">
        <v>2397</v>
      </c>
    </row>
    <row r="314" spans="1:4" ht="11.25" customHeight="1">
      <c r="A314" s="1263"/>
      <c r="B314" s="772">
        <v>50</v>
      </c>
      <c r="C314" s="772">
        <v>50</v>
      </c>
      <c r="D314" s="771" t="s">
        <v>2396</v>
      </c>
    </row>
    <row r="315" spans="1:4" ht="11.25" customHeight="1">
      <c r="A315" s="1263"/>
      <c r="B315" s="772">
        <v>11538</v>
      </c>
      <c r="C315" s="772">
        <v>11538</v>
      </c>
      <c r="D315" s="771" t="s">
        <v>1249</v>
      </c>
    </row>
    <row r="316" spans="1:4" ht="11.25" customHeight="1">
      <c r="A316" s="1263"/>
      <c r="B316" s="772">
        <v>2290</v>
      </c>
      <c r="C316" s="772">
        <v>2290</v>
      </c>
      <c r="D316" s="771" t="s">
        <v>2381</v>
      </c>
    </row>
    <row r="317" spans="1:4" ht="11.25" customHeight="1">
      <c r="A317" s="1263"/>
      <c r="B317" s="772">
        <v>197</v>
      </c>
      <c r="C317" s="772">
        <v>197</v>
      </c>
      <c r="D317" s="771" t="s">
        <v>2380</v>
      </c>
    </row>
    <row r="318" spans="1:4" ht="11.25" customHeight="1">
      <c r="A318" s="1263"/>
      <c r="B318" s="772">
        <v>415.15</v>
      </c>
      <c r="C318" s="772">
        <v>415.14949999999999</v>
      </c>
      <c r="D318" s="771" t="s">
        <v>2483</v>
      </c>
    </row>
    <row r="319" spans="1:4" ht="11.25" customHeight="1">
      <c r="A319" s="1263"/>
      <c r="B319" s="772">
        <v>16015.41</v>
      </c>
      <c r="C319" s="772">
        <v>16015.388489999999</v>
      </c>
      <c r="D319" s="771" t="s">
        <v>11</v>
      </c>
    </row>
    <row r="320" spans="1:4" ht="11.25" customHeight="1">
      <c r="A320" s="1262" t="s">
        <v>1645</v>
      </c>
      <c r="B320" s="776">
        <v>41.3</v>
      </c>
      <c r="C320" s="776">
        <v>41.3</v>
      </c>
      <c r="D320" s="775" t="s">
        <v>2389</v>
      </c>
    </row>
    <row r="321" spans="1:4" ht="11.25" customHeight="1">
      <c r="A321" s="1263"/>
      <c r="B321" s="772">
        <v>47.9</v>
      </c>
      <c r="C321" s="772">
        <v>47.902000000000001</v>
      </c>
      <c r="D321" s="771" t="s">
        <v>1254</v>
      </c>
    </row>
    <row r="322" spans="1:4" ht="11.25" customHeight="1">
      <c r="A322" s="1263"/>
      <c r="B322" s="772">
        <v>1218.95</v>
      </c>
      <c r="C322" s="772">
        <v>885.3445099999999</v>
      </c>
      <c r="D322" s="771" t="s">
        <v>1122</v>
      </c>
    </row>
    <row r="323" spans="1:4" ht="11.25" customHeight="1">
      <c r="A323" s="1263"/>
      <c r="B323" s="772">
        <v>2092.4699999999998</v>
      </c>
      <c r="C323" s="772">
        <v>2092.2748099999999</v>
      </c>
      <c r="D323" s="771" t="s">
        <v>1117</v>
      </c>
    </row>
    <row r="324" spans="1:4" ht="11.25" customHeight="1">
      <c r="A324" s="1263"/>
      <c r="B324" s="772">
        <v>520.35</v>
      </c>
      <c r="C324" s="772">
        <v>520.35159999999996</v>
      </c>
      <c r="D324" s="771" t="s">
        <v>2397</v>
      </c>
    </row>
    <row r="325" spans="1:4" ht="11.25" customHeight="1">
      <c r="A325" s="1263"/>
      <c r="B325" s="772">
        <v>13.5</v>
      </c>
      <c r="C325" s="772">
        <v>13.5</v>
      </c>
      <c r="D325" s="771" t="s">
        <v>2382</v>
      </c>
    </row>
    <row r="326" spans="1:4" ht="11.25" customHeight="1">
      <c r="A326" s="1263"/>
      <c r="B326" s="772">
        <v>50</v>
      </c>
      <c r="C326" s="772">
        <v>50</v>
      </c>
      <c r="D326" s="771" t="s">
        <v>2396</v>
      </c>
    </row>
    <row r="327" spans="1:4" ht="11.25" customHeight="1">
      <c r="A327" s="1263"/>
      <c r="B327" s="772">
        <v>19882</v>
      </c>
      <c r="C327" s="772">
        <v>19882</v>
      </c>
      <c r="D327" s="771" t="s">
        <v>1249</v>
      </c>
    </row>
    <row r="328" spans="1:4" ht="11.25" customHeight="1">
      <c r="A328" s="1263"/>
      <c r="B328" s="772">
        <v>3781</v>
      </c>
      <c r="C328" s="772">
        <v>3781</v>
      </c>
      <c r="D328" s="771" t="s">
        <v>2381</v>
      </c>
    </row>
    <row r="329" spans="1:4" ht="11.25" customHeight="1">
      <c r="A329" s="1263"/>
      <c r="B329" s="772">
        <v>1102</v>
      </c>
      <c r="C329" s="772">
        <v>966.96799999999996</v>
      </c>
      <c r="D329" s="771" t="s">
        <v>2380</v>
      </c>
    </row>
    <row r="330" spans="1:4" ht="11.25" customHeight="1">
      <c r="A330" s="1263"/>
      <c r="B330" s="772">
        <v>197.1</v>
      </c>
      <c r="C330" s="772">
        <v>197.1</v>
      </c>
      <c r="D330" s="771" t="s">
        <v>2404</v>
      </c>
    </row>
    <row r="331" spans="1:4" ht="11.25" customHeight="1">
      <c r="A331" s="1264"/>
      <c r="B331" s="774">
        <v>28946.569999999996</v>
      </c>
      <c r="C331" s="774">
        <v>28477.740919999997</v>
      </c>
      <c r="D331" s="773" t="s">
        <v>11</v>
      </c>
    </row>
    <row r="332" spans="1:4" ht="11.25" customHeight="1">
      <c r="A332" s="1263" t="s">
        <v>1632</v>
      </c>
      <c r="B332" s="772">
        <v>63.23</v>
      </c>
      <c r="C332" s="772">
        <v>63.231000000000002</v>
      </c>
      <c r="D332" s="771" t="s">
        <v>1254</v>
      </c>
    </row>
    <row r="333" spans="1:4" ht="11.25" customHeight="1">
      <c r="A333" s="1263"/>
      <c r="B333" s="772">
        <v>626.56000000000006</v>
      </c>
      <c r="C333" s="772">
        <v>626.56000000000006</v>
      </c>
      <c r="D333" s="771" t="s">
        <v>2397</v>
      </c>
    </row>
    <row r="334" spans="1:4" ht="11.25" customHeight="1">
      <c r="A334" s="1263"/>
      <c r="B334" s="772">
        <v>50</v>
      </c>
      <c r="C334" s="772">
        <v>50</v>
      </c>
      <c r="D334" s="771" t="s">
        <v>2396</v>
      </c>
    </row>
    <row r="335" spans="1:4" ht="11.25" customHeight="1">
      <c r="A335" s="1263"/>
      <c r="B335" s="772">
        <v>21504</v>
      </c>
      <c r="C335" s="772">
        <v>21504</v>
      </c>
      <c r="D335" s="771" t="s">
        <v>1249</v>
      </c>
    </row>
    <row r="336" spans="1:4" ht="11.25" customHeight="1">
      <c r="A336" s="1263"/>
      <c r="B336" s="772">
        <v>3323</v>
      </c>
      <c r="C336" s="772">
        <v>3323</v>
      </c>
      <c r="D336" s="771" t="s">
        <v>2381</v>
      </c>
    </row>
    <row r="337" spans="1:4" ht="11.25" customHeight="1">
      <c r="A337" s="1263"/>
      <c r="B337" s="772">
        <v>407</v>
      </c>
      <c r="C337" s="772">
        <v>407</v>
      </c>
      <c r="D337" s="771" t="s">
        <v>2380</v>
      </c>
    </row>
    <row r="338" spans="1:4" ht="11.25" customHeight="1">
      <c r="A338" s="1263"/>
      <c r="B338" s="772">
        <v>25973.79</v>
      </c>
      <c r="C338" s="772">
        <v>25973.791000000001</v>
      </c>
      <c r="D338" s="771" t="s">
        <v>11</v>
      </c>
    </row>
    <row r="339" spans="1:4" ht="11.25" customHeight="1">
      <c r="A339" s="1262" t="s">
        <v>1651</v>
      </c>
      <c r="B339" s="776">
        <v>445.19000000000005</v>
      </c>
      <c r="C339" s="776">
        <v>445.18520000000001</v>
      </c>
      <c r="D339" s="775" t="s">
        <v>2397</v>
      </c>
    </row>
    <row r="340" spans="1:4" ht="11.25" customHeight="1">
      <c r="A340" s="1263"/>
      <c r="B340" s="772">
        <v>50</v>
      </c>
      <c r="C340" s="772">
        <v>50</v>
      </c>
      <c r="D340" s="771" t="s">
        <v>2396</v>
      </c>
    </row>
    <row r="341" spans="1:4" ht="11.25" customHeight="1">
      <c r="A341" s="1263"/>
      <c r="B341" s="772">
        <v>15891</v>
      </c>
      <c r="C341" s="772">
        <v>15891</v>
      </c>
      <c r="D341" s="771" t="s">
        <v>1249</v>
      </c>
    </row>
    <row r="342" spans="1:4" ht="11.25" customHeight="1">
      <c r="A342" s="1263"/>
      <c r="B342" s="772">
        <v>3154</v>
      </c>
      <c r="C342" s="772">
        <v>3154</v>
      </c>
      <c r="D342" s="771" t="s">
        <v>2381</v>
      </c>
    </row>
    <row r="343" spans="1:4" ht="11.25" customHeight="1">
      <c r="A343" s="1263"/>
      <c r="B343" s="772">
        <v>543</v>
      </c>
      <c r="C343" s="772">
        <v>543</v>
      </c>
      <c r="D343" s="771" t="s">
        <v>2380</v>
      </c>
    </row>
    <row r="344" spans="1:4" ht="11.25" customHeight="1">
      <c r="A344" s="1263"/>
      <c r="B344" s="772">
        <v>10</v>
      </c>
      <c r="C344" s="772">
        <v>0</v>
      </c>
      <c r="D344" s="771" t="s">
        <v>2384</v>
      </c>
    </row>
    <row r="345" spans="1:4" ht="11.25" customHeight="1">
      <c r="A345" s="1264"/>
      <c r="B345" s="774">
        <v>20093.189999999999</v>
      </c>
      <c r="C345" s="774">
        <v>20083.1852</v>
      </c>
      <c r="D345" s="773" t="s">
        <v>11</v>
      </c>
    </row>
    <row r="346" spans="1:4" ht="11.25" customHeight="1">
      <c r="A346" s="1263" t="s">
        <v>1652</v>
      </c>
      <c r="B346" s="772">
        <v>42.15</v>
      </c>
      <c r="C346" s="772">
        <v>42.154000000000003</v>
      </c>
      <c r="D346" s="771" t="s">
        <v>1254</v>
      </c>
    </row>
    <row r="347" spans="1:4" ht="11.25" customHeight="1">
      <c r="A347" s="1263"/>
      <c r="B347" s="772">
        <v>549.85</v>
      </c>
      <c r="C347" s="772">
        <v>549.84680000000003</v>
      </c>
      <c r="D347" s="771" t="s">
        <v>2397</v>
      </c>
    </row>
    <row r="348" spans="1:4" ht="11.25" customHeight="1">
      <c r="A348" s="1263"/>
      <c r="B348" s="772">
        <v>40.5</v>
      </c>
      <c r="C348" s="772">
        <v>40.5</v>
      </c>
      <c r="D348" s="771" t="s">
        <v>2385</v>
      </c>
    </row>
    <row r="349" spans="1:4" ht="11.25" customHeight="1">
      <c r="A349" s="1263"/>
      <c r="B349" s="772">
        <v>50</v>
      </c>
      <c r="C349" s="772">
        <v>50</v>
      </c>
      <c r="D349" s="771" t="s">
        <v>2396</v>
      </c>
    </row>
    <row r="350" spans="1:4" ht="11.25" customHeight="1">
      <c r="A350" s="1263"/>
      <c r="B350" s="772">
        <v>16827</v>
      </c>
      <c r="C350" s="772">
        <v>16827</v>
      </c>
      <c r="D350" s="771" t="s">
        <v>1249</v>
      </c>
    </row>
    <row r="351" spans="1:4" ht="11.25" customHeight="1">
      <c r="A351" s="1263"/>
      <c r="B351" s="772">
        <v>3366</v>
      </c>
      <c r="C351" s="772">
        <v>3366</v>
      </c>
      <c r="D351" s="771" t="s">
        <v>2381</v>
      </c>
    </row>
    <row r="352" spans="1:4" ht="11.25" customHeight="1">
      <c r="A352" s="1263"/>
      <c r="B352" s="772">
        <v>1013</v>
      </c>
      <c r="C352" s="772">
        <v>1013</v>
      </c>
      <c r="D352" s="771" t="s">
        <v>2380</v>
      </c>
    </row>
    <row r="353" spans="1:4" ht="11.25" customHeight="1">
      <c r="A353" s="1263"/>
      <c r="B353" s="772">
        <v>1699.72</v>
      </c>
      <c r="C353" s="772">
        <v>1699.723</v>
      </c>
      <c r="D353" s="771" t="s">
        <v>2482</v>
      </c>
    </row>
    <row r="354" spans="1:4" ht="11.25" customHeight="1">
      <c r="A354" s="1263"/>
      <c r="B354" s="772">
        <v>23588.22</v>
      </c>
      <c r="C354" s="772">
        <v>23588.2238</v>
      </c>
      <c r="D354" s="771" t="s">
        <v>11</v>
      </c>
    </row>
    <row r="355" spans="1:4" ht="11.25" customHeight="1">
      <c r="A355" s="1262" t="s">
        <v>1628</v>
      </c>
      <c r="B355" s="776">
        <v>60</v>
      </c>
      <c r="C355" s="776">
        <v>60</v>
      </c>
      <c r="D355" s="775" t="s">
        <v>2410</v>
      </c>
    </row>
    <row r="356" spans="1:4" ht="11.25" customHeight="1">
      <c r="A356" s="1263"/>
      <c r="B356" s="772">
        <v>15.73</v>
      </c>
      <c r="C356" s="772">
        <v>15.73</v>
      </c>
      <c r="D356" s="771" t="s">
        <v>2389</v>
      </c>
    </row>
    <row r="357" spans="1:4" ht="11.25" customHeight="1">
      <c r="A357" s="1263"/>
      <c r="B357" s="772">
        <v>80.48</v>
      </c>
      <c r="C357" s="772">
        <v>80.474999999999994</v>
      </c>
      <c r="D357" s="771" t="s">
        <v>1254</v>
      </c>
    </row>
    <row r="358" spans="1:4" ht="11.25" customHeight="1">
      <c r="A358" s="1263"/>
      <c r="B358" s="772">
        <v>434.24</v>
      </c>
      <c r="C358" s="772">
        <v>434.23199999999997</v>
      </c>
      <c r="D358" s="771" t="s">
        <v>2397</v>
      </c>
    </row>
    <row r="359" spans="1:4" ht="11.25" customHeight="1">
      <c r="A359" s="1263"/>
      <c r="B359" s="772">
        <v>50</v>
      </c>
      <c r="C359" s="772">
        <v>50</v>
      </c>
      <c r="D359" s="771" t="s">
        <v>2396</v>
      </c>
    </row>
    <row r="360" spans="1:4" ht="11.25" customHeight="1">
      <c r="A360" s="1263"/>
      <c r="B360" s="772">
        <v>12730</v>
      </c>
      <c r="C360" s="772">
        <v>12730</v>
      </c>
      <c r="D360" s="771" t="s">
        <v>1249</v>
      </c>
    </row>
    <row r="361" spans="1:4" ht="11.25" customHeight="1">
      <c r="A361" s="1263"/>
      <c r="B361" s="772">
        <v>2137</v>
      </c>
      <c r="C361" s="772">
        <v>2137</v>
      </c>
      <c r="D361" s="771" t="s">
        <v>2381</v>
      </c>
    </row>
    <row r="362" spans="1:4" ht="11.25" customHeight="1">
      <c r="A362" s="1263"/>
      <c r="B362" s="772">
        <v>456</v>
      </c>
      <c r="C362" s="772">
        <v>456</v>
      </c>
      <c r="D362" s="771" t="s">
        <v>2380</v>
      </c>
    </row>
    <row r="363" spans="1:4" ht="11.25" customHeight="1">
      <c r="A363" s="1264"/>
      <c r="B363" s="774">
        <v>15963.449999999999</v>
      </c>
      <c r="C363" s="774">
        <v>15963.437</v>
      </c>
      <c r="D363" s="773" t="s">
        <v>11</v>
      </c>
    </row>
    <row r="364" spans="1:4" ht="11.25" customHeight="1">
      <c r="A364" s="1263" t="s">
        <v>1650</v>
      </c>
      <c r="B364" s="772">
        <v>116.88</v>
      </c>
      <c r="C364" s="772">
        <v>116.881</v>
      </c>
      <c r="D364" s="771" t="s">
        <v>1254</v>
      </c>
    </row>
    <row r="365" spans="1:4" ht="11.25" customHeight="1">
      <c r="A365" s="1263"/>
      <c r="B365" s="772">
        <v>606.56000000000006</v>
      </c>
      <c r="C365" s="772">
        <v>606.54557</v>
      </c>
      <c r="D365" s="771" t="s">
        <v>1117</v>
      </c>
    </row>
    <row r="366" spans="1:4" ht="11.25" customHeight="1">
      <c r="A366" s="1263"/>
      <c r="B366" s="772">
        <v>520.65</v>
      </c>
      <c r="C366" s="772">
        <v>520.64639999999997</v>
      </c>
      <c r="D366" s="771" t="s">
        <v>2397</v>
      </c>
    </row>
    <row r="367" spans="1:4" ht="11.25" customHeight="1">
      <c r="A367" s="1263"/>
      <c r="B367" s="772">
        <v>400</v>
      </c>
      <c r="C367" s="772">
        <v>400</v>
      </c>
      <c r="D367" s="771" t="s">
        <v>2385</v>
      </c>
    </row>
    <row r="368" spans="1:4" ht="11.25" customHeight="1">
      <c r="A368" s="1263"/>
      <c r="B368" s="772">
        <v>50</v>
      </c>
      <c r="C368" s="772">
        <v>50</v>
      </c>
      <c r="D368" s="771" t="s">
        <v>2396</v>
      </c>
    </row>
    <row r="369" spans="1:4" ht="11.25" customHeight="1">
      <c r="A369" s="1263"/>
      <c r="B369" s="772">
        <v>16297</v>
      </c>
      <c r="C369" s="772">
        <v>16297</v>
      </c>
      <c r="D369" s="771" t="s">
        <v>1249</v>
      </c>
    </row>
    <row r="370" spans="1:4" ht="11.25" customHeight="1">
      <c r="A370" s="1263"/>
      <c r="B370" s="772">
        <v>2255</v>
      </c>
      <c r="C370" s="772">
        <v>2255</v>
      </c>
      <c r="D370" s="771" t="s">
        <v>2381</v>
      </c>
    </row>
    <row r="371" spans="1:4" ht="11.25" customHeight="1">
      <c r="A371" s="1263"/>
      <c r="B371" s="772">
        <v>281</v>
      </c>
      <c r="C371" s="772">
        <v>281</v>
      </c>
      <c r="D371" s="771" t="s">
        <v>2380</v>
      </c>
    </row>
    <row r="372" spans="1:4" ht="11.25" customHeight="1">
      <c r="A372" s="1263"/>
      <c r="B372" s="772">
        <v>20527.09</v>
      </c>
      <c r="C372" s="772">
        <v>20527.072970000001</v>
      </c>
      <c r="D372" s="771" t="s">
        <v>11</v>
      </c>
    </row>
    <row r="373" spans="1:4" ht="11.25" customHeight="1">
      <c r="A373" s="1262" t="s">
        <v>1649</v>
      </c>
      <c r="B373" s="776">
        <v>15.13</v>
      </c>
      <c r="C373" s="776">
        <v>15.125</v>
      </c>
      <c r="D373" s="775" t="s">
        <v>2389</v>
      </c>
    </row>
    <row r="374" spans="1:4" ht="11.25" customHeight="1">
      <c r="A374" s="1263"/>
      <c r="B374" s="772">
        <v>74.73</v>
      </c>
      <c r="C374" s="772">
        <v>74.727000000000004</v>
      </c>
      <c r="D374" s="771" t="s">
        <v>1254</v>
      </c>
    </row>
    <row r="375" spans="1:4" ht="11.25" customHeight="1">
      <c r="A375" s="1263"/>
      <c r="B375" s="772">
        <v>2403.63</v>
      </c>
      <c r="C375" s="772">
        <v>2403.6166899999998</v>
      </c>
      <c r="D375" s="771" t="s">
        <v>1117</v>
      </c>
    </row>
    <row r="376" spans="1:4" ht="11.25" customHeight="1">
      <c r="A376" s="1263"/>
      <c r="B376" s="772">
        <v>653.73</v>
      </c>
      <c r="C376" s="772">
        <v>653.72839999999997</v>
      </c>
      <c r="D376" s="771" t="s">
        <v>2397</v>
      </c>
    </row>
    <row r="377" spans="1:4" ht="11.25" customHeight="1">
      <c r="A377" s="1263"/>
      <c r="B377" s="772">
        <v>150</v>
      </c>
      <c r="C377" s="772">
        <v>150</v>
      </c>
      <c r="D377" s="771" t="s">
        <v>2385</v>
      </c>
    </row>
    <row r="378" spans="1:4" ht="11.25" customHeight="1">
      <c r="A378" s="1263"/>
      <c r="B378" s="772">
        <v>50</v>
      </c>
      <c r="C378" s="772">
        <v>50</v>
      </c>
      <c r="D378" s="771" t="s">
        <v>2396</v>
      </c>
    </row>
    <row r="379" spans="1:4" ht="11.25" customHeight="1">
      <c r="A379" s="1263"/>
      <c r="B379" s="772">
        <v>20205</v>
      </c>
      <c r="C379" s="772">
        <v>20205</v>
      </c>
      <c r="D379" s="771" t="s">
        <v>1249</v>
      </c>
    </row>
    <row r="380" spans="1:4" ht="11.25" customHeight="1">
      <c r="A380" s="1263"/>
      <c r="B380" s="772">
        <v>3049</v>
      </c>
      <c r="C380" s="772">
        <v>3049</v>
      </c>
      <c r="D380" s="771" t="s">
        <v>2381</v>
      </c>
    </row>
    <row r="381" spans="1:4" ht="11.25" customHeight="1">
      <c r="A381" s="1263"/>
      <c r="B381" s="772">
        <v>357</v>
      </c>
      <c r="C381" s="772">
        <v>357</v>
      </c>
      <c r="D381" s="771" t="s">
        <v>2380</v>
      </c>
    </row>
    <row r="382" spans="1:4" ht="11.25" customHeight="1">
      <c r="A382" s="1263"/>
      <c r="B382" s="772">
        <v>1000</v>
      </c>
      <c r="C382" s="772">
        <v>1000</v>
      </c>
      <c r="D382" s="771" t="s">
        <v>2481</v>
      </c>
    </row>
    <row r="383" spans="1:4" ht="11.25" customHeight="1">
      <c r="A383" s="1264"/>
      <c r="B383" s="774">
        <v>27958.22</v>
      </c>
      <c r="C383" s="774">
        <v>27958.197090000001</v>
      </c>
      <c r="D383" s="773" t="s">
        <v>11</v>
      </c>
    </row>
    <row r="384" spans="1:4" ht="11.25" customHeight="1">
      <c r="A384" s="1263" t="s">
        <v>1648</v>
      </c>
      <c r="B384" s="772">
        <v>153.29</v>
      </c>
      <c r="C384" s="772">
        <v>153.286</v>
      </c>
      <c r="D384" s="771" t="s">
        <v>1254</v>
      </c>
    </row>
    <row r="385" spans="1:4" ht="11.25" customHeight="1">
      <c r="A385" s="1263"/>
      <c r="B385" s="772">
        <v>648.89</v>
      </c>
      <c r="C385" s="772">
        <v>648.88560000000007</v>
      </c>
      <c r="D385" s="771" t="s">
        <v>2397</v>
      </c>
    </row>
    <row r="386" spans="1:4" ht="11.25" customHeight="1">
      <c r="A386" s="1263"/>
      <c r="B386" s="772">
        <v>4914.3599999999997</v>
      </c>
      <c r="C386" s="772">
        <v>4914.3562400000001</v>
      </c>
      <c r="D386" s="771" t="s">
        <v>2480</v>
      </c>
    </row>
    <row r="387" spans="1:4" ht="21.75">
      <c r="A387" s="1263"/>
      <c r="B387" s="772">
        <v>30</v>
      </c>
      <c r="C387" s="772">
        <v>30</v>
      </c>
      <c r="D387" s="771" t="s">
        <v>2457</v>
      </c>
    </row>
    <row r="388" spans="1:4" ht="11.25" customHeight="1">
      <c r="A388" s="1263"/>
      <c r="B388" s="772">
        <v>50</v>
      </c>
      <c r="C388" s="772">
        <v>50</v>
      </c>
      <c r="D388" s="771" t="s">
        <v>2396</v>
      </c>
    </row>
    <row r="389" spans="1:4" ht="11.25" customHeight="1">
      <c r="A389" s="1263"/>
      <c r="B389" s="772">
        <v>21019</v>
      </c>
      <c r="C389" s="772">
        <v>21019</v>
      </c>
      <c r="D389" s="771" t="s">
        <v>1249</v>
      </c>
    </row>
    <row r="390" spans="1:4" ht="11.25" customHeight="1">
      <c r="A390" s="1263"/>
      <c r="B390" s="772">
        <v>3341</v>
      </c>
      <c r="C390" s="772">
        <v>3341</v>
      </c>
      <c r="D390" s="771" t="s">
        <v>2381</v>
      </c>
    </row>
    <row r="391" spans="1:4" ht="11.25" customHeight="1">
      <c r="A391" s="1263"/>
      <c r="B391" s="772">
        <v>638</v>
      </c>
      <c r="C391" s="772">
        <v>638</v>
      </c>
      <c r="D391" s="771" t="s">
        <v>2380</v>
      </c>
    </row>
    <row r="392" spans="1:4" ht="11.25" customHeight="1">
      <c r="A392" s="1263"/>
      <c r="B392" s="772">
        <v>30794.54</v>
      </c>
      <c r="C392" s="772">
        <v>30794.527840000002</v>
      </c>
      <c r="D392" s="771" t="s">
        <v>11</v>
      </c>
    </row>
    <row r="393" spans="1:4" ht="11.25" customHeight="1">
      <c r="A393" s="1262" t="s">
        <v>1622</v>
      </c>
      <c r="B393" s="776">
        <v>11.5</v>
      </c>
      <c r="C393" s="776">
        <v>11.496</v>
      </c>
      <c r="D393" s="775" t="s">
        <v>1254</v>
      </c>
    </row>
    <row r="394" spans="1:4" ht="11.25" customHeight="1">
      <c r="A394" s="1263"/>
      <c r="B394" s="772">
        <v>491.66</v>
      </c>
      <c r="C394" s="772">
        <v>491.65840000000003</v>
      </c>
      <c r="D394" s="771" t="s">
        <v>2397</v>
      </c>
    </row>
    <row r="395" spans="1:4" ht="11.25" customHeight="1">
      <c r="A395" s="1263"/>
      <c r="B395" s="772">
        <v>13.5</v>
      </c>
      <c r="C395" s="772">
        <v>13.5</v>
      </c>
      <c r="D395" s="771" t="s">
        <v>2382</v>
      </c>
    </row>
    <row r="396" spans="1:4" ht="11.25" customHeight="1">
      <c r="A396" s="1263"/>
      <c r="B396" s="772">
        <v>50</v>
      </c>
      <c r="C396" s="772">
        <v>50</v>
      </c>
      <c r="D396" s="771" t="s">
        <v>2396</v>
      </c>
    </row>
    <row r="397" spans="1:4" ht="11.25" customHeight="1">
      <c r="A397" s="1263"/>
      <c r="B397" s="772">
        <v>14330</v>
      </c>
      <c r="C397" s="772">
        <v>14330</v>
      </c>
      <c r="D397" s="771" t="s">
        <v>1249</v>
      </c>
    </row>
    <row r="398" spans="1:4" ht="11.25" customHeight="1">
      <c r="A398" s="1263"/>
      <c r="B398" s="772">
        <v>2620</v>
      </c>
      <c r="C398" s="772">
        <v>2620</v>
      </c>
      <c r="D398" s="771" t="s">
        <v>2381</v>
      </c>
    </row>
    <row r="399" spans="1:4" ht="11.25" customHeight="1">
      <c r="A399" s="1263"/>
      <c r="B399" s="772">
        <v>226</v>
      </c>
      <c r="C399" s="772">
        <v>226</v>
      </c>
      <c r="D399" s="771" t="s">
        <v>2380</v>
      </c>
    </row>
    <row r="400" spans="1:4" ht="11.25" customHeight="1">
      <c r="A400" s="1264"/>
      <c r="B400" s="774">
        <v>17742.66</v>
      </c>
      <c r="C400" s="774">
        <v>17742.654399999999</v>
      </c>
      <c r="D400" s="773" t="s">
        <v>11</v>
      </c>
    </row>
    <row r="401" spans="1:4" ht="11.25" customHeight="1">
      <c r="A401" s="1263" t="s">
        <v>1664</v>
      </c>
      <c r="B401" s="772">
        <v>425.29999999999995</v>
      </c>
      <c r="C401" s="772">
        <v>424.96390000000002</v>
      </c>
      <c r="D401" s="771" t="s">
        <v>1122</v>
      </c>
    </row>
    <row r="402" spans="1:4" ht="11.25" customHeight="1">
      <c r="A402" s="1263"/>
      <c r="B402" s="772">
        <v>582.5</v>
      </c>
      <c r="C402" s="772">
        <v>582.49087999999995</v>
      </c>
      <c r="D402" s="771" t="s">
        <v>1118</v>
      </c>
    </row>
    <row r="403" spans="1:4" ht="11.25" customHeight="1">
      <c r="A403" s="1263"/>
      <c r="B403" s="772">
        <v>1692.09</v>
      </c>
      <c r="C403" s="772">
        <v>1692.07358</v>
      </c>
      <c r="D403" s="771" t="s">
        <v>1117</v>
      </c>
    </row>
    <row r="404" spans="1:4" ht="11.25" customHeight="1">
      <c r="A404" s="1263"/>
      <c r="B404" s="772">
        <v>659.77</v>
      </c>
      <c r="C404" s="772">
        <v>659.76520000000005</v>
      </c>
      <c r="D404" s="771" t="s">
        <v>2397</v>
      </c>
    </row>
    <row r="405" spans="1:4" ht="11.25" customHeight="1">
      <c r="A405" s="1263"/>
      <c r="B405" s="772">
        <v>50</v>
      </c>
      <c r="C405" s="772">
        <v>50</v>
      </c>
      <c r="D405" s="771" t="s">
        <v>2396</v>
      </c>
    </row>
    <row r="406" spans="1:4" ht="11.25" customHeight="1">
      <c r="A406" s="1263"/>
      <c r="B406" s="772">
        <v>23232</v>
      </c>
      <c r="C406" s="772">
        <v>23232</v>
      </c>
      <c r="D406" s="771" t="s">
        <v>1249</v>
      </c>
    </row>
    <row r="407" spans="1:4" ht="11.25" customHeight="1">
      <c r="A407" s="1263"/>
      <c r="B407" s="772">
        <v>3659</v>
      </c>
      <c r="C407" s="772">
        <v>3659</v>
      </c>
      <c r="D407" s="771" t="s">
        <v>2381</v>
      </c>
    </row>
    <row r="408" spans="1:4" ht="11.25" customHeight="1">
      <c r="A408" s="1263"/>
      <c r="B408" s="772">
        <v>891</v>
      </c>
      <c r="C408" s="772">
        <v>891</v>
      </c>
      <c r="D408" s="771" t="s">
        <v>2380</v>
      </c>
    </row>
    <row r="409" spans="1:4" ht="11.25" customHeight="1">
      <c r="A409" s="1263"/>
      <c r="B409" s="772">
        <v>2400</v>
      </c>
      <c r="C409" s="772">
        <v>2400</v>
      </c>
      <c r="D409" s="771" t="s">
        <v>2479</v>
      </c>
    </row>
    <row r="410" spans="1:4" ht="11.25" customHeight="1">
      <c r="A410" s="1263"/>
      <c r="B410" s="772">
        <v>1000</v>
      </c>
      <c r="C410" s="772">
        <v>1000</v>
      </c>
      <c r="D410" s="771" t="s">
        <v>2478</v>
      </c>
    </row>
    <row r="411" spans="1:4" ht="11.25" customHeight="1">
      <c r="A411" s="1263"/>
      <c r="B411" s="772">
        <v>191.4</v>
      </c>
      <c r="C411" s="772">
        <v>191.4</v>
      </c>
      <c r="D411" s="771" t="s">
        <v>2404</v>
      </c>
    </row>
    <row r="412" spans="1:4" ht="11.25" customHeight="1">
      <c r="A412" s="1263"/>
      <c r="B412" s="772">
        <v>1000</v>
      </c>
      <c r="C412" s="772">
        <v>1000</v>
      </c>
      <c r="D412" s="771" t="s">
        <v>2477</v>
      </c>
    </row>
    <row r="413" spans="1:4" ht="11.25" customHeight="1">
      <c r="A413" s="1263"/>
      <c r="B413" s="772">
        <v>35783.06</v>
      </c>
      <c r="C413" s="772">
        <v>35782.69356</v>
      </c>
      <c r="D413" s="771" t="s">
        <v>11</v>
      </c>
    </row>
    <row r="414" spans="1:4" ht="11.25" customHeight="1">
      <c r="A414" s="1262" t="s">
        <v>1658</v>
      </c>
      <c r="B414" s="776">
        <v>81.069999999999993</v>
      </c>
      <c r="C414" s="776">
        <v>81.069999999999993</v>
      </c>
      <c r="D414" s="775" t="s">
        <v>2389</v>
      </c>
    </row>
    <row r="415" spans="1:4" ht="11.25" customHeight="1">
      <c r="A415" s="1263"/>
      <c r="B415" s="772">
        <v>21.08</v>
      </c>
      <c r="C415" s="772">
        <v>21.077000000000002</v>
      </c>
      <c r="D415" s="771" t="s">
        <v>1254</v>
      </c>
    </row>
    <row r="416" spans="1:4" ht="11.25" customHeight="1">
      <c r="A416" s="1263"/>
      <c r="B416" s="772">
        <v>561.32000000000005</v>
      </c>
      <c r="C416" s="772">
        <v>561.31719999999996</v>
      </c>
      <c r="D416" s="771" t="s">
        <v>2397</v>
      </c>
    </row>
    <row r="417" spans="1:4" ht="11.25" customHeight="1">
      <c r="A417" s="1263"/>
      <c r="B417" s="772">
        <v>15</v>
      </c>
      <c r="C417" s="772">
        <v>15</v>
      </c>
      <c r="D417" s="771" t="s">
        <v>2385</v>
      </c>
    </row>
    <row r="418" spans="1:4" ht="11.25" customHeight="1">
      <c r="A418" s="1263"/>
      <c r="B418" s="772">
        <v>50</v>
      </c>
      <c r="C418" s="772">
        <v>50</v>
      </c>
      <c r="D418" s="771" t="s">
        <v>2396</v>
      </c>
    </row>
    <row r="419" spans="1:4" ht="11.25" customHeight="1">
      <c r="A419" s="1263"/>
      <c r="B419" s="772">
        <v>17659</v>
      </c>
      <c r="C419" s="772">
        <v>17659</v>
      </c>
      <c r="D419" s="771" t="s">
        <v>1249</v>
      </c>
    </row>
    <row r="420" spans="1:4" ht="11.25" customHeight="1">
      <c r="A420" s="1263"/>
      <c r="B420" s="772">
        <v>2773</v>
      </c>
      <c r="C420" s="772">
        <v>2773</v>
      </c>
      <c r="D420" s="771" t="s">
        <v>2381</v>
      </c>
    </row>
    <row r="421" spans="1:4" ht="11.25" customHeight="1">
      <c r="A421" s="1263"/>
      <c r="B421" s="772">
        <v>140</v>
      </c>
      <c r="C421" s="772">
        <v>140</v>
      </c>
      <c r="D421" s="771" t="s">
        <v>2380</v>
      </c>
    </row>
    <row r="422" spans="1:4" ht="11.25" customHeight="1">
      <c r="A422" s="1264"/>
      <c r="B422" s="774">
        <v>21300.47</v>
      </c>
      <c r="C422" s="774">
        <v>21300.464200000002</v>
      </c>
      <c r="D422" s="773" t="s">
        <v>11</v>
      </c>
    </row>
    <row r="423" spans="1:4" ht="11.25" customHeight="1">
      <c r="A423" s="1263" t="s">
        <v>1626</v>
      </c>
      <c r="B423" s="772">
        <v>35.450000000000003</v>
      </c>
      <c r="C423" s="772">
        <v>35.447000000000003</v>
      </c>
      <c r="D423" s="771" t="s">
        <v>1254</v>
      </c>
    </row>
    <row r="424" spans="1:4" ht="11.25" customHeight="1">
      <c r="A424" s="1263"/>
      <c r="B424" s="772">
        <v>740.22</v>
      </c>
      <c r="C424" s="772">
        <v>740.21639999999991</v>
      </c>
      <c r="D424" s="771" t="s">
        <v>2397</v>
      </c>
    </row>
    <row r="425" spans="1:4" ht="11.25" customHeight="1">
      <c r="A425" s="1263"/>
      <c r="B425" s="772">
        <v>165</v>
      </c>
      <c r="C425" s="772">
        <v>165</v>
      </c>
      <c r="D425" s="771" t="s">
        <v>2476</v>
      </c>
    </row>
    <row r="426" spans="1:4" ht="11.25" customHeight="1">
      <c r="A426" s="1263"/>
      <c r="B426" s="772">
        <v>40.5</v>
      </c>
      <c r="C426" s="772">
        <v>40.5</v>
      </c>
      <c r="D426" s="771" t="s">
        <v>2385</v>
      </c>
    </row>
    <row r="427" spans="1:4" ht="11.25" customHeight="1">
      <c r="A427" s="1263"/>
      <c r="B427" s="772">
        <v>50</v>
      </c>
      <c r="C427" s="772">
        <v>50</v>
      </c>
      <c r="D427" s="771" t="s">
        <v>2396</v>
      </c>
    </row>
    <row r="428" spans="1:4" ht="11.25" customHeight="1">
      <c r="A428" s="1263"/>
      <c r="B428" s="772">
        <v>24581</v>
      </c>
      <c r="C428" s="772">
        <v>24581</v>
      </c>
      <c r="D428" s="771" t="s">
        <v>1249</v>
      </c>
    </row>
    <row r="429" spans="1:4" ht="11.25" customHeight="1">
      <c r="A429" s="1263"/>
      <c r="B429" s="772">
        <v>3164</v>
      </c>
      <c r="C429" s="772">
        <v>3164</v>
      </c>
      <c r="D429" s="771" t="s">
        <v>2381</v>
      </c>
    </row>
    <row r="430" spans="1:4" ht="11.25" customHeight="1">
      <c r="A430" s="1263"/>
      <c r="B430" s="772">
        <v>846</v>
      </c>
      <c r="C430" s="772">
        <v>782.327</v>
      </c>
      <c r="D430" s="771" t="s">
        <v>2380</v>
      </c>
    </row>
    <row r="431" spans="1:4" ht="11.25" customHeight="1">
      <c r="A431" s="1263"/>
      <c r="B431" s="772">
        <v>1800</v>
      </c>
      <c r="C431" s="772">
        <v>1800</v>
      </c>
      <c r="D431" s="771" t="s">
        <v>2475</v>
      </c>
    </row>
    <row r="432" spans="1:4" ht="11.25" customHeight="1">
      <c r="A432" s="1263"/>
      <c r="B432" s="772">
        <v>31422.17</v>
      </c>
      <c r="C432" s="772">
        <v>31358.490400000002</v>
      </c>
      <c r="D432" s="771" t="s">
        <v>11</v>
      </c>
    </row>
    <row r="433" spans="1:4" ht="11.25" customHeight="1">
      <c r="A433" s="1262" t="s">
        <v>2474</v>
      </c>
      <c r="B433" s="776">
        <v>15.33</v>
      </c>
      <c r="C433" s="776">
        <v>15.329000000000001</v>
      </c>
      <c r="D433" s="775" t="s">
        <v>1254</v>
      </c>
    </row>
    <row r="434" spans="1:4" ht="11.25" customHeight="1">
      <c r="A434" s="1263"/>
      <c r="B434" s="772">
        <v>335.58000000000004</v>
      </c>
      <c r="C434" s="772">
        <v>253.6568</v>
      </c>
      <c r="D434" s="771" t="s">
        <v>2397</v>
      </c>
    </row>
    <row r="435" spans="1:4" ht="11.25" customHeight="1">
      <c r="A435" s="1263"/>
      <c r="B435" s="772">
        <v>210</v>
      </c>
      <c r="C435" s="772">
        <v>210</v>
      </c>
      <c r="D435" s="771" t="s">
        <v>2473</v>
      </c>
    </row>
    <row r="436" spans="1:4" ht="11.25" customHeight="1">
      <c r="A436" s="1263"/>
      <c r="B436" s="772">
        <v>50</v>
      </c>
      <c r="C436" s="772">
        <v>50</v>
      </c>
      <c r="D436" s="771" t="s">
        <v>2396</v>
      </c>
    </row>
    <row r="437" spans="1:4" ht="11.25" customHeight="1">
      <c r="A437" s="1263"/>
      <c r="B437" s="772">
        <v>3139</v>
      </c>
      <c r="C437" s="772">
        <v>3139</v>
      </c>
      <c r="D437" s="771" t="s">
        <v>1249</v>
      </c>
    </row>
    <row r="438" spans="1:4" ht="11.25" customHeight="1">
      <c r="A438" s="1263"/>
      <c r="B438" s="772">
        <v>776.17</v>
      </c>
      <c r="C438" s="772">
        <v>776.17</v>
      </c>
      <c r="D438" s="771" t="s">
        <v>2381</v>
      </c>
    </row>
    <row r="439" spans="1:4" ht="11.25" customHeight="1">
      <c r="A439" s="1263"/>
      <c r="B439" s="772">
        <v>163</v>
      </c>
      <c r="C439" s="772">
        <v>163</v>
      </c>
      <c r="D439" s="771" t="s">
        <v>2380</v>
      </c>
    </row>
    <row r="440" spans="1:4" ht="11.25" customHeight="1">
      <c r="A440" s="1263"/>
      <c r="B440" s="772">
        <v>117</v>
      </c>
      <c r="C440" s="772">
        <v>117</v>
      </c>
      <c r="D440" s="771" t="s">
        <v>2418</v>
      </c>
    </row>
    <row r="441" spans="1:4" ht="11.25" customHeight="1">
      <c r="A441" s="1264"/>
      <c r="B441" s="774">
        <v>4806.08</v>
      </c>
      <c r="C441" s="774">
        <v>4724.1557999999995</v>
      </c>
      <c r="D441" s="773" t="s">
        <v>11</v>
      </c>
    </row>
    <row r="442" spans="1:4" ht="11.25" customHeight="1">
      <c r="A442" s="1263" t="s">
        <v>2472</v>
      </c>
      <c r="B442" s="772">
        <v>694.85</v>
      </c>
      <c r="C442" s="772">
        <v>679.44230000000005</v>
      </c>
      <c r="D442" s="771" t="s">
        <v>1127</v>
      </c>
    </row>
    <row r="443" spans="1:4" ht="11.25" customHeight="1">
      <c r="A443" s="1263"/>
      <c r="B443" s="772">
        <v>8.6199999999999992</v>
      </c>
      <c r="C443" s="772">
        <v>8.6219999999999999</v>
      </c>
      <c r="D443" s="771" t="s">
        <v>1254</v>
      </c>
    </row>
    <row r="444" spans="1:4" ht="11.25" customHeight="1">
      <c r="A444" s="1263"/>
      <c r="B444" s="772">
        <v>755.12</v>
      </c>
      <c r="C444" s="772">
        <v>755.11800000000005</v>
      </c>
      <c r="D444" s="771" t="s">
        <v>2397</v>
      </c>
    </row>
    <row r="445" spans="1:4" ht="11.25" customHeight="1">
      <c r="A445" s="1263"/>
      <c r="B445" s="772">
        <v>13.5</v>
      </c>
      <c r="C445" s="772">
        <v>13.5</v>
      </c>
      <c r="D445" s="771" t="s">
        <v>2382</v>
      </c>
    </row>
    <row r="446" spans="1:4" ht="11.25" customHeight="1">
      <c r="A446" s="1263"/>
      <c r="B446" s="772">
        <v>14.5</v>
      </c>
      <c r="C446" s="772">
        <v>14.218999999999999</v>
      </c>
      <c r="D446" s="771" t="s">
        <v>1268</v>
      </c>
    </row>
    <row r="447" spans="1:4" ht="21.75">
      <c r="A447" s="1263"/>
      <c r="B447" s="772">
        <v>49.49</v>
      </c>
      <c r="C447" s="772">
        <v>48.62</v>
      </c>
      <c r="D447" s="771" t="s">
        <v>1256</v>
      </c>
    </row>
    <row r="448" spans="1:4" ht="11.25" customHeight="1">
      <c r="A448" s="1263"/>
      <c r="B448" s="772">
        <v>32</v>
      </c>
      <c r="C448" s="772">
        <v>32</v>
      </c>
      <c r="D448" s="771" t="s">
        <v>2383</v>
      </c>
    </row>
    <row r="449" spans="1:4" ht="11.25" customHeight="1">
      <c r="A449" s="1263"/>
      <c r="B449" s="772">
        <v>50</v>
      </c>
      <c r="C449" s="772">
        <v>50</v>
      </c>
      <c r="D449" s="771" t="s">
        <v>2396</v>
      </c>
    </row>
    <row r="450" spans="1:4" ht="11.25" customHeight="1">
      <c r="A450" s="1263"/>
      <c r="B450" s="772">
        <v>29321</v>
      </c>
      <c r="C450" s="772">
        <v>29321</v>
      </c>
      <c r="D450" s="771" t="s">
        <v>1249</v>
      </c>
    </row>
    <row r="451" spans="1:4" ht="11.25" customHeight="1">
      <c r="A451" s="1263"/>
      <c r="B451" s="772">
        <v>5174</v>
      </c>
      <c r="C451" s="772">
        <v>5174</v>
      </c>
      <c r="D451" s="771" t="s">
        <v>2381</v>
      </c>
    </row>
    <row r="452" spans="1:4" ht="11.25" customHeight="1">
      <c r="A452" s="1263"/>
      <c r="B452" s="772">
        <v>1258</v>
      </c>
      <c r="C452" s="772">
        <v>1226.123</v>
      </c>
      <c r="D452" s="771" t="s">
        <v>2380</v>
      </c>
    </row>
    <row r="453" spans="1:4" ht="11.25" customHeight="1">
      <c r="A453" s="1263"/>
      <c r="B453" s="772">
        <v>47</v>
      </c>
      <c r="C453" s="772">
        <v>46.717860000000002</v>
      </c>
      <c r="D453" s="771" t="s">
        <v>2456</v>
      </c>
    </row>
    <row r="454" spans="1:4" ht="11.25" customHeight="1">
      <c r="A454" s="1263"/>
      <c r="B454" s="772">
        <v>860</v>
      </c>
      <c r="C454" s="772">
        <v>860</v>
      </c>
      <c r="D454" s="771" t="s">
        <v>2471</v>
      </c>
    </row>
    <row r="455" spans="1:4" ht="11.25" customHeight="1">
      <c r="A455" s="1263"/>
      <c r="B455" s="772">
        <v>221.9</v>
      </c>
      <c r="C455" s="772">
        <v>221.9</v>
      </c>
      <c r="D455" s="771" t="s">
        <v>2404</v>
      </c>
    </row>
    <row r="456" spans="1:4" ht="11.25" customHeight="1">
      <c r="A456" s="1263"/>
      <c r="B456" s="772">
        <v>57.72</v>
      </c>
      <c r="C456" s="772">
        <v>57.72</v>
      </c>
      <c r="D456" s="771" t="s">
        <v>1088</v>
      </c>
    </row>
    <row r="457" spans="1:4" ht="11.25" customHeight="1">
      <c r="A457" s="1263"/>
      <c r="B457" s="772">
        <v>38557.700000000004</v>
      </c>
      <c r="C457" s="772">
        <v>38508.982160000007</v>
      </c>
      <c r="D457" s="771" t="s">
        <v>11</v>
      </c>
    </row>
    <row r="458" spans="1:4" ht="11.25" customHeight="1">
      <c r="A458" s="1262" t="s">
        <v>1604</v>
      </c>
      <c r="B458" s="776">
        <v>434.17</v>
      </c>
      <c r="C458" s="776">
        <v>434.1644</v>
      </c>
      <c r="D458" s="775" t="s">
        <v>2397</v>
      </c>
    </row>
    <row r="459" spans="1:4" ht="11.25" customHeight="1">
      <c r="A459" s="1263"/>
      <c r="B459" s="772">
        <v>50</v>
      </c>
      <c r="C459" s="772">
        <v>50</v>
      </c>
      <c r="D459" s="771" t="s">
        <v>2470</v>
      </c>
    </row>
    <row r="460" spans="1:4" ht="11.25" customHeight="1">
      <c r="A460" s="1263"/>
      <c r="B460" s="772">
        <v>70</v>
      </c>
      <c r="C460" s="772">
        <v>70</v>
      </c>
      <c r="D460" s="771" t="s">
        <v>2383</v>
      </c>
    </row>
    <row r="461" spans="1:4" ht="11.25" customHeight="1">
      <c r="A461" s="1263"/>
      <c r="B461" s="772">
        <v>50</v>
      </c>
      <c r="C461" s="772">
        <v>50</v>
      </c>
      <c r="D461" s="771" t="s">
        <v>2396</v>
      </c>
    </row>
    <row r="462" spans="1:4" ht="11.25" customHeight="1">
      <c r="A462" s="1263"/>
      <c r="B462" s="772">
        <v>58510</v>
      </c>
      <c r="C462" s="772">
        <v>58510</v>
      </c>
      <c r="D462" s="771" t="s">
        <v>1249</v>
      </c>
    </row>
    <row r="463" spans="1:4" ht="11.25" customHeight="1">
      <c r="A463" s="1263"/>
      <c r="B463" s="772">
        <v>3567</v>
      </c>
      <c r="C463" s="772">
        <v>3567</v>
      </c>
      <c r="D463" s="771" t="s">
        <v>2381</v>
      </c>
    </row>
    <row r="464" spans="1:4" ht="11.25" customHeight="1">
      <c r="A464" s="1263"/>
      <c r="B464" s="772">
        <v>3718</v>
      </c>
      <c r="C464" s="772">
        <v>3691.5462000000002</v>
      </c>
      <c r="D464" s="771" t="s">
        <v>2380</v>
      </c>
    </row>
    <row r="465" spans="1:4" ht="11.25" customHeight="1">
      <c r="A465" s="1263"/>
      <c r="B465" s="772">
        <v>1005</v>
      </c>
      <c r="C465" s="772">
        <v>1005</v>
      </c>
      <c r="D465" s="771" t="s">
        <v>2418</v>
      </c>
    </row>
    <row r="466" spans="1:4" ht="11.25" customHeight="1">
      <c r="A466" s="1263"/>
      <c r="B466" s="772">
        <v>30</v>
      </c>
      <c r="C466" s="772">
        <v>30</v>
      </c>
      <c r="D466" s="771" t="s">
        <v>2384</v>
      </c>
    </row>
    <row r="467" spans="1:4" ht="11.25" customHeight="1">
      <c r="A467" s="1264"/>
      <c r="B467" s="774">
        <v>67434.17</v>
      </c>
      <c r="C467" s="774">
        <v>67407.710599999991</v>
      </c>
      <c r="D467" s="773" t="s">
        <v>11</v>
      </c>
    </row>
    <row r="468" spans="1:4" ht="11.25" customHeight="1">
      <c r="A468" s="1263" t="s">
        <v>1656</v>
      </c>
      <c r="B468" s="772">
        <v>1058.92</v>
      </c>
      <c r="C468" s="772">
        <v>1058.8871800000002</v>
      </c>
      <c r="D468" s="771" t="s">
        <v>1117</v>
      </c>
    </row>
    <row r="469" spans="1:4" ht="11.25" customHeight="1">
      <c r="A469" s="1263"/>
      <c r="B469" s="772">
        <v>636.79999999999995</v>
      </c>
      <c r="C469" s="772">
        <v>636.80160000000001</v>
      </c>
      <c r="D469" s="771" t="s">
        <v>2397</v>
      </c>
    </row>
    <row r="470" spans="1:4" ht="11.25" customHeight="1">
      <c r="A470" s="1263"/>
      <c r="B470" s="772">
        <v>50</v>
      </c>
      <c r="C470" s="772">
        <v>50</v>
      </c>
      <c r="D470" s="771" t="s">
        <v>2396</v>
      </c>
    </row>
    <row r="471" spans="1:4" ht="11.25" customHeight="1">
      <c r="A471" s="1263"/>
      <c r="B471" s="772">
        <v>21758</v>
      </c>
      <c r="C471" s="772">
        <v>21758</v>
      </c>
      <c r="D471" s="771" t="s">
        <v>1249</v>
      </c>
    </row>
    <row r="472" spans="1:4" ht="11.25" customHeight="1">
      <c r="A472" s="1263"/>
      <c r="B472" s="772">
        <v>2709</v>
      </c>
      <c r="C472" s="772">
        <v>2709</v>
      </c>
      <c r="D472" s="771" t="s">
        <v>2381</v>
      </c>
    </row>
    <row r="473" spans="1:4" ht="11.25" customHeight="1">
      <c r="A473" s="1263"/>
      <c r="B473" s="772">
        <v>490</v>
      </c>
      <c r="C473" s="772">
        <v>490</v>
      </c>
      <c r="D473" s="771" t="s">
        <v>2380</v>
      </c>
    </row>
    <row r="474" spans="1:4" ht="11.25" customHeight="1">
      <c r="A474" s="1263"/>
      <c r="B474" s="772">
        <v>300</v>
      </c>
      <c r="C474" s="772">
        <v>261.48200000000003</v>
      </c>
      <c r="D474" s="771" t="s">
        <v>2469</v>
      </c>
    </row>
    <row r="475" spans="1:4" ht="11.25" customHeight="1">
      <c r="A475" s="1263"/>
      <c r="B475" s="772">
        <v>27002.719999999998</v>
      </c>
      <c r="C475" s="772">
        <v>26964.17078</v>
      </c>
      <c r="D475" s="771" t="s">
        <v>11</v>
      </c>
    </row>
    <row r="476" spans="1:4" ht="11.25" customHeight="1">
      <c r="A476" s="1262" t="s">
        <v>2468</v>
      </c>
      <c r="B476" s="776">
        <v>345</v>
      </c>
      <c r="C476" s="776">
        <v>345</v>
      </c>
      <c r="D476" s="775" t="s">
        <v>2392</v>
      </c>
    </row>
    <row r="477" spans="1:4" ht="11.25" customHeight="1">
      <c r="A477" s="1263"/>
      <c r="B477" s="772">
        <v>12130</v>
      </c>
      <c r="C477" s="772">
        <v>12130</v>
      </c>
      <c r="D477" s="771" t="s">
        <v>1249</v>
      </c>
    </row>
    <row r="478" spans="1:4" ht="11.25" customHeight="1">
      <c r="A478" s="1263"/>
      <c r="B478" s="772">
        <v>2540</v>
      </c>
      <c r="C478" s="772">
        <v>2540</v>
      </c>
      <c r="D478" s="771" t="s">
        <v>2381</v>
      </c>
    </row>
    <row r="479" spans="1:4" ht="11.25" customHeight="1">
      <c r="A479" s="1263"/>
      <c r="B479" s="772">
        <v>401</v>
      </c>
      <c r="C479" s="772">
        <v>398.98809999999997</v>
      </c>
      <c r="D479" s="771" t="s">
        <v>2380</v>
      </c>
    </row>
    <row r="480" spans="1:4" ht="11.25" customHeight="1">
      <c r="A480" s="1263"/>
      <c r="B480" s="772">
        <v>601</v>
      </c>
      <c r="C480" s="772">
        <v>601</v>
      </c>
      <c r="D480" s="771" t="s">
        <v>1255</v>
      </c>
    </row>
    <row r="481" spans="1:4" ht="11.25" customHeight="1">
      <c r="A481" s="1264"/>
      <c r="B481" s="774">
        <v>16017</v>
      </c>
      <c r="C481" s="774">
        <v>16014.9881</v>
      </c>
      <c r="D481" s="773" t="s">
        <v>11</v>
      </c>
    </row>
    <row r="482" spans="1:4" ht="11.25" customHeight="1">
      <c r="A482" s="1263" t="s">
        <v>1416</v>
      </c>
      <c r="B482" s="772">
        <v>3655.2</v>
      </c>
      <c r="C482" s="772">
        <v>3653.7634100000005</v>
      </c>
      <c r="D482" s="771" t="s">
        <v>1122</v>
      </c>
    </row>
    <row r="483" spans="1:4" ht="11.25" customHeight="1">
      <c r="A483" s="1263"/>
      <c r="B483" s="772">
        <v>3945.16</v>
      </c>
      <c r="C483" s="772">
        <v>3028.3419699999999</v>
      </c>
      <c r="D483" s="771" t="s">
        <v>1123</v>
      </c>
    </row>
    <row r="484" spans="1:4" ht="11.25" customHeight="1">
      <c r="A484" s="1263"/>
      <c r="B484" s="772">
        <v>346.27</v>
      </c>
      <c r="C484" s="772">
        <v>346.25064000000003</v>
      </c>
      <c r="D484" s="771" t="s">
        <v>2429</v>
      </c>
    </row>
    <row r="485" spans="1:4" ht="11.25" customHeight="1">
      <c r="A485" s="1263"/>
      <c r="B485" s="772">
        <v>6871.83</v>
      </c>
      <c r="C485" s="772">
        <v>6851.7804500000002</v>
      </c>
      <c r="D485" s="771" t="s">
        <v>1120</v>
      </c>
    </row>
    <row r="486" spans="1:4" ht="11.25" customHeight="1">
      <c r="A486" s="1263"/>
      <c r="B486" s="772">
        <v>336.85</v>
      </c>
      <c r="C486" s="772">
        <v>336.84001999999998</v>
      </c>
      <c r="D486" s="771" t="s">
        <v>2397</v>
      </c>
    </row>
    <row r="487" spans="1:4" ht="11.25" customHeight="1">
      <c r="A487" s="1263"/>
      <c r="B487" s="772">
        <v>715</v>
      </c>
      <c r="C487" s="772">
        <v>706.43399999999997</v>
      </c>
      <c r="D487" s="771" t="s">
        <v>2467</v>
      </c>
    </row>
    <row r="488" spans="1:4" ht="11.25" customHeight="1">
      <c r="A488" s="1263"/>
      <c r="B488" s="772">
        <v>13.5</v>
      </c>
      <c r="C488" s="772">
        <v>10</v>
      </c>
      <c r="D488" s="771" t="s">
        <v>2382</v>
      </c>
    </row>
    <row r="489" spans="1:4" ht="11.25" customHeight="1">
      <c r="A489" s="1263"/>
      <c r="B489" s="772">
        <v>1200</v>
      </c>
      <c r="C489" s="772">
        <v>1200</v>
      </c>
      <c r="D489" s="771" t="s">
        <v>2385</v>
      </c>
    </row>
    <row r="490" spans="1:4" ht="11.25" customHeight="1">
      <c r="A490" s="1263"/>
      <c r="B490" s="772">
        <v>175</v>
      </c>
      <c r="C490" s="772">
        <v>175</v>
      </c>
      <c r="D490" s="771" t="s">
        <v>2396</v>
      </c>
    </row>
    <row r="491" spans="1:4" ht="11.25" customHeight="1">
      <c r="A491" s="1263"/>
      <c r="B491" s="772">
        <v>4594</v>
      </c>
      <c r="C491" s="772">
        <v>4594</v>
      </c>
      <c r="D491" s="771" t="s">
        <v>2381</v>
      </c>
    </row>
    <row r="492" spans="1:4" ht="11.25" customHeight="1">
      <c r="A492" s="1263"/>
      <c r="B492" s="772">
        <v>307</v>
      </c>
      <c r="C492" s="772">
        <v>307</v>
      </c>
      <c r="D492" s="771" t="s">
        <v>2380</v>
      </c>
    </row>
    <row r="493" spans="1:4" ht="11.25" customHeight="1">
      <c r="A493" s="1263"/>
      <c r="B493" s="772">
        <v>22159.809999999998</v>
      </c>
      <c r="C493" s="772">
        <v>21209.410489999998</v>
      </c>
      <c r="D493" s="771" t="s">
        <v>11</v>
      </c>
    </row>
    <row r="494" spans="1:4" ht="11.25" customHeight="1">
      <c r="A494" s="1262" t="s">
        <v>1584</v>
      </c>
      <c r="B494" s="776">
        <v>79.7</v>
      </c>
      <c r="C494" s="776">
        <v>79.7</v>
      </c>
      <c r="D494" s="775" t="s">
        <v>2410</v>
      </c>
    </row>
    <row r="495" spans="1:4" ht="11.25" customHeight="1">
      <c r="A495" s="1263"/>
      <c r="B495" s="772">
        <v>1055.52</v>
      </c>
      <c r="C495" s="772">
        <v>1055.4762600000001</v>
      </c>
      <c r="D495" s="771" t="s">
        <v>1117</v>
      </c>
    </row>
    <row r="496" spans="1:4" ht="11.25" customHeight="1">
      <c r="A496" s="1263"/>
      <c r="B496" s="772">
        <v>684.15</v>
      </c>
      <c r="C496" s="772">
        <v>684.15359999999998</v>
      </c>
      <c r="D496" s="771" t="s">
        <v>2397</v>
      </c>
    </row>
    <row r="497" spans="1:4" ht="11.25" customHeight="1">
      <c r="A497" s="1263"/>
      <c r="B497" s="772">
        <v>459.05</v>
      </c>
      <c r="C497" s="772">
        <v>459.05</v>
      </c>
      <c r="D497" s="771" t="s">
        <v>2385</v>
      </c>
    </row>
    <row r="498" spans="1:4" ht="11.25" customHeight="1">
      <c r="A498" s="1263"/>
      <c r="B498" s="772">
        <v>1788.0700000000002</v>
      </c>
      <c r="C498" s="772">
        <v>479.04881</v>
      </c>
      <c r="D498" s="771" t="s">
        <v>1098</v>
      </c>
    </row>
    <row r="499" spans="1:4" ht="11.25" customHeight="1">
      <c r="A499" s="1263"/>
      <c r="B499" s="772">
        <v>50</v>
      </c>
      <c r="C499" s="772">
        <v>50</v>
      </c>
      <c r="D499" s="771" t="s">
        <v>2396</v>
      </c>
    </row>
    <row r="500" spans="1:4" ht="11.25" customHeight="1">
      <c r="A500" s="1263"/>
      <c r="B500" s="772">
        <v>36036</v>
      </c>
      <c r="C500" s="772">
        <v>36036</v>
      </c>
      <c r="D500" s="771" t="s">
        <v>1249</v>
      </c>
    </row>
    <row r="501" spans="1:4" ht="11.25" customHeight="1">
      <c r="A501" s="1263"/>
      <c r="B501" s="772">
        <v>6955</v>
      </c>
      <c r="C501" s="772">
        <v>6955</v>
      </c>
      <c r="D501" s="771" t="s">
        <v>2381</v>
      </c>
    </row>
    <row r="502" spans="1:4" ht="11.25" customHeight="1">
      <c r="A502" s="1263"/>
      <c r="B502" s="772">
        <v>817</v>
      </c>
      <c r="C502" s="772">
        <v>817</v>
      </c>
      <c r="D502" s="771" t="s">
        <v>2380</v>
      </c>
    </row>
    <row r="503" spans="1:4" ht="11.25" customHeight="1">
      <c r="A503" s="1263"/>
      <c r="B503" s="772">
        <v>4.62</v>
      </c>
      <c r="C503" s="772">
        <v>4.617</v>
      </c>
      <c r="D503" s="771" t="s">
        <v>1088</v>
      </c>
    </row>
    <row r="504" spans="1:4" ht="11.25" customHeight="1">
      <c r="A504" s="1264"/>
      <c r="B504" s="774">
        <v>47929.11</v>
      </c>
      <c r="C504" s="774">
        <v>46620.04567</v>
      </c>
      <c r="D504" s="773" t="s">
        <v>11</v>
      </c>
    </row>
    <row r="505" spans="1:4" ht="11.25" customHeight="1">
      <c r="A505" s="1263" t="s">
        <v>1639</v>
      </c>
      <c r="B505" s="772">
        <v>565.13</v>
      </c>
      <c r="C505" s="772">
        <v>565.12559999999996</v>
      </c>
      <c r="D505" s="771" t="s">
        <v>2397</v>
      </c>
    </row>
    <row r="506" spans="1:4" ht="21.75">
      <c r="A506" s="1263"/>
      <c r="B506" s="772">
        <v>45.34</v>
      </c>
      <c r="C506" s="772">
        <v>45.125999999999998</v>
      </c>
      <c r="D506" s="771" t="s">
        <v>1256</v>
      </c>
    </row>
    <row r="507" spans="1:4" ht="11.25" customHeight="1">
      <c r="A507" s="1263"/>
      <c r="B507" s="772">
        <v>50</v>
      </c>
      <c r="C507" s="772">
        <v>50</v>
      </c>
      <c r="D507" s="771" t="s">
        <v>2396</v>
      </c>
    </row>
    <row r="508" spans="1:4" ht="11.25" customHeight="1">
      <c r="A508" s="1263"/>
      <c r="B508" s="772">
        <v>18713</v>
      </c>
      <c r="C508" s="772">
        <v>18713</v>
      </c>
      <c r="D508" s="771" t="s">
        <v>1249</v>
      </c>
    </row>
    <row r="509" spans="1:4" ht="11.25" customHeight="1">
      <c r="A509" s="1263"/>
      <c r="B509" s="772">
        <v>3310</v>
      </c>
      <c r="C509" s="772">
        <v>3310</v>
      </c>
      <c r="D509" s="771" t="s">
        <v>2381</v>
      </c>
    </row>
    <row r="510" spans="1:4" ht="11.25" customHeight="1">
      <c r="A510" s="1263"/>
      <c r="B510" s="772">
        <v>1167</v>
      </c>
      <c r="C510" s="772">
        <v>1167</v>
      </c>
      <c r="D510" s="771" t="s">
        <v>2380</v>
      </c>
    </row>
    <row r="511" spans="1:4" ht="11.25" customHeight="1">
      <c r="A511" s="1263"/>
      <c r="B511" s="772">
        <v>23850.47</v>
      </c>
      <c r="C511" s="772">
        <v>23850.2516</v>
      </c>
      <c r="D511" s="771" t="s">
        <v>11</v>
      </c>
    </row>
    <row r="512" spans="1:4" ht="11.25" customHeight="1">
      <c r="A512" s="1262" t="s">
        <v>1512</v>
      </c>
      <c r="B512" s="776">
        <v>90</v>
      </c>
      <c r="C512" s="776">
        <v>90</v>
      </c>
      <c r="D512" s="775" t="s">
        <v>2385</v>
      </c>
    </row>
    <row r="513" spans="1:4" ht="11.25" customHeight="1">
      <c r="A513" s="1263"/>
      <c r="B513" s="772">
        <v>6968</v>
      </c>
      <c r="C513" s="772">
        <v>6965.03</v>
      </c>
      <c r="D513" s="771" t="s">
        <v>1249</v>
      </c>
    </row>
    <row r="514" spans="1:4" ht="11.25" customHeight="1">
      <c r="A514" s="1263"/>
      <c r="B514" s="772">
        <v>981</v>
      </c>
      <c r="C514" s="772">
        <v>981</v>
      </c>
      <c r="D514" s="771" t="s">
        <v>2381</v>
      </c>
    </row>
    <row r="515" spans="1:4" ht="11.25" customHeight="1">
      <c r="A515" s="1263"/>
      <c r="B515" s="772">
        <v>165</v>
      </c>
      <c r="C515" s="772">
        <v>165</v>
      </c>
      <c r="D515" s="771" t="s">
        <v>2380</v>
      </c>
    </row>
    <row r="516" spans="1:4" ht="11.25" customHeight="1">
      <c r="A516" s="1263"/>
      <c r="B516" s="772">
        <v>1150</v>
      </c>
      <c r="C516" s="772">
        <v>1150</v>
      </c>
      <c r="D516" s="771" t="s">
        <v>2466</v>
      </c>
    </row>
    <row r="517" spans="1:4" ht="11.25" customHeight="1">
      <c r="A517" s="1264"/>
      <c r="B517" s="774">
        <v>9354</v>
      </c>
      <c r="C517" s="774">
        <v>9351.0300000000007</v>
      </c>
      <c r="D517" s="773" t="s">
        <v>11</v>
      </c>
    </row>
    <row r="518" spans="1:4" ht="11.25" customHeight="1">
      <c r="A518" s="1263" t="s">
        <v>1514</v>
      </c>
      <c r="B518" s="772">
        <v>13.5</v>
      </c>
      <c r="C518" s="772">
        <v>13.5</v>
      </c>
      <c r="D518" s="771" t="s">
        <v>2382</v>
      </c>
    </row>
    <row r="519" spans="1:4" ht="11.25" customHeight="1">
      <c r="A519" s="1263"/>
      <c r="B519" s="772">
        <v>6350</v>
      </c>
      <c r="C519" s="772">
        <v>6350</v>
      </c>
      <c r="D519" s="771" t="s">
        <v>1249</v>
      </c>
    </row>
    <row r="520" spans="1:4" ht="11.25" customHeight="1">
      <c r="A520" s="1263"/>
      <c r="B520" s="772">
        <v>1335</v>
      </c>
      <c r="C520" s="772">
        <v>1335</v>
      </c>
      <c r="D520" s="771" t="s">
        <v>2381</v>
      </c>
    </row>
    <row r="521" spans="1:4" ht="11.25" customHeight="1">
      <c r="A521" s="1263"/>
      <c r="B521" s="772">
        <v>77</v>
      </c>
      <c r="C521" s="772">
        <v>75.491</v>
      </c>
      <c r="D521" s="771" t="s">
        <v>2380</v>
      </c>
    </row>
    <row r="522" spans="1:4" ht="11.25" customHeight="1">
      <c r="A522" s="1263"/>
      <c r="B522" s="772">
        <v>1763.46</v>
      </c>
      <c r="C522" s="772">
        <v>1763.45418</v>
      </c>
      <c r="D522" s="771" t="s">
        <v>2465</v>
      </c>
    </row>
    <row r="523" spans="1:4" ht="11.25" customHeight="1">
      <c r="A523" s="1263"/>
      <c r="B523" s="772">
        <v>200</v>
      </c>
      <c r="C523" s="772">
        <v>200</v>
      </c>
      <c r="D523" s="771" t="s">
        <v>2464</v>
      </c>
    </row>
    <row r="524" spans="1:4" ht="11.25" customHeight="1">
      <c r="A524" s="1263"/>
      <c r="B524" s="772">
        <v>9738.9599999999991</v>
      </c>
      <c r="C524" s="772">
        <v>9737.4451800000006</v>
      </c>
      <c r="D524" s="771" t="s">
        <v>11</v>
      </c>
    </row>
    <row r="525" spans="1:4" ht="11.25" customHeight="1">
      <c r="A525" s="1262" t="s">
        <v>1522</v>
      </c>
      <c r="B525" s="776">
        <v>5925</v>
      </c>
      <c r="C525" s="776">
        <v>5925</v>
      </c>
      <c r="D525" s="775" t="s">
        <v>1249</v>
      </c>
    </row>
    <row r="526" spans="1:4" ht="11.25" customHeight="1">
      <c r="A526" s="1263"/>
      <c r="B526" s="772">
        <v>934</v>
      </c>
      <c r="C526" s="772">
        <v>934</v>
      </c>
      <c r="D526" s="771" t="s">
        <v>2381</v>
      </c>
    </row>
    <row r="527" spans="1:4" ht="11.25" customHeight="1">
      <c r="A527" s="1263"/>
      <c r="B527" s="772">
        <v>167</v>
      </c>
      <c r="C527" s="772">
        <v>167</v>
      </c>
      <c r="D527" s="771" t="s">
        <v>2380</v>
      </c>
    </row>
    <row r="528" spans="1:4" ht="11.25" customHeight="1">
      <c r="A528" s="1263"/>
      <c r="B528" s="772">
        <v>2412.13</v>
      </c>
      <c r="C528" s="772">
        <v>2412.1320000000001</v>
      </c>
      <c r="D528" s="771" t="s">
        <v>2463</v>
      </c>
    </row>
    <row r="529" spans="1:4" ht="11.25" customHeight="1">
      <c r="A529" s="1264"/>
      <c r="B529" s="774">
        <v>9438.130000000001</v>
      </c>
      <c r="C529" s="774">
        <v>9438.1319999999996</v>
      </c>
      <c r="D529" s="773" t="s">
        <v>11</v>
      </c>
    </row>
    <row r="530" spans="1:4" ht="11.25" customHeight="1">
      <c r="A530" s="1263" t="s">
        <v>1523</v>
      </c>
      <c r="B530" s="772">
        <v>4592</v>
      </c>
      <c r="C530" s="772">
        <v>4592</v>
      </c>
      <c r="D530" s="771" t="s">
        <v>1249</v>
      </c>
    </row>
    <row r="531" spans="1:4" ht="11.25" customHeight="1">
      <c r="A531" s="1263"/>
      <c r="B531" s="772">
        <v>1427</v>
      </c>
      <c r="C531" s="772">
        <v>1427</v>
      </c>
      <c r="D531" s="771" t="s">
        <v>2381</v>
      </c>
    </row>
    <row r="532" spans="1:4" ht="11.25" customHeight="1">
      <c r="A532" s="1263"/>
      <c r="B532" s="772">
        <v>148</v>
      </c>
      <c r="C532" s="772">
        <v>148</v>
      </c>
      <c r="D532" s="771" t="s">
        <v>2380</v>
      </c>
    </row>
    <row r="533" spans="1:4" ht="11.25" customHeight="1">
      <c r="A533" s="1263"/>
      <c r="B533" s="772">
        <v>2768.49</v>
      </c>
      <c r="C533" s="772">
        <v>2768.491</v>
      </c>
      <c r="D533" s="771" t="s">
        <v>2462</v>
      </c>
    </row>
    <row r="534" spans="1:4" ht="11.25" customHeight="1">
      <c r="A534" s="1263"/>
      <c r="B534" s="772">
        <v>8935.49</v>
      </c>
      <c r="C534" s="772">
        <v>8935.491</v>
      </c>
      <c r="D534" s="771" t="s">
        <v>11</v>
      </c>
    </row>
    <row r="535" spans="1:4" ht="11.25" customHeight="1">
      <c r="A535" s="1262" t="s">
        <v>1515</v>
      </c>
      <c r="B535" s="776">
        <v>4161</v>
      </c>
      <c r="C535" s="776">
        <v>4161</v>
      </c>
      <c r="D535" s="775" t="s">
        <v>1249</v>
      </c>
    </row>
    <row r="536" spans="1:4" ht="11.25" customHeight="1">
      <c r="A536" s="1263"/>
      <c r="B536" s="772">
        <v>681</v>
      </c>
      <c r="C536" s="772">
        <v>681</v>
      </c>
      <c r="D536" s="771" t="s">
        <v>2381</v>
      </c>
    </row>
    <row r="537" spans="1:4" ht="11.25" customHeight="1">
      <c r="A537" s="1263"/>
      <c r="B537" s="772">
        <v>33</v>
      </c>
      <c r="C537" s="772">
        <v>33</v>
      </c>
      <c r="D537" s="771" t="s">
        <v>2380</v>
      </c>
    </row>
    <row r="538" spans="1:4" ht="11.25" customHeight="1">
      <c r="A538" s="1264"/>
      <c r="B538" s="774">
        <v>4875</v>
      </c>
      <c r="C538" s="774">
        <v>4875</v>
      </c>
      <c r="D538" s="773" t="s">
        <v>11</v>
      </c>
    </row>
    <row r="539" spans="1:4" ht="11.25" customHeight="1">
      <c r="A539" s="1263" t="s">
        <v>1668</v>
      </c>
      <c r="B539" s="772">
        <v>62.92</v>
      </c>
      <c r="C539" s="772">
        <v>62.92</v>
      </c>
      <c r="D539" s="771" t="s">
        <v>2389</v>
      </c>
    </row>
    <row r="540" spans="1:4" ht="11.25" customHeight="1">
      <c r="A540" s="1263"/>
      <c r="B540" s="772">
        <v>1738.77</v>
      </c>
      <c r="C540" s="772">
        <v>1738.7478999999998</v>
      </c>
      <c r="D540" s="771" t="s">
        <v>1117</v>
      </c>
    </row>
    <row r="541" spans="1:4" ht="11.25" customHeight="1">
      <c r="A541" s="1263"/>
      <c r="B541" s="772">
        <v>676.73</v>
      </c>
      <c r="C541" s="772">
        <v>676.72439999999995</v>
      </c>
      <c r="D541" s="771" t="s">
        <v>2397</v>
      </c>
    </row>
    <row r="542" spans="1:4" ht="11.25" customHeight="1">
      <c r="A542" s="1263"/>
      <c r="B542" s="772">
        <v>50</v>
      </c>
      <c r="C542" s="772">
        <v>50</v>
      </c>
      <c r="D542" s="771" t="s">
        <v>2396</v>
      </c>
    </row>
    <row r="543" spans="1:4" ht="11.25" customHeight="1">
      <c r="A543" s="1263"/>
      <c r="B543" s="772">
        <v>23313</v>
      </c>
      <c r="C543" s="772">
        <v>23313</v>
      </c>
      <c r="D543" s="771" t="s">
        <v>1249</v>
      </c>
    </row>
    <row r="544" spans="1:4" ht="11.25" customHeight="1">
      <c r="A544" s="1263"/>
      <c r="B544" s="772">
        <v>3339</v>
      </c>
      <c r="C544" s="772">
        <v>3339</v>
      </c>
      <c r="D544" s="771" t="s">
        <v>2381</v>
      </c>
    </row>
    <row r="545" spans="1:4" ht="11.25" customHeight="1">
      <c r="A545" s="1263"/>
      <c r="B545" s="772">
        <v>763</v>
      </c>
      <c r="C545" s="772">
        <v>763</v>
      </c>
      <c r="D545" s="771" t="s">
        <v>2380</v>
      </c>
    </row>
    <row r="546" spans="1:4" ht="11.25" customHeight="1">
      <c r="A546" s="1263"/>
      <c r="B546" s="772">
        <v>2049.7800000000002</v>
      </c>
      <c r="C546" s="772">
        <v>2049.7829999999999</v>
      </c>
      <c r="D546" s="771" t="s">
        <v>2461</v>
      </c>
    </row>
    <row r="547" spans="1:4" ht="11.25" customHeight="1">
      <c r="A547" s="1263"/>
      <c r="B547" s="772">
        <v>31993.199999999997</v>
      </c>
      <c r="C547" s="772">
        <v>31993.175299999999</v>
      </c>
      <c r="D547" s="771" t="s">
        <v>11</v>
      </c>
    </row>
    <row r="548" spans="1:4" ht="11.25" customHeight="1">
      <c r="A548" s="1262" t="s">
        <v>1590</v>
      </c>
      <c r="B548" s="776">
        <v>35.450000000000003</v>
      </c>
      <c r="C548" s="776">
        <v>35.447000000000003</v>
      </c>
      <c r="D548" s="775" t="s">
        <v>1254</v>
      </c>
    </row>
    <row r="549" spans="1:4" ht="11.25" customHeight="1">
      <c r="A549" s="1263"/>
      <c r="B549" s="772">
        <v>858.77</v>
      </c>
      <c r="C549" s="772">
        <v>858.68441000000007</v>
      </c>
      <c r="D549" s="771" t="s">
        <v>2429</v>
      </c>
    </row>
    <row r="550" spans="1:4" ht="11.25" customHeight="1">
      <c r="A550" s="1263"/>
      <c r="B550" s="772">
        <v>1197.46</v>
      </c>
      <c r="C550" s="772">
        <v>1197.4544000000001</v>
      </c>
      <c r="D550" s="771" t="s">
        <v>2397</v>
      </c>
    </row>
    <row r="551" spans="1:4" ht="21.75">
      <c r="A551" s="1263"/>
      <c r="B551" s="772">
        <v>87.19</v>
      </c>
      <c r="C551" s="772">
        <v>85.661000000000001</v>
      </c>
      <c r="D551" s="771" t="s">
        <v>1256</v>
      </c>
    </row>
    <row r="552" spans="1:4" ht="11.25" customHeight="1">
      <c r="A552" s="1263"/>
      <c r="B552" s="772">
        <v>50</v>
      </c>
      <c r="C552" s="772">
        <v>50</v>
      </c>
      <c r="D552" s="771" t="s">
        <v>2396</v>
      </c>
    </row>
    <row r="553" spans="1:4" ht="11.25" customHeight="1">
      <c r="A553" s="1263"/>
      <c r="B553" s="772">
        <v>20.100000000000001</v>
      </c>
      <c r="C553" s="772">
        <v>9.4420000000000002</v>
      </c>
      <c r="D553" s="771" t="s">
        <v>1259</v>
      </c>
    </row>
    <row r="554" spans="1:4" ht="11.25" customHeight="1">
      <c r="A554" s="1263"/>
      <c r="B554" s="772">
        <v>39198</v>
      </c>
      <c r="C554" s="772">
        <v>39198</v>
      </c>
      <c r="D554" s="771" t="s">
        <v>1249</v>
      </c>
    </row>
    <row r="555" spans="1:4" ht="11.25" customHeight="1">
      <c r="A555" s="1263"/>
      <c r="B555" s="772">
        <v>7375</v>
      </c>
      <c r="C555" s="772">
        <v>7375</v>
      </c>
      <c r="D555" s="771" t="s">
        <v>2381</v>
      </c>
    </row>
    <row r="556" spans="1:4" ht="11.25" customHeight="1">
      <c r="A556" s="1263"/>
      <c r="B556" s="772">
        <v>846</v>
      </c>
      <c r="C556" s="772">
        <v>846</v>
      </c>
      <c r="D556" s="771" t="s">
        <v>2380</v>
      </c>
    </row>
    <row r="557" spans="1:4" ht="11.25" customHeight="1">
      <c r="A557" s="1263"/>
      <c r="B557" s="772">
        <v>80</v>
      </c>
      <c r="C557" s="772">
        <v>79.800870000000003</v>
      </c>
      <c r="D557" s="771" t="s">
        <v>2456</v>
      </c>
    </row>
    <row r="558" spans="1:4" ht="11.25" customHeight="1">
      <c r="A558" s="1263"/>
      <c r="B558" s="772">
        <v>3000</v>
      </c>
      <c r="C558" s="772">
        <v>3000</v>
      </c>
      <c r="D558" s="771" t="s">
        <v>2460</v>
      </c>
    </row>
    <row r="559" spans="1:4" ht="11.25" customHeight="1">
      <c r="A559" s="1264"/>
      <c r="B559" s="774">
        <v>52747.97</v>
      </c>
      <c r="C559" s="774">
        <v>52735.489679999999</v>
      </c>
      <c r="D559" s="773" t="s">
        <v>11</v>
      </c>
    </row>
    <row r="560" spans="1:4" ht="11.25" customHeight="1">
      <c r="A560" s="1263" t="s">
        <v>1636</v>
      </c>
      <c r="B560" s="772">
        <v>157.12</v>
      </c>
      <c r="C560" s="772">
        <v>157.11799999999999</v>
      </c>
      <c r="D560" s="771" t="s">
        <v>1254</v>
      </c>
    </row>
    <row r="561" spans="1:4" ht="11.25" customHeight="1">
      <c r="A561" s="1263"/>
      <c r="B561" s="772">
        <v>796.52</v>
      </c>
      <c r="C561" s="772">
        <v>796.51199999999994</v>
      </c>
      <c r="D561" s="771" t="s">
        <v>2397</v>
      </c>
    </row>
    <row r="562" spans="1:4" ht="11.25" customHeight="1">
      <c r="A562" s="1263"/>
      <c r="B562" s="772">
        <v>430</v>
      </c>
      <c r="C562" s="772">
        <v>430</v>
      </c>
      <c r="D562" s="771" t="s">
        <v>2385</v>
      </c>
    </row>
    <row r="563" spans="1:4" ht="11.25" customHeight="1">
      <c r="A563" s="1263"/>
      <c r="B563" s="772">
        <v>24</v>
      </c>
      <c r="C563" s="772">
        <v>24</v>
      </c>
      <c r="D563" s="771" t="s">
        <v>2459</v>
      </c>
    </row>
    <row r="564" spans="1:4" ht="11.25" customHeight="1">
      <c r="A564" s="1263"/>
      <c r="B564" s="772">
        <v>55.91</v>
      </c>
      <c r="C564" s="772">
        <v>55.913499999999999</v>
      </c>
      <c r="D564" s="771" t="s">
        <v>2383</v>
      </c>
    </row>
    <row r="565" spans="1:4" ht="11.25" customHeight="1">
      <c r="A565" s="1263"/>
      <c r="B565" s="772">
        <v>50</v>
      </c>
      <c r="C565" s="772">
        <v>50</v>
      </c>
      <c r="D565" s="771" t="s">
        <v>2396</v>
      </c>
    </row>
    <row r="566" spans="1:4" ht="11.25" customHeight="1">
      <c r="A566" s="1263"/>
      <c r="B566" s="772">
        <v>28081</v>
      </c>
      <c r="C566" s="772">
        <v>28081</v>
      </c>
      <c r="D566" s="771" t="s">
        <v>1249</v>
      </c>
    </row>
    <row r="567" spans="1:4" ht="11.25" customHeight="1">
      <c r="A567" s="1263"/>
      <c r="B567" s="772">
        <v>4967</v>
      </c>
      <c r="C567" s="772">
        <v>4967</v>
      </c>
      <c r="D567" s="771" t="s">
        <v>2381</v>
      </c>
    </row>
    <row r="568" spans="1:4" ht="11.25" customHeight="1">
      <c r="A568" s="1263"/>
      <c r="B568" s="772">
        <v>436</v>
      </c>
      <c r="C568" s="772">
        <v>436</v>
      </c>
      <c r="D568" s="771" t="s">
        <v>2380</v>
      </c>
    </row>
    <row r="569" spans="1:4" ht="11.25" customHeight="1">
      <c r="A569" s="1263"/>
      <c r="B569" s="772">
        <v>34997.549999999996</v>
      </c>
      <c r="C569" s="772">
        <v>34997.5435</v>
      </c>
      <c r="D569" s="771" t="s">
        <v>11</v>
      </c>
    </row>
    <row r="570" spans="1:4" ht="11.25" customHeight="1">
      <c r="A570" s="1262" t="s">
        <v>1587</v>
      </c>
      <c r="B570" s="776">
        <v>152.91</v>
      </c>
      <c r="C570" s="776">
        <v>150.24965</v>
      </c>
      <c r="D570" s="775" t="s">
        <v>1118</v>
      </c>
    </row>
    <row r="571" spans="1:4" ht="11.25" customHeight="1">
      <c r="A571" s="1263"/>
      <c r="B571" s="772">
        <v>778.29</v>
      </c>
      <c r="C571" s="772">
        <v>778.29280000000006</v>
      </c>
      <c r="D571" s="771" t="s">
        <v>2397</v>
      </c>
    </row>
    <row r="572" spans="1:4" ht="11.25" customHeight="1">
      <c r="A572" s="1263"/>
      <c r="B572" s="772">
        <v>347</v>
      </c>
      <c r="C572" s="772">
        <v>347</v>
      </c>
      <c r="D572" s="771" t="s">
        <v>2385</v>
      </c>
    </row>
    <row r="573" spans="1:4" ht="21.75">
      <c r="A573" s="1263"/>
      <c r="B573" s="772">
        <v>85.44</v>
      </c>
      <c r="C573" s="772">
        <v>84.02</v>
      </c>
      <c r="D573" s="771" t="s">
        <v>1256</v>
      </c>
    </row>
    <row r="574" spans="1:4" ht="11.25" customHeight="1">
      <c r="A574" s="1263"/>
      <c r="B574" s="772">
        <v>50</v>
      </c>
      <c r="C574" s="772">
        <v>50</v>
      </c>
      <c r="D574" s="771" t="s">
        <v>2396</v>
      </c>
    </row>
    <row r="575" spans="1:4" ht="11.25" customHeight="1">
      <c r="A575" s="1263"/>
      <c r="B575" s="772">
        <v>29033</v>
      </c>
      <c r="C575" s="772">
        <v>29033</v>
      </c>
      <c r="D575" s="771" t="s">
        <v>1249</v>
      </c>
    </row>
    <row r="576" spans="1:4" ht="11.25" customHeight="1">
      <c r="A576" s="1263"/>
      <c r="B576" s="772">
        <v>6188</v>
      </c>
      <c r="C576" s="772">
        <v>6188</v>
      </c>
      <c r="D576" s="771" t="s">
        <v>2381</v>
      </c>
    </row>
    <row r="577" spans="1:4" ht="11.25" customHeight="1">
      <c r="A577" s="1263"/>
      <c r="B577" s="772">
        <v>542</v>
      </c>
      <c r="C577" s="772">
        <v>541.16125</v>
      </c>
      <c r="D577" s="771" t="s">
        <v>2380</v>
      </c>
    </row>
    <row r="578" spans="1:4" ht="11.25" customHeight="1">
      <c r="A578" s="1264"/>
      <c r="B578" s="774">
        <v>37176.639999999999</v>
      </c>
      <c r="C578" s="774">
        <v>37171.723700000002</v>
      </c>
      <c r="D578" s="773" t="s">
        <v>11</v>
      </c>
    </row>
    <row r="579" spans="1:4" ht="11.25" customHeight="1">
      <c r="A579" s="1263" t="s">
        <v>2458</v>
      </c>
      <c r="B579" s="772">
        <v>412.93</v>
      </c>
      <c r="C579" s="772">
        <v>412.92719999999997</v>
      </c>
      <c r="D579" s="771" t="s">
        <v>2397</v>
      </c>
    </row>
    <row r="580" spans="1:4" ht="11.25" customHeight="1">
      <c r="A580" s="1263"/>
      <c r="B580" s="772">
        <v>105</v>
      </c>
      <c r="C580" s="772">
        <v>105</v>
      </c>
      <c r="D580" s="771" t="s">
        <v>2385</v>
      </c>
    </row>
    <row r="581" spans="1:4" ht="11.25" customHeight="1">
      <c r="A581" s="1263"/>
      <c r="B581" s="772">
        <v>50</v>
      </c>
      <c r="C581" s="772">
        <v>50</v>
      </c>
      <c r="D581" s="771" t="s">
        <v>2396</v>
      </c>
    </row>
    <row r="582" spans="1:4" ht="11.25" customHeight="1">
      <c r="A582" s="1263"/>
      <c r="B582" s="772">
        <v>7</v>
      </c>
      <c r="C582" s="772">
        <v>5.94</v>
      </c>
      <c r="D582" s="771" t="s">
        <v>1259</v>
      </c>
    </row>
    <row r="583" spans="1:4" ht="11.25" customHeight="1">
      <c r="A583" s="1263"/>
      <c r="B583" s="772">
        <v>5318</v>
      </c>
      <c r="C583" s="772">
        <v>5318</v>
      </c>
      <c r="D583" s="771" t="s">
        <v>1249</v>
      </c>
    </row>
    <row r="584" spans="1:4" ht="11.25" customHeight="1">
      <c r="A584" s="1263"/>
      <c r="B584" s="772">
        <v>1391</v>
      </c>
      <c r="C584" s="772">
        <v>1391</v>
      </c>
      <c r="D584" s="771" t="s">
        <v>2381</v>
      </c>
    </row>
    <row r="585" spans="1:4" ht="11.25" customHeight="1">
      <c r="A585" s="1263"/>
      <c r="B585" s="772">
        <v>202</v>
      </c>
      <c r="C585" s="772">
        <v>202</v>
      </c>
      <c r="D585" s="771" t="s">
        <v>2380</v>
      </c>
    </row>
    <row r="586" spans="1:4" ht="11.25" customHeight="1">
      <c r="A586" s="1263"/>
      <c r="B586" s="772">
        <v>7485.93</v>
      </c>
      <c r="C586" s="772">
        <v>7484.8671999999997</v>
      </c>
      <c r="D586" s="771" t="s">
        <v>11</v>
      </c>
    </row>
    <row r="587" spans="1:4" ht="11.25" customHeight="1">
      <c r="A587" s="1262" t="s">
        <v>1610</v>
      </c>
      <c r="B587" s="776">
        <v>77</v>
      </c>
      <c r="C587" s="776">
        <v>77</v>
      </c>
      <c r="D587" s="775" t="s">
        <v>2410</v>
      </c>
    </row>
    <row r="588" spans="1:4" ht="11.25" customHeight="1">
      <c r="A588" s="1263"/>
      <c r="B588" s="772">
        <v>106.96</v>
      </c>
      <c r="C588" s="772">
        <v>106.95600000000002</v>
      </c>
      <c r="D588" s="771" t="s">
        <v>2346</v>
      </c>
    </row>
    <row r="589" spans="1:4" ht="11.25" customHeight="1">
      <c r="A589" s="1263"/>
      <c r="B589" s="772">
        <v>3488.2500000000005</v>
      </c>
      <c r="C589" s="772">
        <v>3218.8736699999999</v>
      </c>
      <c r="D589" s="771" t="s">
        <v>2397</v>
      </c>
    </row>
    <row r="590" spans="1:4" ht="11.25" customHeight="1">
      <c r="A590" s="1263"/>
      <c r="B590" s="772">
        <v>220</v>
      </c>
      <c r="C590" s="772">
        <v>220</v>
      </c>
      <c r="D590" s="771" t="s">
        <v>2385</v>
      </c>
    </row>
    <row r="591" spans="1:4" ht="21.75">
      <c r="A591" s="1263"/>
      <c r="B591" s="772">
        <v>120</v>
      </c>
      <c r="C591" s="772">
        <v>120</v>
      </c>
      <c r="D591" s="771" t="s">
        <v>2457</v>
      </c>
    </row>
    <row r="592" spans="1:4" ht="21.75">
      <c r="A592" s="1263"/>
      <c r="B592" s="772">
        <v>59</v>
      </c>
      <c r="C592" s="772">
        <v>58.563000000000002</v>
      </c>
      <c r="D592" s="771" t="s">
        <v>1256</v>
      </c>
    </row>
    <row r="593" spans="1:4" ht="11.25" customHeight="1">
      <c r="A593" s="1263"/>
      <c r="B593" s="772">
        <v>50</v>
      </c>
      <c r="C593" s="772">
        <v>50</v>
      </c>
      <c r="D593" s="771" t="s">
        <v>2396</v>
      </c>
    </row>
    <row r="594" spans="1:4" ht="11.25" customHeight="1">
      <c r="A594" s="1263"/>
      <c r="B594" s="772">
        <v>8</v>
      </c>
      <c r="C594" s="772">
        <v>8</v>
      </c>
      <c r="D594" s="771" t="s">
        <v>1259</v>
      </c>
    </row>
    <row r="595" spans="1:4" ht="11.25" customHeight="1">
      <c r="A595" s="1263"/>
      <c r="B595" s="772">
        <v>33019</v>
      </c>
      <c r="C595" s="772">
        <v>33019</v>
      </c>
      <c r="D595" s="771" t="s">
        <v>1249</v>
      </c>
    </row>
    <row r="596" spans="1:4" ht="11.25" customHeight="1">
      <c r="A596" s="1263"/>
      <c r="B596" s="772">
        <v>5301</v>
      </c>
      <c r="C596" s="772">
        <v>5301</v>
      </c>
      <c r="D596" s="771" t="s">
        <v>2381</v>
      </c>
    </row>
    <row r="597" spans="1:4" ht="11.25" customHeight="1">
      <c r="A597" s="1263"/>
      <c r="B597" s="772">
        <v>831</v>
      </c>
      <c r="C597" s="772">
        <v>831</v>
      </c>
      <c r="D597" s="771" t="s">
        <v>2380</v>
      </c>
    </row>
    <row r="598" spans="1:4" ht="11.25" customHeight="1">
      <c r="A598" s="1263"/>
      <c r="B598" s="772">
        <v>7</v>
      </c>
      <c r="C598" s="772">
        <v>7</v>
      </c>
      <c r="D598" s="771" t="s">
        <v>2456</v>
      </c>
    </row>
    <row r="599" spans="1:4" ht="11.25" customHeight="1">
      <c r="A599" s="1264"/>
      <c r="B599" s="774">
        <v>43287.21</v>
      </c>
      <c r="C599" s="774">
        <v>43017.392670000001</v>
      </c>
      <c r="D599" s="773" t="s">
        <v>11</v>
      </c>
    </row>
    <row r="600" spans="1:4" ht="11.25" customHeight="1">
      <c r="A600" s="1263" t="s">
        <v>1596</v>
      </c>
      <c r="B600" s="772">
        <v>570.59</v>
      </c>
      <c r="C600" s="772">
        <v>570.58199999999999</v>
      </c>
      <c r="D600" s="771" t="s">
        <v>2397</v>
      </c>
    </row>
    <row r="601" spans="1:4" ht="11.25" customHeight="1">
      <c r="A601" s="1263"/>
      <c r="B601" s="772">
        <v>70</v>
      </c>
      <c r="C601" s="772">
        <v>70</v>
      </c>
      <c r="D601" s="771" t="s">
        <v>2385</v>
      </c>
    </row>
    <row r="602" spans="1:4" ht="21.75">
      <c r="A602" s="1263"/>
      <c r="B602" s="772">
        <v>62.06</v>
      </c>
      <c r="C602" s="772">
        <v>61.518000000000001</v>
      </c>
      <c r="D602" s="771" t="s">
        <v>1256</v>
      </c>
    </row>
    <row r="603" spans="1:4" ht="11.25" customHeight="1">
      <c r="A603" s="1263"/>
      <c r="B603" s="772">
        <v>50</v>
      </c>
      <c r="C603" s="772">
        <v>50</v>
      </c>
      <c r="D603" s="771" t="s">
        <v>2396</v>
      </c>
    </row>
    <row r="604" spans="1:4" ht="11.25" customHeight="1">
      <c r="A604" s="1263"/>
      <c r="B604" s="772">
        <v>127</v>
      </c>
      <c r="C604" s="772">
        <v>127</v>
      </c>
      <c r="D604" s="771" t="s">
        <v>2455</v>
      </c>
    </row>
    <row r="605" spans="1:4" ht="11.25" customHeight="1">
      <c r="A605" s="1263"/>
      <c r="B605" s="772">
        <v>15776</v>
      </c>
      <c r="C605" s="772">
        <v>15776</v>
      </c>
      <c r="D605" s="771" t="s">
        <v>1249</v>
      </c>
    </row>
    <row r="606" spans="1:4" ht="11.25" customHeight="1">
      <c r="A606" s="1263"/>
      <c r="B606" s="772">
        <v>2147.5</v>
      </c>
      <c r="C606" s="772">
        <v>2147.5</v>
      </c>
      <c r="D606" s="771" t="s">
        <v>2381</v>
      </c>
    </row>
    <row r="607" spans="1:4" ht="11.25" customHeight="1">
      <c r="A607" s="1263"/>
      <c r="B607" s="772">
        <v>344</v>
      </c>
      <c r="C607" s="772">
        <v>344</v>
      </c>
      <c r="D607" s="771" t="s">
        <v>2380</v>
      </c>
    </row>
    <row r="608" spans="1:4" ht="11.25" customHeight="1">
      <c r="A608" s="1263"/>
      <c r="B608" s="772">
        <v>2250</v>
      </c>
      <c r="C608" s="772">
        <v>2248.3625499999998</v>
      </c>
      <c r="D608" s="771" t="s">
        <v>2454</v>
      </c>
    </row>
    <row r="609" spans="1:4" ht="11.25" customHeight="1">
      <c r="A609" s="1263"/>
      <c r="B609" s="772">
        <v>370.06</v>
      </c>
      <c r="C609" s="772">
        <v>370.05464000000001</v>
      </c>
      <c r="D609" s="771" t="s">
        <v>2453</v>
      </c>
    </row>
    <row r="610" spans="1:4" ht="11.25" customHeight="1">
      <c r="A610" s="1263"/>
      <c r="B610" s="772">
        <v>21767.21</v>
      </c>
      <c r="C610" s="772">
        <v>21765.017189999999</v>
      </c>
      <c r="D610" s="771" t="s">
        <v>11</v>
      </c>
    </row>
    <row r="611" spans="1:4" ht="11.25" customHeight="1">
      <c r="A611" s="1262" t="s">
        <v>2452</v>
      </c>
      <c r="B611" s="776">
        <v>95.59</v>
      </c>
      <c r="C611" s="776">
        <v>95.58</v>
      </c>
      <c r="D611" s="775" t="s">
        <v>2429</v>
      </c>
    </row>
    <row r="612" spans="1:4" ht="11.25" customHeight="1">
      <c r="A612" s="1263"/>
      <c r="B612" s="772">
        <v>50</v>
      </c>
      <c r="C612" s="772">
        <v>50</v>
      </c>
      <c r="D612" s="771" t="s">
        <v>2396</v>
      </c>
    </row>
    <row r="613" spans="1:4" ht="11.25" customHeight="1">
      <c r="A613" s="1263"/>
      <c r="B613" s="772">
        <v>8086</v>
      </c>
      <c r="C613" s="772">
        <v>8086</v>
      </c>
      <c r="D613" s="771" t="s">
        <v>1249</v>
      </c>
    </row>
    <row r="614" spans="1:4" ht="11.25" customHeight="1">
      <c r="A614" s="1263"/>
      <c r="B614" s="772">
        <v>1550</v>
      </c>
      <c r="C614" s="772">
        <v>1550</v>
      </c>
      <c r="D614" s="771" t="s">
        <v>2381</v>
      </c>
    </row>
    <row r="615" spans="1:4" ht="11.25" customHeight="1">
      <c r="A615" s="1263"/>
      <c r="B615" s="772">
        <v>474</v>
      </c>
      <c r="C615" s="772">
        <v>474</v>
      </c>
      <c r="D615" s="771" t="s">
        <v>2380</v>
      </c>
    </row>
    <row r="616" spans="1:4" ht="11.25" customHeight="1">
      <c r="A616" s="1264"/>
      <c r="B616" s="774">
        <v>10255.59</v>
      </c>
      <c r="C616" s="774">
        <v>10255.58</v>
      </c>
      <c r="D616" s="773" t="s">
        <v>11</v>
      </c>
    </row>
    <row r="617" spans="1:4" ht="11.25" customHeight="1">
      <c r="A617" s="1263" t="s">
        <v>1608</v>
      </c>
      <c r="B617" s="772">
        <v>27.23</v>
      </c>
      <c r="C617" s="772">
        <v>27.225000000000001</v>
      </c>
      <c r="D617" s="771" t="s">
        <v>2389</v>
      </c>
    </row>
    <row r="618" spans="1:4" ht="11.25" customHeight="1">
      <c r="A618" s="1263"/>
      <c r="B618" s="772">
        <v>832.3</v>
      </c>
      <c r="C618" s="772">
        <v>811.13301999999999</v>
      </c>
      <c r="D618" s="771" t="s">
        <v>1122</v>
      </c>
    </row>
    <row r="619" spans="1:4" ht="11.25" customHeight="1">
      <c r="A619" s="1263"/>
      <c r="B619" s="772">
        <v>417.3</v>
      </c>
      <c r="C619" s="772">
        <v>417.27923000000004</v>
      </c>
      <c r="D619" s="771" t="s">
        <v>1117</v>
      </c>
    </row>
    <row r="620" spans="1:4" ht="11.25" customHeight="1">
      <c r="A620" s="1263"/>
      <c r="B620" s="772">
        <v>578.42000000000007</v>
      </c>
      <c r="C620" s="772">
        <v>578.42200000000003</v>
      </c>
      <c r="D620" s="771" t="s">
        <v>2397</v>
      </c>
    </row>
    <row r="621" spans="1:4" ht="11.25" customHeight="1">
      <c r="A621" s="1263"/>
      <c r="B621" s="772">
        <v>140</v>
      </c>
      <c r="C621" s="772">
        <v>140</v>
      </c>
      <c r="D621" s="771" t="s">
        <v>2385</v>
      </c>
    </row>
    <row r="622" spans="1:4" ht="11.25" customHeight="1">
      <c r="A622" s="1263"/>
      <c r="B622" s="772">
        <v>50</v>
      </c>
      <c r="C622" s="772">
        <v>50</v>
      </c>
      <c r="D622" s="771" t="s">
        <v>2396</v>
      </c>
    </row>
    <row r="623" spans="1:4" ht="11.25" customHeight="1">
      <c r="A623" s="1263"/>
      <c r="B623" s="772">
        <v>13222</v>
      </c>
      <c r="C623" s="772">
        <v>13222</v>
      </c>
      <c r="D623" s="771" t="s">
        <v>1249</v>
      </c>
    </row>
    <row r="624" spans="1:4" ht="11.25" customHeight="1">
      <c r="A624" s="1263"/>
      <c r="B624" s="772">
        <v>3349</v>
      </c>
      <c r="C624" s="772">
        <v>3349</v>
      </c>
      <c r="D624" s="771" t="s">
        <v>2381</v>
      </c>
    </row>
    <row r="625" spans="1:4" ht="11.25" customHeight="1">
      <c r="A625" s="1263"/>
      <c r="B625" s="772">
        <v>354</v>
      </c>
      <c r="C625" s="772">
        <v>351.79847000000001</v>
      </c>
      <c r="D625" s="771" t="s">
        <v>2380</v>
      </c>
    </row>
    <row r="626" spans="1:4" ht="11.25" customHeight="1">
      <c r="A626" s="1263"/>
      <c r="B626" s="772">
        <v>320</v>
      </c>
      <c r="C626" s="772">
        <v>320</v>
      </c>
      <c r="D626" s="771" t="s">
        <v>2451</v>
      </c>
    </row>
    <row r="627" spans="1:4" ht="11.25" customHeight="1">
      <c r="A627" s="1263"/>
      <c r="B627" s="772">
        <v>19290.25</v>
      </c>
      <c r="C627" s="772">
        <v>19266.85772</v>
      </c>
      <c r="D627" s="771" t="s">
        <v>11</v>
      </c>
    </row>
    <row r="628" spans="1:4" ht="11.25" customHeight="1">
      <c r="A628" s="1262" t="s">
        <v>1538</v>
      </c>
      <c r="B628" s="776">
        <v>59.89</v>
      </c>
      <c r="C628" s="776">
        <v>59.889000000000003</v>
      </c>
      <c r="D628" s="775" t="s">
        <v>2389</v>
      </c>
    </row>
    <row r="629" spans="1:4" ht="11.25" customHeight="1">
      <c r="A629" s="1263"/>
      <c r="B629" s="772">
        <v>9.58</v>
      </c>
      <c r="C629" s="772">
        <v>9.58</v>
      </c>
      <c r="D629" s="771" t="s">
        <v>1254</v>
      </c>
    </row>
    <row r="630" spans="1:4" ht="11.25" customHeight="1">
      <c r="A630" s="1263"/>
      <c r="B630" s="772">
        <v>989.65000000000009</v>
      </c>
      <c r="C630" s="772">
        <v>964.6392800000001</v>
      </c>
      <c r="D630" s="771" t="s">
        <v>1117</v>
      </c>
    </row>
    <row r="631" spans="1:4" ht="11.25" customHeight="1">
      <c r="A631" s="1263"/>
      <c r="B631" s="772">
        <v>347.82</v>
      </c>
      <c r="C631" s="772">
        <v>347.8184</v>
      </c>
      <c r="D631" s="771" t="s">
        <v>2397</v>
      </c>
    </row>
    <row r="632" spans="1:4" ht="11.25" customHeight="1">
      <c r="A632" s="1263"/>
      <c r="B632" s="772">
        <v>10</v>
      </c>
      <c r="C632" s="772">
        <v>10</v>
      </c>
      <c r="D632" s="771" t="s">
        <v>2383</v>
      </c>
    </row>
    <row r="633" spans="1:4" ht="11.25" customHeight="1">
      <c r="A633" s="1263"/>
      <c r="B633" s="772">
        <v>35</v>
      </c>
      <c r="C633" s="772">
        <v>35</v>
      </c>
      <c r="D633" s="771" t="s">
        <v>2396</v>
      </c>
    </row>
    <row r="634" spans="1:4" ht="11.25" customHeight="1">
      <c r="A634" s="1263"/>
      <c r="B634" s="772">
        <v>38.799999999999997</v>
      </c>
      <c r="C634" s="772">
        <v>21.891000000000002</v>
      </c>
      <c r="D634" s="771" t="s">
        <v>1259</v>
      </c>
    </row>
    <row r="635" spans="1:4" ht="11.25" customHeight="1">
      <c r="A635" s="1263"/>
      <c r="B635" s="772">
        <v>19509</v>
      </c>
      <c r="C635" s="772">
        <v>19509</v>
      </c>
      <c r="D635" s="771" t="s">
        <v>1249</v>
      </c>
    </row>
    <row r="636" spans="1:4" ht="11.25" customHeight="1">
      <c r="A636" s="1263"/>
      <c r="B636" s="772">
        <v>1717</v>
      </c>
      <c r="C636" s="772">
        <v>1717</v>
      </c>
      <c r="D636" s="771" t="s">
        <v>2381</v>
      </c>
    </row>
    <row r="637" spans="1:4" ht="11.25" customHeight="1">
      <c r="A637" s="1263"/>
      <c r="B637" s="772">
        <v>320</v>
      </c>
      <c r="C637" s="772">
        <v>320</v>
      </c>
      <c r="D637" s="771" t="s">
        <v>2380</v>
      </c>
    </row>
    <row r="638" spans="1:4" ht="11.25" customHeight="1">
      <c r="A638" s="1263"/>
      <c r="B638" s="772">
        <v>8.59</v>
      </c>
      <c r="C638" s="772">
        <v>8.5919999999999987</v>
      </c>
      <c r="D638" s="771" t="s">
        <v>1088</v>
      </c>
    </row>
    <row r="639" spans="1:4" ht="11.25" customHeight="1">
      <c r="A639" s="1264"/>
      <c r="B639" s="774">
        <v>23045.329999999998</v>
      </c>
      <c r="C639" s="774">
        <v>23003.409680000001</v>
      </c>
      <c r="D639" s="773" t="s">
        <v>11</v>
      </c>
    </row>
    <row r="640" spans="1:4" ht="11.25" customHeight="1">
      <c r="A640" s="1263" t="s">
        <v>1544</v>
      </c>
      <c r="B640" s="772">
        <v>268.64</v>
      </c>
      <c r="C640" s="772">
        <v>268.62880000000001</v>
      </c>
      <c r="D640" s="771" t="s">
        <v>2397</v>
      </c>
    </row>
    <row r="641" spans="1:4" ht="11.25" customHeight="1">
      <c r="A641" s="1263"/>
      <c r="B641" s="772">
        <v>150</v>
      </c>
      <c r="C641" s="772">
        <v>150</v>
      </c>
      <c r="D641" s="771" t="s">
        <v>2385</v>
      </c>
    </row>
    <row r="642" spans="1:4" ht="11.25" customHeight="1">
      <c r="A642" s="1263"/>
      <c r="B642" s="772">
        <v>35</v>
      </c>
      <c r="C642" s="772">
        <v>35</v>
      </c>
      <c r="D642" s="771" t="s">
        <v>2396</v>
      </c>
    </row>
    <row r="643" spans="1:4" ht="11.25" customHeight="1">
      <c r="A643" s="1263"/>
      <c r="B643" s="772">
        <v>20.2</v>
      </c>
      <c r="C643" s="772">
        <v>17.748000000000001</v>
      </c>
      <c r="D643" s="771" t="s">
        <v>1259</v>
      </c>
    </row>
    <row r="644" spans="1:4" ht="11.25" customHeight="1">
      <c r="A644" s="1263"/>
      <c r="B644" s="772">
        <v>15839</v>
      </c>
      <c r="C644" s="772">
        <v>15839</v>
      </c>
      <c r="D644" s="771" t="s">
        <v>1249</v>
      </c>
    </row>
    <row r="645" spans="1:4" ht="11.25" customHeight="1">
      <c r="A645" s="1263"/>
      <c r="B645" s="772">
        <v>1734</v>
      </c>
      <c r="C645" s="772">
        <v>1734</v>
      </c>
      <c r="D645" s="771" t="s">
        <v>2381</v>
      </c>
    </row>
    <row r="646" spans="1:4" ht="11.25" customHeight="1">
      <c r="A646" s="1263"/>
      <c r="B646" s="772">
        <v>53</v>
      </c>
      <c r="C646" s="772">
        <v>51.478999999999999</v>
      </c>
      <c r="D646" s="771" t="s">
        <v>2380</v>
      </c>
    </row>
    <row r="647" spans="1:4" ht="11.25" customHeight="1">
      <c r="A647" s="1263"/>
      <c r="B647" s="772">
        <v>1600</v>
      </c>
      <c r="C647" s="772">
        <v>1576.2760000000001</v>
      </c>
      <c r="D647" s="771" t="s">
        <v>2450</v>
      </c>
    </row>
    <row r="648" spans="1:4" ht="11.25" customHeight="1">
      <c r="A648" s="1263"/>
      <c r="B648" s="772">
        <v>966.78</v>
      </c>
      <c r="C648" s="772">
        <v>966.77578000000005</v>
      </c>
      <c r="D648" s="771" t="s">
        <v>2449</v>
      </c>
    </row>
    <row r="649" spans="1:4" ht="11.25" customHeight="1">
      <c r="A649" s="1263"/>
      <c r="B649" s="772">
        <v>410</v>
      </c>
      <c r="C649" s="772">
        <v>410</v>
      </c>
      <c r="D649" s="771" t="s">
        <v>2448</v>
      </c>
    </row>
    <row r="650" spans="1:4" ht="11.25" customHeight="1">
      <c r="A650" s="1263"/>
      <c r="B650" s="772">
        <v>21076.62</v>
      </c>
      <c r="C650" s="772">
        <v>21048.907579999999</v>
      </c>
      <c r="D650" s="771" t="s">
        <v>11</v>
      </c>
    </row>
    <row r="651" spans="1:4" ht="11.25" customHeight="1">
      <c r="A651" s="1262" t="s">
        <v>1408</v>
      </c>
      <c r="B651" s="776">
        <v>12</v>
      </c>
      <c r="C651" s="776">
        <v>12</v>
      </c>
      <c r="D651" s="775" t="s">
        <v>1258</v>
      </c>
    </row>
    <row r="652" spans="1:4" ht="11.25" customHeight="1">
      <c r="A652" s="1263"/>
      <c r="B652" s="772">
        <v>3935</v>
      </c>
      <c r="C652" s="772">
        <v>3935</v>
      </c>
      <c r="D652" s="771" t="s">
        <v>1249</v>
      </c>
    </row>
    <row r="653" spans="1:4" ht="11.25" customHeight="1">
      <c r="A653" s="1263"/>
      <c r="B653" s="772">
        <v>663</v>
      </c>
      <c r="C653" s="772">
        <v>663</v>
      </c>
      <c r="D653" s="771" t="s">
        <v>2381</v>
      </c>
    </row>
    <row r="654" spans="1:4" ht="11.25" customHeight="1">
      <c r="A654" s="1263"/>
      <c r="B654" s="772">
        <v>31</v>
      </c>
      <c r="C654" s="772">
        <v>31</v>
      </c>
      <c r="D654" s="771" t="s">
        <v>2380</v>
      </c>
    </row>
    <row r="655" spans="1:4" ht="11.25" customHeight="1">
      <c r="A655" s="1264"/>
      <c r="B655" s="774">
        <v>4641</v>
      </c>
      <c r="C655" s="774">
        <v>4641</v>
      </c>
      <c r="D655" s="773" t="s">
        <v>11</v>
      </c>
    </row>
    <row r="656" spans="1:4" ht="11.25" customHeight="1">
      <c r="A656" s="1263" t="s">
        <v>1409</v>
      </c>
      <c r="B656" s="772">
        <v>32</v>
      </c>
      <c r="C656" s="772">
        <v>12</v>
      </c>
      <c r="D656" s="771" t="s">
        <v>1258</v>
      </c>
    </row>
    <row r="657" spans="1:4" ht="11.25" customHeight="1">
      <c r="A657" s="1263"/>
      <c r="B657" s="772">
        <v>68.900000000000006</v>
      </c>
      <c r="C657" s="772">
        <v>68.900000000000006</v>
      </c>
      <c r="D657" s="771" t="s">
        <v>1266</v>
      </c>
    </row>
    <row r="658" spans="1:4" ht="11.25" customHeight="1">
      <c r="A658" s="1263"/>
      <c r="B658" s="772">
        <v>7865</v>
      </c>
      <c r="C658" s="772">
        <v>7865</v>
      </c>
      <c r="D658" s="771" t="s">
        <v>1249</v>
      </c>
    </row>
    <row r="659" spans="1:4" ht="11.25" customHeight="1">
      <c r="A659" s="1263"/>
      <c r="B659" s="772">
        <v>866</v>
      </c>
      <c r="C659" s="772">
        <v>866</v>
      </c>
      <c r="D659" s="771" t="s">
        <v>2381</v>
      </c>
    </row>
    <row r="660" spans="1:4" ht="11.25" customHeight="1">
      <c r="A660" s="1263"/>
      <c r="B660" s="772">
        <v>39</v>
      </c>
      <c r="C660" s="772">
        <v>39</v>
      </c>
      <c r="D660" s="771" t="s">
        <v>2380</v>
      </c>
    </row>
    <row r="661" spans="1:4" ht="11.25" customHeight="1">
      <c r="A661" s="1263"/>
      <c r="B661" s="772">
        <v>100</v>
      </c>
      <c r="C661" s="772">
        <v>100</v>
      </c>
      <c r="D661" s="771" t="s">
        <v>2418</v>
      </c>
    </row>
    <row r="662" spans="1:4" ht="11.25" customHeight="1">
      <c r="A662" s="1263"/>
      <c r="B662" s="772">
        <v>8970.9</v>
      </c>
      <c r="C662" s="772">
        <v>8950.9</v>
      </c>
      <c r="D662" s="771" t="s">
        <v>11</v>
      </c>
    </row>
    <row r="663" spans="1:4" ht="11.25" customHeight="1">
      <c r="A663" s="1262" t="s">
        <v>1419</v>
      </c>
      <c r="B663" s="776">
        <v>40.5</v>
      </c>
      <c r="C663" s="776">
        <v>40.5</v>
      </c>
      <c r="D663" s="775" t="s">
        <v>2385</v>
      </c>
    </row>
    <row r="664" spans="1:4" ht="11.25" customHeight="1">
      <c r="A664" s="1263"/>
      <c r="B664" s="772">
        <v>40</v>
      </c>
      <c r="C664" s="772">
        <v>0</v>
      </c>
      <c r="D664" s="771" t="s">
        <v>1258</v>
      </c>
    </row>
    <row r="665" spans="1:4" ht="11.25" customHeight="1">
      <c r="A665" s="1263"/>
      <c r="B665" s="772">
        <v>9443</v>
      </c>
      <c r="C665" s="772">
        <v>9443</v>
      </c>
      <c r="D665" s="771" t="s">
        <v>1249</v>
      </c>
    </row>
    <row r="666" spans="1:4" ht="11.25" customHeight="1">
      <c r="A666" s="1263"/>
      <c r="B666" s="772">
        <v>954</v>
      </c>
      <c r="C666" s="772">
        <v>954</v>
      </c>
      <c r="D666" s="771" t="s">
        <v>2381</v>
      </c>
    </row>
    <row r="667" spans="1:4" ht="11.25" customHeight="1">
      <c r="A667" s="1263"/>
      <c r="B667" s="772">
        <v>24</v>
      </c>
      <c r="C667" s="772">
        <v>24</v>
      </c>
      <c r="D667" s="771" t="s">
        <v>2380</v>
      </c>
    </row>
    <row r="668" spans="1:4" ht="11.25" customHeight="1">
      <c r="A668" s="1264"/>
      <c r="B668" s="774">
        <v>10501.5</v>
      </c>
      <c r="C668" s="774">
        <v>10461.5</v>
      </c>
      <c r="D668" s="773" t="s">
        <v>11</v>
      </c>
    </row>
    <row r="669" spans="1:4" ht="11.25" customHeight="1">
      <c r="A669" s="1263" t="s">
        <v>1418</v>
      </c>
      <c r="B669" s="772">
        <v>470</v>
      </c>
      <c r="C669" s="772">
        <v>470</v>
      </c>
      <c r="D669" s="771" t="s">
        <v>2385</v>
      </c>
    </row>
    <row r="670" spans="1:4" ht="11.25" customHeight="1">
      <c r="A670" s="1263"/>
      <c r="B670" s="772">
        <v>20</v>
      </c>
      <c r="C670" s="772">
        <v>0</v>
      </c>
      <c r="D670" s="771" t="s">
        <v>1258</v>
      </c>
    </row>
    <row r="671" spans="1:4" ht="11.25" customHeight="1">
      <c r="A671" s="1263"/>
      <c r="B671" s="772">
        <v>6008</v>
      </c>
      <c r="C671" s="772">
        <v>6008</v>
      </c>
      <c r="D671" s="771" t="s">
        <v>1249</v>
      </c>
    </row>
    <row r="672" spans="1:4" ht="11.25" customHeight="1">
      <c r="A672" s="1263"/>
      <c r="B672" s="772">
        <v>850</v>
      </c>
      <c r="C672" s="772">
        <v>850</v>
      </c>
      <c r="D672" s="771" t="s">
        <v>2381</v>
      </c>
    </row>
    <row r="673" spans="1:4" ht="11.25" customHeight="1">
      <c r="A673" s="1263"/>
      <c r="B673" s="772">
        <v>4</v>
      </c>
      <c r="C673" s="772">
        <v>4</v>
      </c>
      <c r="D673" s="771" t="s">
        <v>2380</v>
      </c>
    </row>
    <row r="674" spans="1:4" ht="11.25" customHeight="1">
      <c r="A674" s="1263"/>
      <c r="B674" s="772">
        <v>7352</v>
      </c>
      <c r="C674" s="772">
        <v>7332</v>
      </c>
      <c r="D674" s="771" t="s">
        <v>11</v>
      </c>
    </row>
    <row r="675" spans="1:4" ht="11.25" customHeight="1">
      <c r="A675" s="1262" t="s">
        <v>1412</v>
      </c>
      <c r="B675" s="776">
        <v>32</v>
      </c>
      <c r="C675" s="776">
        <v>12</v>
      </c>
      <c r="D675" s="775" t="s">
        <v>1258</v>
      </c>
    </row>
    <row r="676" spans="1:4" ht="11.25" customHeight="1">
      <c r="A676" s="1263"/>
      <c r="B676" s="772">
        <v>6959</v>
      </c>
      <c r="C676" s="772">
        <v>6959</v>
      </c>
      <c r="D676" s="771" t="s">
        <v>1249</v>
      </c>
    </row>
    <row r="677" spans="1:4" ht="11.25" customHeight="1">
      <c r="A677" s="1263"/>
      <c r="B677" s="772">
        <v>614</v>
      </c>
      <c r="C677" s="772">
        <v>614</v>
      </c>
      <c r="D677" s="771" t="s">
        <v>2381</v>
      </c>
    </row>
    <row r="678" spans="1:4" ht="11.25" customHeight="1">
      <c r="A678" s="1263"/>
      <c r="B678" s="772">
        <v>44</v>
      </c>
      <c r="C678" s="772">
        <v>44</v>
      </c>
      <c r="D678" s="771" t="s">
        <v>2380</v>
      </c>
    </row>
    <row r="679" spans="1:4" ht="11.25" customHeight="1">
      <c r="A679" s="1264"/>
      <c r="B679" s="774">
        <v>7649</v>
      </c>
      <c r="C679" s="774">
        <v>7629</v>
      </c>
      <c r="D679" s="773" t="s">
        <v>11</v>
      </c>
    </row>
    <row r="680" spans="1:4" ht="11.25" customHeight="1">
      <c r="A680" s="1263" t="s">
        <v>1422</v>
      </c>
      <c r="B680" s="772">
        <v>16</v>
      </c>
      <c r="C680" s="772">
        <v>15.912000000000001</v>
      </c>
      <c r="D680" s="771" t="s">
        <v>1116</v>
      </c>
    </row>
    <row r="681" spans="1:4" ht="11.25" customHeight="1">
      <c r="A681" s="1263"/>
      <c r="B681" s="772">
        <v>32</v>
      </c>
      <c r="C681" s="772">
        <v>12</v>
      </c>
      <c r="D681" s="771" t="s">
        <v>1258</v>
      </c>
    </row>
    <row r="682" spans="1:4" ht="11.25" customHeight="1">
      <c r="A682" s="1263"/>
      <c r="B682" s="772">
        <v>13182</v>
      </c>
      <c r="C682" s="772">
        <v>13182</v>
      </c>
      <c r="D682" s="771" t="s">
        <v>1249</v>
      </c>
    </row>
    <row r="683" spans="1:4" ht="11.25" customHeight="1">
      <c r="A683" s="1263"/>
      <c r="B683" s="772">
        <v>965</v>
      </c>
      <c r="C683" s="772">
        <v>965</v>
      </c>
      <c r="D683" s="771" t="s">
        <v>2381</v>
      </c>
    </row>
    <row r="684" spans="1:4" ht="11.25" customHeight="1">
      <c r="A684" s="1263"/>
      <c r="B684" s="772">
        <v>69</v>
      </c>
      <c r="C684" s="772">
        <v>69</v>
      </c>
      <c r="D684" s="771" t="s">
        <v>2380</v>
      </c>
    </row>
    <row r="685" spans="1:4" ht="11.25" customHeight="1">
      <c r="A685" s="1263"/>
      <c r="B685" s="772">
        <v>14264</v>
      </c>
      <c r="C685" s="772">
        <v>14243.912</v>
      </c>
      <c r="D685" s="771" t="s">
        <v>11</v>
      </c>
    </row>
    <row r="686" spans="1:4" ht="11.25" customHeight="1">
      <c r="A686" s="1262" t="s">
        <v>1634</v>
      </c>
      <c r="B686" s="776">
        <v>52.5</v>
      </c>
      <c r="C686" s="776">
        <v>52.5</v>
      </c>
      <c r="D686" s="775" t="s">
        <v>2410</v>
      </c>
    </row>
    <row r="687" spans="1:4" ht="11.25" customHeight="1">
      <c r="A687" s="1263"/>
      <c r="B687" s="772">
        <v>51.73</v>
      </c>
      <c r="C687" s="772">
        <v>51.734000000000002</v>
      </c>
      <c r="D687" s="771" t="s">
        <v>1254</v>
      </c>
    </row>
    <row r="688" spans="1:4" ht="11.25" customHeight="1">
      <c r="A688" s="1263"/>
      <c r="B688" s="772">
        <v>573.83000000000004</v>
      </c>
      <c r="C688" s="772">
        <v>573.82439999999997</v>
      </c>
      <c r="D688" s="771" t="s">
        <v>2397</v>
      </c>
    </row>
    <row r="689" spans="1:4" ht="11.25" customHeight="1">
      <c r="A689" s="1263"/>
      <c r="B689" s="772">
        <v>10</v>
      </c>
      <c r="C689" s="772">
        <v>10</v>
      </c>
      <c r="D689" s="771" t="s">
        <v>2383</v>
      </c>
    </row>
    <row r="690" spans="1:4" ht="11.25" customHeight="1">
      <c r="A690" s="1263"/>
      <c r="B690" s="772">
        <v>50</v>
      </c>
      <c r="C690" s="772">
        <v>50</v>
      </c>
      <c r="D690" s="771" t="s">
        <v>2396</v>
      </c>
    </row>
    <row r="691" spans="1:4" ht="11.25" customHeight="1">
      <c r="A691" s="1263"/>
      <c r="B691" s="772">
        <v>17365</v>
      </c>
      <c r="C691" s="772">
        <v>17365</v>
      </c>
      <c r="D691" s="771" t="s">
        <v>1249</v>
      </c>
    </row>
    <row r="692" spans="1:4" ht="11.25" customHeight="1">
      <c r="A692" s="1263"/>
      <c r="B692" s="772">
        <v>2974</v>
      </c>
      <c r="C692" s="772">
        <v>2974</v>
      </c>
      <c r="D692" s="771" t="s">
        <v>2381</v>
      </c>
    </row>
    <row r="693" spans="1:4" ht="11.25" customHeight="1">
      <c r="A693" s="1263"/>
      <c r="B693" s="772">
        <v>376</v>
      </c>
      <c r="C693" s="772">
        <v>376</v>
      </c>
      <c r="D693" s="771" t="s">
        <v>2380</v>
      </c>
    </row>
    <row r="694" spans="1:4" ht="11.25" customHeight="1">
      <c r="A694" s="1264"/>
      <c r="B694" s="774">
        <v>21453.06</v>
      </c>
      <c r="C694" s="774">
        <v>21453.058400000002</v>
      </c>
      <c r="D694" s="773" t="s">
        <v>11</v>
      </c>
    </row>
    <row r="695" spans="1:4" ht="11.25" customHeight="1">
      <c r="A695" s="1263" t="s">
        <v>1654</v>
      </c>
      <c r="B695" s="772">
        <v>99.83</v>
      </c>
      <c r="C695" s="772">
        <v>99.825000000000003</v>
      </c>
      <c r="D695" s="771" t="s">
        <v>2389</v>
      </c>
    </row>
    <row r="696" spans="1:4" ht="11.25" customHeight="1">
      <c r="A696" s="1263"/>
      <c r="B696" s="772">
        <v>881.91000000000008</v>
      </c>
      <c r="C696" s="772">
        <v>714.85666000000003</v>
      </c>
      <c r="D696" s="771" t="s">
        <v>2429</v>
      </c>
    </row>
    <row r="697" spans="1:4" ht="11.25" customHeight="1">
      <c r="A697" s="1263"/>
      <c r="B697" s="772">
        <v>577.80999999999995</v>
      </c>
      <c r="C697" s="772">
        <v>577.81200000000001</v>
      </c>
      <c r="D697" s="771" t="s">
        <v>2397</v>
      </c>
    </row>
    <row r="698" spans="1:4" ht="11.25" customHeight="1">
      <c r="A698" s="1263"/>
      <c r="B698" s="772">
        <v>50</v>
      </c>
      <c r="C698" s="772">
        <v>50</v>
      </c>
      <c r="D698" s="771" t="s">
        <v>2396</v>
      </c>
    </row>
    <row r="699" spans="1:4" ht="11.25" customHeight="1">
      <c r="A699" s="1263"/>
      <c r="B699" s="772">
        <v>23817</v>
      </c>
      <c r="C699" s="772">
        <v>23817</v>
      </c>
      <c r="D699" s="771" t="s">
        <v>1249</v>
      </c>
    </row>
    <row r="700" spans="1:4" ht="11.25" customHeight="1">
      <c r="A700" s="1263"/>
      <c r="B700" s="772">
        <v>10493.7</v>
      </c>
      <c r="C700" s="772">
        <v>10493.7</v>
      </c>
      <c r="D700" s="771" t="s">
        <v>1250</v>
      </c>
    </row>
    <row r="701" spans="1:4" ht="11.25" customHeight="1">
      <c r="A701" s="1263"/>
      <c r="B701" s="772">
        <v>5612</v>
      </c>
      <c r="C701" s="772">
        <v>5612</v>
      </c>
      <c r="D701" s="771" t="s">
        <v>2381</v>
      </c>
    </row>
    <row r="702" spans="1:4" ht="11.25" customHeight="1">
      <c r="A702" s="1263"/>
      <c r="B702" s="772">
        <v>705</v>
      </c>
      <c r="C702" s="772">
        <v>705</v>
      </c>
      <c r="D702" s="771" t="s">
        <v>2380</v>
      </c>
    </row>
    <row r="703" spans="1:4" ht="11.25" customHeight="1">
      <c r="A703" s="1263"/>
      <c r="B703" s="772">
        <v>1594</v>
      </c>
      <c r="C703" s="772">
        <v>1594</v>
      </c>
      <c r="D703" s="771" t="s">
        <v>2447</v>
      </c>
    </row>
    <row r="704" spans="1:4" ht="11.25" customHeight="1">
      <c r="A704" s="1263"/>
      <c r="B704" s="772">
        <v>381.8</v>
      </c>
      <c r="C704" s="772">
        <v>375.40800000000002</v>
      </c>
      <c r="D704" s="771" t="s">
        <v>2446</v>
      </c>
    </row>
    <row r="705" spans="1:4" ht="11.25" customHeight="1">
      <c r="A705" s="1263"/>
      <c r="B705" s="772">
        <v>44213.05</v>
      </c>
      <c r="C705" s="772">
        <v>44039.60166</v>
      </c>
      <c r="D705" s="771" t="s">
        <v>11</v>
      </c>
    </row>
    <row r="706" spans="1:4" ht="11.25" customHeight="1">
      <c r="A706" s="1262" t="s">
        <v>1524</v>
      </c>
      <c r="B706" s="776">
        <v>135.88999999999999</v>
      </c>
      <c r="C706" s="776">
        <v>135.88300000000001</v>
      </c>
      <c r="D706" s="775" t="s">
        <v>2389</v>
      </c>
    </row>
    <row r="707" spans="1:4" ht="11.25" customHeight="1">
      <c r="A707" s="1263"/>
      <c r="B707" s="772">
        <v>608.20000000000005</v>
      </c>
      <c r="C707" s="772">
        <v>608.19799999999998</v>
      </c>
      <c r="D707" s="771" t="s">
        <v>2397</v>
      </c>
    </row>
    <row r="708" spans="1:4" ht="11.25" customHeight="1">
      <c r="A708" s="1263"/>
      <c r="B708" s="772">
        <v>247</v>
      </c>
      <c r="C708" s="772">
        <v>247</v>
      </c>
      <c r="D708" s="771" t="s">
        <v>2385</v>
      </c>
    </row>
    <row r="709" spans="1:4" ht="21.75">
      <c r="A709" s="1263"/>
      <c r="B709" s="772">
        <v>31.77</v>
      </c>
      <c r="C709" s="772">
        <v>31.547999999999998</v>
      </c>
      <c r="D709" s="771" t="s">
        <v>1256</v>
      </c>
    </row>
    <row r="710" spans="1:4" ht="11.25" customHeight="1">
      <c r="A710" s="1263"/>
      <c r="B710" s="772">
        <v>50</v>
      </c>
      <c r="C710" s="772">
        <v>50</v>
      </c>
      <c r="D710" s="771" t="s">
        <v>2383</v>
      </c>
    </row>
    <row r="711" spans="1:4" ht="11.25" customHeight="1">
      <c r="A711" s="1263"/>
      <c r="B711" s="772">
        <v>50</v>
      </c>
      <c r="C711" s="772">
        <v>50</v>
      </c>
      <c r="D711" s="771" t="s">
        <v>2396</v>
      </c>
    </row>
    <row r="712" spans="1:4" ht="11.25" customHeight="1">
      <c r="A712" s="1263"/>
      <c r="B712" s="772">
        <v>15272</v>
      </c>
      <c r="C712" s="772">
        <v>15272</v>
      </c>
      <c r="D712" s="771" t="s">
        <v>1249</v>
      </c>
    </row>
    <row r="713" spans="1:4" ht="11.25" customHeight="1">
      <c r="A713" s="1263"/>
      <c r="B713" s="772">
        <v>3738</v>
      </c>
      <c r="C713" s="772">
        <v>3738</v>
      </c>
      <c r="D713" s="771" t="s">
        <v>2381</v>
      </c>
    </row>
    <row r="714" spans="1:4" ht="11.25" customHeight="1">
      <c r="A714" s="1263"/>
      <c r="B714" s="772">
        <v>829</v>
      </c>
      <c r="C714" s="772">
        <v>829</v>
      </c>
      <c r="D714" s="771" t="s">
        <v>2380</v>
      </c>
    </row>
    <row r="715" spans="1:4" ht="11.25" customHeight="1">
      <c r="A715" s="1263"/>
      <c r="B715" s="772">
        <v>56.91</v>
      </c>
      <c r="C715" s="772">
        <v>56.911000000000001</v>
      </c>
      <c r="D715" s="771" t="s">
        <v>1088</v>
      </c>
    </row>
    <row r="716" spans="1:4" ht="11.25" customHeight="1">
      <c r="A716" s="1264"/>
      <c r="B716" s="774">
        <v>21018.77</v>
      </c>
      <c r="C716" s="774">
        <v>21018.539999999997</v>
      </c>
      <c r="D716" s="773" t="s">
        <v>11</v>
      </c>
    </row>
    <row r="717" spans="1:4" ht="11.25" customHeight="1">
      <c r="A717" s="1263" t="s">
        <v>1579</v>
      </c>
      <c r="B717" s="772">
        <v>30.64</v>
      </c>
      <c r="C717" s="772">
        <v>30.64</v>
      </c>
      <c r="D717" s="771" t="s">
        <v>2389</v>
      </c>
    </row>
    <row r="718" spans="1:4" ht="11.25" customHeight="1">
      <c r="A718" s="1263"/>
      <c r="B718" s="772">
        <v>499.72999999999996</v>
      </c>
      <c r="C718" s="772">
        <v>499.73359999999997</v>
      </c>
      <c r="D718" s="771" t="s">
        <v>2397</v>
      </c>
    </row>
    <row r="719" spans="1:4" ht="11.25" customHeight="1">
      <c r="A719" s="1263"/>
      <c r="B719" s="772">
        <v>800</v>
      </c>
      <c r="C719" s="772">
        <v>800</v>
      </c>
      <c r="D719" s="771" t="s">
        <v>2385</v>
      </c>
    </row>
    <row r="720" spans="1:4" ht="11.25" customHeight="1">
      <c r="A720" s="1263"/>
      <c r="B720" s="772">
        <v>50</v>
      </c>
      <c r="C720" s="772">
        <v>50</v>
      </c>
      <c r="D720" s="771" t="s">
        <v>2396</v>
      </c>
    </row>
    <row r="721" spans="1:4" ht="11.25" customHeight="1">
      <c r="A721" s="1263"/>
      <c r="B721" s="772">
        <v>19889</v>
      </c>
      <c r="C721" s="772">
        <v>19889</v>
      </c>
      <c r="D721" s="771" t="s">
        <v>1249</v>
      </c>
    </row>
    <row r="722" spans="1:4" ht="11.25" customHeight="1">
      <c r="A722" s="1263"/>
      <c r="B722" s="772">
        <v>2260</v>
      </c>
      <c r="C722" s="772">
        <v>2260</v>
      </c>
      <c r="D722" s="771" t="s">
        <v>2381</v>
      </c>
    </row>
    <row r="723" spans="1:4" ht="11.25" customHeight="1">
      <c r="A723" s="1263"/>
      <c r="B723" s="772">
        <v>78</v>
      </c>
      <c r="C723" s="772">
        <v>78</v>
      </c>
      <c r="D723" s="771" t="s">
        <v>2380</v>
      </c>
    </row>
    <row r="724" spans="1:4" ht="11.25" customHeight="1">
      <c r="A724" s="1263"/>
      <c r="B724" s="772">
        <v>648.46</v>
      </c>
      <c r="C724" s="772">
        <v>648.45699999999999</v>
      </c>
      <c r="D724" s="771" t="s">
        <v>2445</v>
      </c>
    </row>
    <row r="725" spans="1:4" ht="11.25" customHeight="1">
      <c r="A725" s="1263"/>
      <c r="B725" s="772">
        <v>24255.829999999998</v>
      </c>
      <c r="C725" s="772">
        <v>24255.830599999998</v>
      </c>
      <c r="D725" s="771" t="s">
        <v>11</v>
      </c>
    </row>
    <row r="726" spans="1:4" ht="11.25" customHeight="1">
      <c r="A726" s="1262" t="s">
        <v>1573</v>
      </c>
      <c r="B726" s="776">
        <v>230.51999999999998</v>
      </c>
      <c r="C726" s="776">
        <v>230.52</v>
      </c>
      <c r="D726" s="775" t="s">
        <v>2397</v>
      </c>
    </row>
    <row r="727" spans="1:4" ht="11.25" customHeight="1">
      <c r="A727" s="1263"/>
      <c r="B727" s="772">
        <v>50</v>
      </c>
      <c r="C727" s="772">
        <v>50</v>
      </c>
      <c r="D727" s="771" t="s">
        <v>2396</v>
      </c>
    </row>
    <row r="728" spans="1:4" ht="11.25" customHeight="1">
      <c r="A728" s="1263"/>
      <c r="B728" s="772">
        <v>4606</v>
      </c>
      <c r="C728" s="772">
        <v>4606</v>
      </c>
      <c r="D728" s="771" t="s">
        <v>1249</v>
      </c>
    </row>
    <row r="729" spans="1:4" ht="11.25" customHeight="1">
      <c r="A729" s="1263"/>
      <c r="B729" s="772">
        <v>1357</v>
      </c>
      <c r="C729" s="772">
        <v>1357</v>
      </c>
      <c r="D729" s="771" t="s">
        <v>2381</v>
      </c>
    </row>
    <row r="730" spans="1:4" ht="11.25" customHeight="1">
      <c r="A730" s="1263"/>
      <c r="B730" s="772">
        <v>4</v>
      </c>
      <c r="C730" s="772">
        <v>4</v>
      </c>
      <c r="D730" s="771" t="s">
        <v>2380</v>
      </c>
    </row>
    <row r="731" spans="1:4" ht="11.25" customHeight="1">
      <c r="A731" s="1263"/>
      <c r="B731" s="772">
        <v>227</v>
      </c>
      <c r="C731" s="772">
        <v>227</v>
      </c>
      <c r="D731" s="771" t="s">
        <v>2418</v>
      </c>
    </row>
    <row r="732" spans="1:4" ht="11.25" customHeight="1">
      <c r="A732" s="1264"/>
      <c r="B732" s="774">
        <v>6474.52</v>
      </c>
      <c r="C732" s="774">
        <v>6474.52</v>
      </c>
      <c r="D732" s="773" t="s">
        <v>11</v>
      </c>
    </row>
    <row r="733" spans="1:4" ht="11.25" customHeight="1">
      <c r="A733" s="1263" t="s">
        <v>1528</v>
      </c>
      <c r="B733" s="772">
        <v>84.7</v>
      </c>
      <c r="C733" s="772">
        <v>84.7</v>
      </c>
      <c r="D733" s="771" t="s">
        <v>2389</v>
      </c>
    </row>
    <row r="734" spans="1:4" ht="11.25" customHeight="1">
      <c r="A734" s="1263"/>
      <c r="B734" s="772">
        <v>620.71</v>
      </c>
      <c r="C734" s="772">
        <v>620.70839999999998</v>
      </c>
      <c r="D734" s="771" t="s">
        <v>2397</v>
      </c>
    </row>
    <row r="735" spans="1:4" ht="11.25" customHeight="1">
      <c r="A735" s="1263"/>
      <c r="B735" s="772">
        <v>1900</v>
      </c>
      <c r="C735" s="772">
        <v>1730.7194500000001</v>
      </c>
      <c r="D735" s="771" t="s">
        <v>2444</v>
      </c>
    </row>
    <row r="736" spans="1:4" ht="11.25" customHeight="1">
      <c r="A736" s="1263"/>
      <c r="B736" s="772">
        <v>188</v>
      </c>
      <c r="C736" s="772">
        <v>188</v>
      </c>
      <c r="D736" s="771" t="s">
        <v>2385</v>
      </c>
    </row>
    <row r="737" spans="1:4" ht="11.25" customHeight="1">
      <c r="A737" s="1263"/>
      <c r="B737" s="772">
        <v>40</v>
      </c>
      <c r="C737" s="772">
        <v>40</v>
      </c>
      <c r="D737" s="771" t="s">
        <v>2383</v>
      </c>
    </row>
    <row r="738" spans="1:4" ht="11.25" customHeight="1">
      <c r="A738" s="1263"/>
      <c r="B738" s="772">
        <v>50</v>
      </c>
      <c r="C738" s="772">
        <v>50</v>
      </c>
      <c r="D738" s="771" t="s">
        <v>2396</v>
      </c>
    </row>
    <row r="739" spans="1:4" ht="11.25" customHeight="1">
      <c r="A739" s="1263"/>
      <c r="B739" s="772">
        <v>150.9</v>
      </c>
      <c r="C739" s="772">
        <v>62.447000000000003</v>
      </c>
      <c r="D739" s="771" t="s">
        <v>1259</v>
      </c>
    </row>
    <row r="740" spans="1:4" ht="11.25" customHeight="1">
      <c r="A740" s="1263"/>
      <c r="B740" s="772">
        <v>33332</v>
      </c>
      <c r="C740" s="772">
        <v>33332</v>
      </c>
      <c r="D740" s="771" t="s">
        <v>1249</v>
      </c>
    </row>
    <row r="741" spans="1:4" ht="11.25" customHeight="1">
      <c r="A741" s="1263"/>
      <c r="B741" s="772">
        <v>11293</v>
      </c>
      <c r="C741" s="772">
        <v>11293</v>
      </c>
      <c r="D741" s="771" t="s">
        <v>2381</v>
      </c>
    </row>
    <row r="742" spans="1:4" ht="11.25" customHeight="1">
      <c r="A742" s="1263"/>
      <c r="B742" s="772">
        <v>1398</v>
      </c>
      <c r="C742" s="772">
        <v>1398</v>
      </c>
      <c r="D742" s="771" t="s">
        <v>2380</v>
      </c>
    </row>
    <row r="743" spans="1:4" ht="11.25" customHeight="1">
      <c r="A743" s="1263"/>
      <c r="B743" s="772">
        <v>697</v>
      </c>
      <c r="C743" s="772">
        <v>697</v>
      </c>
      <c r="D743" s="771" t="s">
        <v>2418</v>
      </c>
    </row>
    <row r="744" spans="1:4" ht="11.25" customHeight="1">
      <c r="A744" s="1263"/>
      <c r="B744" s="772">
        <v>191.4</v>
      </c>
      <c r="C744" s="772">
        <v>191.4</v>
      </c>
      <c r="D744" s="771" t="s">
        <v>2404</v>
      </c>
    </row>
    <row r="745" spans="1:4" ht="11.25" customHeight="1">
      <c r="A745" s="1263"/>
      <c r="B745" s="772">
        <v>9.24</v>
      </c>
      <c r="C745" s="772">
        <v>9.234</v>
      </c>
      <c r="D745" s="771" t="s">
        <v>1088</v>
      </c>
    </row>
    <row r="746" spans="1:4" ht="11.25" customHeight="1">
      <c r="A746" s="1263"/>
      <c r="B746" s="772">
        <v>370</v>
      </c>
      <c r="C746" s="772">
        <v>370</v>
      </c>
      <c r="D746" s="771" t="s">
        <v>2443</v>
      </c>
    </row>
    <row r="747" spans="1:4" ht="11.25" customHeight="1">
      <c r="A747" s="1263"/>
      <c r="B747" s="772">
        <v>50324.95</v>
      </c>
      <c r="C747" s="772">
        <v>50067.208850000003</v>
      </c>
      <c r="D747" s="771" t="s">
        <v>11</v>
      </c>
    </row>
    <row r="748" spans="1:4" ht="11.25" customHeight="1">
      <c r="A748" s="1262" t="s">
        <v>1555</v>
      </c>
      <c r="B748" s="776">
        <v>75</v>
      </c>
      <c r="C748" s="776">
        <v>75</v>
      </c>
      <c r="D748" s="775" t="s">
        <v>2410</v>
      </c>
    </row>
    <row r="749" spans="1:4" ht="11.25" customHeight="1">
      <c r="A749" s="1263"/>
      <c r="B749" s="772">
        <v>183.92</v>
      </c>
      <c r="C749" s="772">
        <v>183.92</v>
      </c>
      <c r="D749" s="771" t="s">
        <v>2389</v>
      </c>
    </row>
    <row r="750" spans="1:4" ht="11.25" customHeight="1">
      <c r="A750" s="1263"/>
      <c r="B750" s="772">
        <v>713.2</v>
      </c>
      <c r="C750" s="772">
        <v>619.08290999999997</v>
      </c>
      <c r="D750" s="771" t="s">
        <v>1122</v>
      </c>
    </row>
    <row r="751" spans="1:4" ht="11.25" customHeight="1">
      <c r="A751" s="1263"/>
      <c r="B751" s="772">
        <v>1166.02</v>
      </c>
      <c r="C751" s="772">
        <v>796.34866999999986</v>
      </c>
      <c r="D751" s="771" t="s">
        <v>1117</v>
      </c>
    </row>
    <row r="752" spans="1:4" ht="11.25" customHeight="1">
      <c r="A752" s="1263"/>
      <c r="B752" s="772">
        <v>1122.8700000000001</v>
      </c>
      <c r="C752" s="772">
        <v>1122.8684000000001</v>
      </c>
      <c r="D752" s="771" t="s">
        <v>2397</v>
      </c>
    </row>
    <row r="753" spans="1:4" ht="11.25" customHeight="1">
      <c r="A753" s="1263"/>
      <c r="B753" s="772">
        <v>166</v>
      </c>
      <c r="C753" s="772">
        <v>166</v>
      </c>
      <c r="D753" s="771" t="s">
        <v>2385</v>
      </c>
    </row>
    <row r="754" spans="1:4" ht="11.25" customHeight="1">
      <c r="A754" s="1263"/>
      <c r="B754" s="772">
        <v>2207.6800000000003</v>
      </c>
      <c r="C754" s="772">
        <v>719.88155000000006</v>
      </c>
      <c r="D754" s="771" t="s">
        <v>1098</v>
      </c>
    </row>
    <row r="755" spans="1:4" ht="11.25" customHeight="1">
      <c r="A755" s="1263"/>
      <c r="B755" s="772">
        <v>10</v>
      </c>
      <c r="C755" s="772">
        <v>10</v>
      </c>
      <c r="D755" s="771" t="s">
        <v>2383</v>
      </c>
    </row>
    <row r="756" spans="1:4" ht="11.25" customHeight="1">
      <c r="A756" s="1263"/>
      <c r="B756" s="772">
        <v>50</v>
      </c>
      <c r="C756" s="772">
        <v>50</v>
      </c>
      <c r="D756" s="771" t="s">
        <v>2396</v>
      </c>
    </row>
    <row r="757" spans="1:4" ht="11.25" customHeight="1">
      <c r="A757" s="1263"/>
      <c r="B757" s="772">
        <v>43122</v>
      </c>
      <c r="C757" s="772">
        <v>43122</v>
      </c>
      <c r="D757" s="771" t="s">
        <v>1249</v>
      </c>
    </row>
    <row r="758" spans="1:4" ht="11.25" customHeight="1">
      <c r="A758" s="1263"/>
      <c r="B758" s="772">
        <v>9063</v>
      </c>
      <c r="C758" s="772">
        <v>9063</v>
      </c>
      <c r="D758" s="771" t="s">
        <v>2381</v>
      </c>
    </row>
    <row r="759" spans="1:4" ht="11.25" customHeight="1">
      <c r="A759" s="1263"/>
      <c r="B759" s="772">
        <v>1160</v>
      </c>
      <c r="C759" s="772">
        <v>1160</v>
      </c>
      <c r="D759" s="771" t="s">
        <v>2380</v>
      </c>
    </row>
    <row r="760" spans="1:4" ht="11.25" customHeight="1">
      <c r="A760" s="1263"/>
      <c r="B760" s="772">
        <v>700</v>
      </c>
      <c r="C760" s="772">
        <v>700</v>
      </c>
      <c r="D760" s="771" t="s">
        <v>2418</v>
      </c>
    </row>
    <row r="761" spans="1:4" ht="11.25" customHeight="1">
      <c r="A761" s="1264"/>
      <c r="B761" s="774">
        <v>59739.69</v>
      </c>
      <c r="C761" s="774">
        <v>57788.10153</v>
      </c>
      <c r="D761" s="773" t="s">
        <v>11</v>
      </c>
    </row>
    <row r="762" spans="1:4" ht="11.25" customHeight="1">
      <c r="A762" s="1263" t="s">
        <v>1536</v>
      </c>
      <c r="B762" s="772">
        <v>300.89999999999998</v>
      </c>
      <c r="C762" s="772">
        <v>300.87900000000002</v>
      </c>
      <c r="D762" s="771" t="s">
        <v>1122</v>
      </c>
    </row>
    <row r="763" spans="1:4" ht="11.25" customHeight="1">
      <c r="A763" s="1263"/>
      <c r="B763" s="772">
        <v>1052.6500000000001</v>
      </c>
      <c r="C763" s="772">
        <v>1052.6472000000001</v>
      </c>
      <c r="D763" s="771" t="s">
        <v>2397</v>
      </c>
    </row>
    <row r="764" spans="1:4" ht="21.75">
      <c r="A764" s="1263"/>
      <c r="B764" s="772">
        <v>73.09</v>
      </c>
      <c r="C764" s="772">
        <v>72.990000000000009</v>
      </c>
      <c r="D764" s="771" t="s">
        <v>1256</v>
      </c>
    </row>
    <row r="765" spans="1:4" ht="11.25" customHeight="1">
      <c r="A765" s="1263"/>
      <c r="B765" s="772">
        <v>4792.51</v>
      </c>
      <c r="C765" s="772">
        <v>3404.6253699999997</v>
      </c>
      <c r="D765" s="771" t="s">
        <v>1098</v>
      </c>
    </row>
    <row r="766" spans="1:4" ht="11.25" customHeight="1">
      <c r="A766" s="1263"/>
      <c r="B766" s="772">
        <v>60</v>
      </c>
      <c r="C766" s="772">
        <v>60</v>
      </c>
      <c r="D766" s="771" t="s">
        <v>2383</v>
      </c>
    </row>
    <row r="767" spans="1:4" ht="11.25" customHeight="1">
      <c r="A767" s="1263"/>
      <c r="B767" s="772">
        <v>50</v>
      </c>
      <c r="C767" s="772">
        <v>50</v>
      </c>
      <c r="D767" s="771" t="s">
        <v>2396</v>
      </c>
    </row>
    <row r="768" spans="1:4" ht="11.25" customHeight="1">
      <c r="A768" s="1263"/>
      <c r="B768" s="772">
        <v>43565</v>
      </c>
      <c r="C768" s="772">
        <v>43518.654000000002</v>
      </c>
      <c r="D768" s="771" t="s">
        <v>1249</v>
      </c>
    </row>
    <row r="769" spans="1:4" ht="11.25" customHeight="1">
      <c r="A769" s="1263"/>
      <c r="B769" s="772">
        <v>14091</v>
      </c>
      <c r="C769" s="772">
        <v>14091</v>
      </c>
      <c r="D769" s="771" t="s">
        <v>2381</v>
      </c>
    </row>
    <row r="770" spans="1:4" ht="11.25" customHeight="1">
      <c r="A770" s="1263"/>
      <c r="B770" s="772">
        <v>3109</v>
      </c>
      <c r="C770" s="772">
        <v>3109</v>
      </c>
      <c r="D770" s="771" t="s">
        <v>2380</v>
      </c>
    </row>
    <row r="771" spans="1:4" ht="11.25" customHeight="1">
      <c r="A771" s="1263"/>
      <c r="B771" s="772">
        <v>373</v>
      </c>
      <c r="C771" s="772">
        <v>373</v>
      </c>
      <c r="D771" s="771" t="s">
        <v>2418</v>
      </c>
    </row>
    <row r="772" spans="1:4" ht="11.25" customHeight="1">
      <c r="A772" s="1263"/>
      <c r="B772" s="772">
        <v>216</v>
      </c>
      <c r="C772" s="772">
        <v>216</v>
      </c>
      <c r="D772" s="771" t="s">
        <v>2404</v>
      </c>
    </row>
    <row r="773" spans="1:4" ht="11.25" customHeight="1">
      <c r="A773" s="1263"/>
      <c r="B773" s="772">
        <v>5.78</v>
      </c>
      <c r="C773" s="772">
        <v>5.7720000000000002</v>
      </c>
      <c r="D773" s="771" t="s">
        <v>1088</v>
      </c>
    </row>
    <row r="774" spans="1:4" ht="11.25" customHeight="1">
      <c r="A774" s="1263"/>
      <c r="B774" s="772">
        <v>67688.929999999993</v>
      </c>
      <c r="C774" s="772">
        <v>66254.567569999999</v>
      </c>
      <c r="D774" s="771" t="s">
        <v>11</v>
      </c>
    </row>
    <row r="775" spans="1:4" ht="11.25" customHeight="1">
      <c r="A775" s="1262" t="s">
        <v>1543</v>
      </c>
      <c r="B775" s="776">
        <v>619.22</v>
      </c>
      <c r="C775" s="776">
        <v>619.21839999999997</v>
      </c>
      <c r="D775" s="775" t="s">
        <v>2397</v>
      </c>
    </row>
    <row r="776" spans="1:4" ht="11.25" customHeight="1">
      <c r="A776" s="1263"/>
      <c r="B776" s="772">
        <v>150</v>
      </c>
      <c r="C776" s="772">
        <v>150</v>
      </c>
      <c r="D776" s="771" t="s">
        <v>2385</v>
      </c>
    </row>
    <row r="777" spans="1:4" ht="11.25" customHeight="1">
      <c r="A777" s="1263"/>
      <c r="B777" s="772">
        <v>50</v>
      </c>
      <c r="C777" s="772">
        <v>50</v>
      </c>
      <c r="D777" s="771" t="s">
        <v>2396</v>
      </c>
    </row>
    <row r="778" spans="1:4" ht="11.25" customHeight="1">
      <c r="A778" s="1263"/>
      <c r="B778" s="772">
        <v>29053</v>
      </c>
      <c r="C778" s="772">
        <v>29053</v>
      </c>
      <c r="D778" s="771" t="s">
        <v>1249</v>
      </c>
    </row>
    <row r="779" spans="1:4" ht="11.25" customHeight="1">
      <c r="A779" s="1263"/>
      <c r="B779" s="772">
        <v>5833</v>
      </c>
      <c r="C779" s="772">
        <v>5833</v>
      </c>
      <c r="D779" s="771" t="s">
        <v>2381</v>
      </c>
    </row>
    <row r="780" spans="1:4" ht="11.25" customHeight="1">
      <c r="A780" s="1263"/>
      <c r="B780" s="772">
        <v>560</v>
      </c>
      <c r="C780" s="772">
        <v>560</v>
      </c>
      <c r="D780" s="771" t="s">
        <v>2380</v>
      </c>
    </row>
    <row r="781" spans="1:4" ht="11.25" customHeight="1">
      <c r="A781" s="1263"/>
      <c r="B781" s="772">
        <v>361</v>
      </c>
      <c r="C781" s="772">
        <v>361</v>
      </c>
      <c r="D781" s="771" t="s">
        <v>2418</v>
      </c>
    </row>
    <row r="782" spans="1:4" ht="11.25" customHeight="1">
      <c r="A782" s="1264"/>
      <c r="B782" s="774">
        <v>36626.22</v>
      </c>
      <c r="C782" s="774">
        <v>36626.218399999998</v>
      </c>
      <c r="D782" s="773" t="s">
        <v>11</v>
      </c>
    </row>
    <row r="783" spans="1:4" ht="11.25" customHeight="1">
      <c r="A783" s="1263" t="s">
        <v>1577</v>
      </c>
      <c r="B783" s="772">
        <v>1274.3500000000001</v>
      </c>
      <c r="C783" s="772">
        <v>1274.3280200000002</v>
      </c>
      <c r="D783" s="771" t="s">
        <v>2429</v>
      </c>
    </row>
    <row r="784" spans="1:4" ht="11.25" customHeight="1">
      <c r="A784" s="1263"/>
      <c r="B784" s="772">
        <v>663.86</v>
      </c>
      <c r="C784" s="772">
        <v>663.86160000000007</v>
      </c>
      <c r="D784" s="771" t="s">
        <v>2397</v>
      </c>
    </row>
    <row r="785" spans="1:4" ht="21.75">
      <c r="A785" s="1263"/>
      <c r="B785" s="772">
        <v>83.8</v>
      </c>
      <c r="C785" s="772">
        <v>82.058000000000007</v>
      </c>
      <c r="D785" s="771" t="s">
        <v>1256</v>
      </c>
    </row>
    <row r="786" spans="1:4" ht="11.25" customHeight="1">
      <c r="A786" s="1263"/>
      <c r="B786" s="772">
        <v>25</v>
      </c>
      <c r="C786" s="772">
        <v>25</v>
      </c>
      <c r="D786" s="771" t="s">
        <v>2383</v>
      </c>
    </row>
    <row r="787" spans="1:4" ht="11.25" customHeight="1">
      <c r="A787" s="1263"/>
      <c r="B787" s="772">
        <v>50</v>
      </c>
      <c r="C787" s="772">
        <v>50</v>
      </c>
      <c r="D787" s="771" t="s">
        <v>2396</v>
      </c>
    </row>
    <row r="788" spans="1:4" ht="11.25" customHeight="1">
      <c r="A788" s="1263"/>
      <c r="B788" s="772">
        <v>22557</v>
      </c>
      <c r="C788" s="772">
        <v>22557</v>
      </c>
      <c r="D788" s="771" t="s">
        <v>1249</v>
      </c>
    </row>
    <row r="789" spans="1:4" ht="11.25" customHeight="1">
      <c r="A789" s="1263"/>
      <c r="B789" s="772">
        <v>4562</v>
      </c>
      <c r="C789" s="772">
        <v>4562</v>
      </c>
      <c r="D789" s="771" t="s">
        <v>2381</v>
      </c>
    </row>
    <row r="790" spans="1:4" ht="11.25" customHeight="1">
      <c r="A790" s="1263"/>
      <c r="B790" s="772">
        <v>483</v>
      </c>
      <c r="C790" s="772">
        <v>483</v>
      </c>
      <c r="D790" s="771" t="s">
        <v>2380</v>
      </c>
    </row>
    <row r="791" spans="1:4" ht="11.25" customHeight="1">
      <c r="A791" s="1263"/>
      <c r="B791" s="772">
        <v>29699.010000000002</v>
      </c>
      <c r="C791" s="772">
        <v>29697.247620000002</v>
      </c>
      <c r="D791" s="771" t="s">
        <v>11</v>
      </c>
    </row>
    <row r="792" spans="1:4" ht="11.25" customHeight="1">
      <c r="A792" s="1262" t="s">
        <v>2442</v>
      </c>
      <c r="B792" s="776">
        <v>59.43</v>
      </c>
      <c r="C792" s="776">
        <v>59.424999999999997</v>
      </c>
      <c r="D792" s="775" t="s">
        <v>2389</v>
      </c>
    </row>
    <row r="793" spans="1:4" ht="11.25" customHeight="1">
      <c r="A793" s="1263"/>
      <c r="B793" s="772">
        <v>4069.85</v>
      </c>
      <c r="C793" s="772">
        <v>4069.8115400000002</v>
      </c>
      <c r="D793" s="771" t="s">
        <v>1117</v>
      </c>
    </row>
    <row r="794" spans="1:4" ht="11.25" customHeight="1">
      <c r="A794" s="1263"/>
      <c r="B794" s="772">
        <v>531.77</v>
      </c>
      <c r="C794" s="772">
        <v>531.7636</v>
      </c>
      <c r="D794" s="771" t="s">
        <v>2397</v>
      </c>
    </row>
    <row r="795" spans="1:4" ht="11.25" customHeight="1">
      <c r="A795" s="1263"/>
      <c r="B795" s="772">
        <v>170</v>
      </c>
      <c r="C795" s="772">
        <v>170</v>
      </c>
      <c r="D795" s="771" t="s">
        <v>2385</v>
      </c>
    </row>
    <row r="796" spans="1:4" ht="21.75">
      <c r="A796" s="1263"/>
      <c r="B796" s="772">
        <v>85.44</v>
      </c>
      <c r="C796" s="772">
        <v>85.442999999999998</v>
      </c>
      <c r="D796" s="771" t="s">
        <v>1256</v>
      </c>
    </row>
    <row r="797" spans="1:4" ht="11.25" customHeight="1">
      <c r="A797" s="1263"/>
      <c r="B797" s="772">
        <v>6112.5199999999995</v>
      </c>
      <c r="C797" s="772">
        <v>2618.4306499999998</v>
      </c>
      <c r="D797" s="771" t="s">
        <v>1098</v>
      </c>
    </row>
    <row r="798" spans="1:4" ht="11.25" customHeight="1">
      <c r="A798" s="1263"/>
      <c r="B798" s="772">
        <v>50</v>
      </c>
      <c r="C798" s="772">
        <v>50</v>
      </c>
      <c r="D798" s="771" t="s">
        <v>2396</v>
      </c>
    </row>
    <row r="799" spans="1:4" ht="11.25" customHeight="1">
      <c r="A799" s="1263"/>
      <c r="B799" s="772">
        <v>7</v>
      </c>
      <c r="C799" s="772">
        <v>6.4589999999999996</v>
      </c>
      <c r="D799" s="771" t="s">
        <v>1259</v>
      </c>
    </row>
    <row r="800" spans="1:4" ht="11.25" customHeight="1">
      <c r="A800" s="1263"/>
      <c r="B800" s="772">
        <v>24635</v>
      </c>
      <c r="C800" s="772">
        <v>24635</v>
      </c>
      <c r="D800" s="771" t="s">
        <v>1249</v>
      </c>
    </row>
    <row r="801" spans="1:4" ht="11.25" customHeight="1">
      <c r="A801" s="1263"/>
      <c r="B801" s="772">
        <v>7198</v>
      </c>
      <c r="C801" s="772">
        <v>7198</v>
      </c>
      <c r="D801" s="771" t="s">
        <v>2381</v>
      </c>
    </row>
    <row r="802" spans="1:4" ht="11.25" customHeight="1">
      <c r="A802" s="1263"/>
      <c r="B802" s="772">
        <v>1293</v>
      </c>
      <c r="C802" s="772">
        <v>1160</v>
      </c>
      <c r="D802" s="771" t="s">
        <v>2380</v>
      </c>
    </row>
    <row r="803" spans="1:4" ht="11.25" customHeight="1">
      <c r="A803" s="1263"/>
      <c r="B803" s="772">
        <v>960</v>
      </c>
      <c r="C803" s="772">
        <v>960</v>
      </c>
      <c r="D803" s="771" t="s">
        <v>2418</v>
      </c>
    </row>
    <row r="804" spans="1:4" ht="11.25" customHeight="1">
      <c r="A804" s="1263"/>
      <c r="B804" s="772">
        <v>0.72</v>
      </c>
      <c r="C804" s="772">
        <v>0.72099999999999997</v>
      </c>
      <c r="D804" s="771" t="s">
        <v>1088</v>
      </c>
    </row>
    <row r="805" spans="1:4" ht="11.25" customHeight="1">
      <c r="A805" s="1263"/>
      <c r="B805" s="772">
        <v>1000</v>
      </c>
      <c r="C805" s="772">
        <v>0</v>
      </c>
      <c r="D805" s="771" t="s">
        <v>2441</v>
      </c>
    </row>
    <row r="806" spans="1:4" ht="11.25" customHeight="1">
      <c r="A806" s="1264"/>
      <c r="B806" s="774">
        <v>46172.729999999996</v>
      </c>
      <c r="C806" s="774">
        <v>41545.053789999991</v>
      </c>
      <c r="D806" s="773" t="s">
        <v>11</v>
      </c>
    </row>
    <row r="807" spans="1:4" ht="11.25" customHeight="1">
      <c r="A807" s="1263" t="s">
        <v>1599</v>
      </c>
      <c r="B807" s="772">
        <v>49.82</v>
      </c>
      <c r="C807" s="772">
        <v>49.817999999999998</v>
      </c>
      <c r="D807" s="771" t="s">
        <v>1254</v>
      </c>
    </row>
    <row r="808" spans="1:4" ht="11.25" customHeight="1">
      <c r="A808" s="1263"/>
      <c r="B808" s="772">
        <v>38.99</v>
      </c>
      <c r="C808" s="772">
        <v>38.987509999999993</v>
      </c>
      <c r="D808" s="771" t="s">
        <v>1118</v>
      </c>
    </row>
    <row r="809" spans="1:4" ht="11.25" customHeight="1">
      <c r="A809" s="1263"/>
      <c r="B809" s="772">
        <v>429.03</v>
      </c>
      <c r="C809" s="772">
        <v>429.02520000000004</v>
      </c>
      <c r="D809" s="771" t="s">
        <v>2397</v>
      </c>
    </row>
    <row r="810" spans="1:4" ht="11.25" customHeight="1">
      <c r="A810" s="1263"/>
      <c r="B810" s="772">
        <v>50</v>
      </c>
      <c r="C810" s="772">
        <v>50</v>
      </c>
      <c r="D810" s="771" t="s">
        <v>2396</v>
      </c>
    </row>
    <row r="811" spans="1:4" ht="11.25" customHeight="1">
      <c r="A811" s="1263"/>
      <c r="B811" s="772">
        <v>14077</v>
      </c>
      <c r="C811" s="772">
        <v>14077</v>
      </c>
      <c r="D811" s="771" t="s">
        <v>1249</v>
      </c>
    </row>
    <row r="812" spans="1:4" ht="11.25" customHeight="1">
      <c r="A812" s="1263"/>
      <c r="B812" s="772">
        <v>2139</v>
      </c>
      <c r="C812" s="772">
        <v>2139</v>
      </c>
      <c r="D812" s="771" t="s">
        <v>2381</v>
      </c>
    </row>
    <row r="813" spans="1:4" ht="11.25" customHeight="1">
      <c r="A813" s="1263"/>
      <c r="B813" s="772">
        <v>407</v>
      </c>
      <c r="C813" s="772">
        <v>407</v>
      </c>
      <c r="D813" s="771" t="s">
        <v>2380</v>
      </c>
    </row>
    <row r="814" spans="1:4" ht="11.25" customHeight="1">
      <c r="A814" s="1263"/>
      <c r="B814" s="772">
        <v>17190.84</v>
      </c>
      <c r="C814" s="772">
        <v>17190.830709999998</v>
      </c>
      <c r="D814" s="771" t="s">
        <v>11</v>
      </c>
    </row>
    <row r="815" spans="1:4" ht="11.25" customHeight="1">
      <c r="A815" s="1262" t="s">
        <v>1618</v>
      </c>
      <c r="B815" s="776">
        <v>31.62</v>
      </c>
      <c r="C815" s="776">
        <v>31.614999999999998</v>
      </c>
      <c r="D815" s="775" t="s">
        <v>1254</v>
      </c>
    </row>
    <row r="816" spans="1:4" ht="11.25" customHeight="1">
      <c r="A816" s="1263"/>
      <c r="B816" s="772">
        <v>652.94999999999993</v>
      </c>
      <c r="C816" s="772">
        <v>652.71005999999988</v>
      </c>
      <c r="D816" s="771" t="s">
        <v>1122</v>
      </c>
    </row>
    <row r="817" spans="1:4" ht="11.25" customHeight="1">
      <c r="A817" s="1263"/>
      <c r="B817" s="772">
        <v>124</v>
      </c>
      <c r="C817" s="772">
        <v>123.85639</v>
      </c>
      <c r="D817" s="771" t="s">
        <v>1123</v>
      </c>
    </row>
    <row r="818" spans="1:4" ht="11.25" customHeight="1">
      <c r="A818" s="1263"/>
      <c r="B818" s="772">
        <v>709.21</v>
      </c>
      <c r="C818" s="772">
        <v>709.21199999999999</v>
      </c>
      <c r="D818" s="771" t="s">
        <v>2397</v>
      </c>
    </row>
    <row r="819" spans="1:4" ht="21.75">
      <c r="A819" s="1263"/>
      <c r="B819" s="772">
        <v>71.56</v>
      </c>
      <c r="C819" s="772">
        <v>70.801000000000002</v>
      </c>
      <c r="D819" s="771" t="s">
        <v>1256</v>
      </c>
    </row>
    <row r="820" spans="1:4" ht="11.25" customHeight="1">
      <c r="A820" s="1263"/>
      <c r="B820" s="772">
        <v>5430.25</v>
      </c>
      <c r="C820" s="772">
        <v>3662.5610299999998</v>
      </c>
      <c r="D820" s="771" t="s">
        <v>1098</v>
      </c>
    </row>
    <row r="821" spans="1:4" ht="11.25" customHeight="1">
      <c r="A821" s="1263"/>
      <c r="B821" s="772">
        <v>50</v>
      </c>
      <c r="C821" s="772">
        <v>50</v>
      </c>
      <c r="D821" s="771" t="s">
        <v>2396</v>
      </c>
    </row>
    <row r="822" spans="1:4" ht="11.25" customHeight="1">
      <c r="A822" s="1263"/>
      <c r="B822" s="772">
        <v>27968</v>
      </c>
      <c r="C822" s="772">
        <v>27968</v>
      </c>
      <c r="D822" s="771" t="s">
        <v>1249</v>
      </c>
    </row>
    <row r="823" spans="1:4" ht="11.25" customHeight="1">
      <c r="A823" s="1263"/>
      <c r="B823" s="772">
        <v>4916</v>
      </c>
      <c r="C823" s="772">
        <v>4916</v>
      </c>
      <c r="D823" s="771" t="s">
        <v>2381</v>
      </c>
    </row>
    <row r="824" spans="1:4" ht="11.25" customHeight="1">
      <c r="A824" s="1263"/>
      <c r="B824" s="772">
        <v>2244</v>
      </c>
      <c r="C824" s="772">
        <v>2244</v>
      </c>
      <c r="D824" s="771" t="s">
        <v>2380</v>
      </c>
    </row>
    <row r="825" spans="1:4" ht="11.25" customHeight="1">
      <c r="A825" s="1263"/>
      <c r="B825" s="772">
        <v>3.46</v>
      </c>
      <c r="C825" s="772">
        <v>3.4610000000000003</v>
      </c>
      <c r="D825" s="771" t="s">
        <v>1088</v>
      </c>
    </row>
    <row r="826" spans="1:4" ht="11.25" customHeight="1">
      <c r="A826" s="1264"/>
      <c r="B826" s="774">
        <v>42201.049999999996</v>
      </c>
      <c r="C826" s="774">
        <v>40432.216480000003</v>
      </c>
      <c r="D826" s="773" t="s">
        <v>11</v>
      </c>
    </row>
    <row r="827" spans="1:4" ht="11.25" customHeight="1">
      <c r="A827" s="1263" t="s">
        <v>1616</v>
      </c>
      <c r="B827" s="772">
        <v>80</v>
      </c>
      <c r="C827" s="772">
        <v>80</v>
      </c>
      <c r="D827" s="771" t="s">
        <v>2410</v>
      </c>
    </row>
    <row r="828" spans="1:4" ht="11.25" customHeight="1">
      <c r="A828" s="1263"/>
      <c r="B828" s="772">
        <v>45</v>
      </c>
      <c r="C828" s="772">
        <v>0</v>
      </c>
      <c r="D828" s="771" t="s">
        <v>1125</v>
      </c>
    </row>
    <row r="829" spans="1:4" ht="11.25" customHeight="1">
      <c r="A829" s="1263"/>
      <c r="B829" s="772">
        <v>2020.42</v>
      </c>
      <c r="C829" s="772">
        <v>2019.7458799999999</v>
      </c>
      <c r="D829" s="771" t="s">
        <v>1117</v>
      </c>
    </row>
    <row r="830" spans="1:4" ht="11.25" customHeight="1">
      <c r="A830" s="1263"/>
      <c r="B830" s="772">
        <v>604.68000000000006</v>
      </c>
      <c r="C830" s="772">
        <v>604.67999999999995</v>
      </c>
      <c r="D830" s="771" t="s">
        <v>2397</v>
      </c>
    </row>
    <row r="831" spans="1:4" ht="11.25" customHeight="1">
      <c r="A831" s="1263"/>
      <c r="B831" s="772">
        <v>13.5</v>
      </c>
      <c r="C831" s="772">
        <v>13.5</v>
      </c>
      <c r="D831" s="771" t="s">
        <v>2382</v>
      </c>
    </row>
    <row r="832" spans="1:4" ht="11.25" customHeight="1">
      <c r="A832" s="1263"/>
      <c r="B832" s="772">
        <v>50</v>
      </c>
      <c r="C832" s="772">
        <v>50</v>
      </c>
      <c r="D832" s="771" t="s">
        <v>2396</v>
      </c>
    </row>
    <row r="833" spans="1:4" ht="11.25" customHeight="1">
      <c r="A833" s="1263"/>
      <c r="B833" s="772">
        <v>25274</v>
      </c>
      <c r="C833" s="772">
        <v>25273.98</v>
      </c>
      <c r="D833" s="771" t="s">
        <v>1249</v>
      </c>
    </row>
    <row r="834" spans="1:4" ht="11.25" customHeight="1">
      <c r="A834" s="1263"/>
      <c r="B834" s="772">
        <v>4357</v>
      </c>
      <c r="C834" s="772">
        <v>4357</v>
      </c>
      <c r="D834" s="771" t="s">
        <v>2381</v>
      </c>
    </row>
    <row r="835" spans="1:4" ht="11.25" customHeight="1">
      <c r="A835" s="1263"/>
      <c r="B835" s="772">
        <v>1212</v>
      </c>
      <c r="C835" s="772">
        <v>1188.44046</v>
      </c>
      <c r="D835" s="771" t="s">
        <v>2380</v>
      </c>
    </row>
    <row r="836" spans="1:4" ht="11.25" customHeight="1">
      <c r="A836" s="1263"/>
      <c r="B836" s="772">
        <v>315.2</v>
      </c>
      <c r="C836" s="772">
        <v>315.173</v>
      </c>
      <c r="D836" s="771" t="s">
        <v>2404</v>
      </c>
    </row>
    <row r="837" spans="1:4" ht="11.25" customHeight="1">
      <c r="A837" s="1263"/>
      <c r="B837" s="772">
        <v>650</v>
      </c>
      <c r="C837" s="772">
        <v>616.77800000000002</v>
      </c>
      <c r="D837" s="771" t="s">
        <v>2440</v>
      </c>
    </row>
    <row r="838" spans="1:4" ht="11.25" customHeight="1">
      <c r="A838" s="1263"/>
      <c r="B838" s="772">
        <v>25</v>
      </c>
      <c r="C838" s="772">
        <v>25</v>
      </c>
      <c r="D838" s="771" t="s">
        <v>2384</v>
      </c>
    </row>
    <row r="839" spans="1:4" ht="11.25" customHeight="1">
      <c r="A839" s="1263"/>
      <c r="B839" s="772">
        <v>34646.799999999996</v>
      </c>
      <c r="C839" s="772">
        <v>34544.297339999997</v>
      </c>
      <c r="D839" s="771" t="s">
        <v>11</v>
      </c>
    </row>
    <row r="840" spans="1:4" ht="11.25" customHeight="1">
      <c r="A840" s="1262" t="s">
        <v>1598</v>
      </c>
      <c r="B840" s="776">
        <v>582.70000000000005</v>
      </c>
      <c r="C840" s="776">
        <v>353.84639999999996</v>
      </c>
      <c r="D840" s="775" t="s">
        <v>1117</v>
      </c>
    </row>
    <row r="841" spans="1:4" ht="11.25" customHeight="1">
      <c r="A841" s="1263"/>
      <c r="B841" s="772">
        <v>536.34</v>
      </c>
      <c r="C841" s="772">
        <v>536.3356</v>
      </c>
      <c r="D841" s="771" t="s">
        <v>2397</v>
      </c>
    </row>
    <row r="842" spans="1:4" ht="11.25" customHeight="1">
      <c r="A842" s="1263"/>
      <c r="B842" s="772">
        <v>50</v>
      </c>
      <c r="C842" s="772">
        <v>50</v>
      </c>
      <c r="D842" s="771" t="s">
        <v>2396</v>
      </c>
    </row>
    <row r="843" spans="1:4" ht="11.25" customHeight="1">
      <c r="A843" s="1263"/>
      <c r="B843" s="772">
        <v>16213</v>
      </c>
      <c r="C843" s="772">
        <v>16213</v>
      </c>
      <c r="D843" s="771" t="s">
        <v>1249</v>
      </c>
    </row>
    <row r="844" spans="1:4" ht="11.25" customHeight="1">
      <c r="A844" s="1263"/>
      <c r="B844" s="772">
        <v>4079</v>
      </c>
      <c r="C844" s="772">
        <v>4079</v>
      </c>
      <c r="D844" s="771" t="s">
        <v>2381</v>
      </c>
    </row>
    <row r="845" spans="1:4" ht="11.25" customHeight="1">
      <c r="A845" s="1263"/>
      <c r="B845" s="772">
        <v>411</v>
      </c>
      <c r="C845" s="772">
        <v>411</v>
      </c>
      <c r="D845" s="771" t="s">
        <v>2380</v>
      </c>
    </row>
    <row r="846" spans="1:4" ht="11.25" customHeight="1">
      <c r="A846" s="1264"/>
      <c r="B846" s="774">
        <v>21872.04</v>
      </c>
      <c r="C846" s="774">
        <v>21643.181999999997</v>
      </c>
      <c r="D846" s="773" t="s">
        <v>11</v>
      </c>
    </row>
    <row r="847" spans="1:4" ht="11.25" customHeight="1">
      <c r="A847" s="1263" t="s">
        <v>1586</v>
      </c>
      <c r="B847" s="772">
        <v>50.78</v>
      </c>
      <c r="C847" s="772">
        <v>50.776000000000003</v>
      </c>
      <c r="D847" s="771" t="s">
        <v>1254</v>
      </c>
    </row>
    <row r="848" spans="1:4" ht="11.25" customHeight="1">
      <c r="A848" s="1263"/>
      <c r="B848" s="772">
        <v>2796.38</v>
      </c>
      <c r="C848" s="772">
        <v>2793.3759700000001</v>
      </c>
      <c r="D848" s="771" t="s">
        <v>1117</v>
      </c>
    </row>
    <row r="849" spans="1:4" ht="11.25" customHeight="1">
      <c r="A849" s="1263"/>
      <c r="B849" s="772">
        <v>490.39</v>
      </c>
      <c r="C849" s="772">
        <v>490.38639999999998</v>
      </c>
      <c r="D849" s="771" t="s">
        <v>2397</v>
      </c>
    </row>
    <row r="850" spans="1:4" ht="11.25" customHeight="1">
      <c r="A850" s="1263"/>
      <c r="B850" s="772">
        <v>50</v>
      </c>
      <c r="C850" s="772">
        <v>50</v>
      </c>
      <c r="D850" s="771" t="s">
        <v>2396</v>
      </c>
    </row>
    <row r="851" spans="1:4" ht="11.25" customHeight="1">
      <c r="A851" s="1263"/>
      <c r="B851" s="772">
        <v>14425</v>
      </c>
      <c r="C851" s="772">
        <v>14425</v>
      </c>
      <c r="D851" s="771" t="s">
        <v>1249</v>
      </c>
    </row>
    <row r="852" spans="1:4" ht="11.25" customHeight="1">
      <c r="A852" s="1263"/>
      <c r="B852" s="772">
        <v>3119</v>
      </c>
      <c r="C852" s="772">
        <v>3119</v>
      </c>
      <c r="D852" s="771" t="s">
        <v>2381</v>
      </c>
    </row>
    <row r="853" spans="1:4" ht="11.25" customHeight="1">
      <c r="A853" s="1263"/>
      <c r="B853" s="772">
        <v>371</v>
      </c>
      <c r="C853" s="772">
        <v>371</v>
      </c>
      <c r="D853" s="771" t="s">
        <v>2380</v>
      </c>
    </row>
    <row r="854" spans="1:4" ht="11.25" customHeight="1">
      <c r="A854" s="1263"/>
      <c r="B854" s="772">
        <v>21302.55</v>
      </c>
      <c r="C854" s="772">
        <v>21299.538369999998</v>
      </c>
      <c r="D854" s="771" t="s">
        <v>11</v>
      </c>
    </row>
    <row r="855" spans="1:4" ht="11.25" customHeight="1">
      <c r="A855" s="1262" t="s">
        <v>1614</v>
      </c>
      <c r="B855" s="776">
        <v>9.58</v>
      </c>
      <c r="C855" s="776">
        <v>9.58</v>
      </c>
      <c r="D855" s="775" t="s">
        <v>1254</v>
      </c>
    </row>
    <row r="856" spans="1:4" ht="11.25" customHeight="1">
      <c r="A856" s="1263"/>
      <c r="B856" s="772">
        <v>1447.11</v>
      </c>
      <c r="C856" s="772">
        <v>1446.6215600000003</v>
      </c>
      <c r="D856" s="771" t="s">
        <v>1122</v>
      </c>
    </row>
    <row r="857" spans="1:4" ht="11.25" customHeight="1">
      <c r="A857" s="1263"/>
      <c r="B857" s="772">
        <v>717.09999999999991</v>
      </c>
      <c r="C857" s="772">
        <v>717.096</v>
      </c>
      <c r="D857" s="771" t="s">
        <v>2397</v>
      </c>
    </row>
    <row r="858" spans="1:4" ht="11.25" customHeight="1">
      <c r="A858" s="1263"/>
      <c r="B858" s="772">
        <v>50</v>
      </c>
      <c r="C858" s="772">
        <v>50</v>
      </c>
      <c r="D858" s="771" t="s">
        <v>2396</v>
      </c>
    </row>
    <row r="859" spans="1:4" ht="11.25" customHeight="1">
      <c r="A859" s="1263"/>
      <c r="B859" s="772">
        <v>21955</v>
      </c>
      <c r="C859" s="772">
        <v>21955</v>
      </c>
      <c r="D859" s="771" t="s">
        <v>1249</v>
      </c>
    </row>
    <row r="860" spans="1:4" ht="11.25" customHeight="1">
      <c r="A860" s="1263"/>
      <c r="B860" s="772">
        <v>3650</v>
      </c>
      <c r="C860" s="772">
        <v>3650</v>
      </c>
      <c r="D860" s="771" t="s">
        <v>2381</v>
      </c>
    </row>
    <row r="861" spans="1:4" ht="11.25" customHeight="1">
      <c r="A861" s="1263"/>
      <c r="B861" s="772">
        <v>676</v>
      </c>
      <c r="C861" s="772">
        <v>676</v>
      </c>
      <c r="D861" s="771" t="s">
        <v>2380</v>
      </c>
    </row>
    <row r="862" spans="1:4" ht="11.25" customHeight="1">
      <c r="A862" s="1263"/>
      <c r="B862" s="772">
        <v>1500</v>
      </c>
      <c r="C862" s="772">
        <v>1500</v>
      </c>
      <c r="D862" s="771" t="s">
        <v>2439</v>
      </c>
    </row>
    <row r="863" spans="1:4" ht="11.25" customHeight="1">
      <c r="A863" s="1264"/>
      <c r="B863" s="774">
        <v>30004.789999999997</v>
      </c>
      <c r="C863" s="774">
        <v>30004.297560000003</v>
      </c>
      <c r="D863" s="773" t="s">
        <v>11</v>
      </c>
    </row>
    <row r="864" spans="1:4" ht="11.25" customHeight="1">
      <c r="A864" s="1263" t="s">
        <v>1612</v>
      </c>
      <c r="B864" s="772">
        <v>1707.77</v>
      </c>
      <c r="C864" s="772">
        <v>1707.75962</v>
      </c>
      <c r="D864" s="771" t="s">
        <v>1117</v>
      </c>
    </row>
    <row r="865" spans="1:4" ht="11.25" customHeight="1">
      <c r="A865" s="1263"/>
      <c r="B865" s="772">
        <v>624.08000000000004</v>
      </c>
      <c r="C865" s="772">
        <v>624.08479999999997</v>
      </c>
      <c r="D865" s="771" t="s">
        <v>2397</v>
      </c>
    </row>
    <row r="866" spans="1:4" ht="11.25" customHeight="1">
      <c r="A866" s="1263"/>
      <c r="B866" s="772">
        <v>450</v>
      </c>
      <c r="C866" s="772">
        <v>450</v>
      </c>
      <c r="D866" s="771" t="s">
        <v>2385</v>
      </c>
    </row>
    <row r="867" spans="1:4" ht="11.25" customHeight="1">
      <c r="A867" s="1263"/>
      <c r="B867" s="772">
        <v>1737.58</v>
      </c>
      <c r="C867" s="772">
        <v>1267.0379</v>
      </c>
      <c r="D867" s="771" t="s">
        <v>1098</v>
      </c>
    </row>
    <row r="868" spans="1:4" ht="11.25" customHeight="1">
      <c r="A868" s="1263"/>
      <c r="B868" s="772">
        <v>50</v>
      </c>
      <c r="C868" s="772">
        <v>50</v>
      </c>
      <c r="D868" s="771" t="s">
        <v>2396</v>
      </c>
    </row>
    <row r="869" spans="1:4" ht="11.25" customHeight="1">
      <c r="A869" s="1263"/>
      <c r="B869" s="772">
        <v>22665</v>
      </c>
      <c r="C869" s="772">
        <v>22665</v>
      </c>
      <c r="D869" s="771" t="s">
        <v>1249</v>
      </c>
    </row>
    <row r="870" spans="1:4" ht="11.25" customHeight="1">
      <c r="A870" s="1263"/>
      <c r="B870" s="772">
        <v>3387</v>
      </c>
      <c r="C870" s="772">
        <v>3387</v>
      </c>
      <c r="D870" s="771" t="s">
        <v>2381</v>
      </c>
    </row>
    <row r="871" spans="1:4" ht="11.25" customHeight="1">
      <c r="A871" s="1263"/>
      <c r="B871" s="772">
        <v>933</v>
      </c>
      <c r="C871" s="772">
        <v>933</v>
      </c>
      <c r="D871" s="771" t="s">
        <v>2380</v>
      </c>
    </row>
    <row r="872" spans="1:4" ht="11.25" customHeight="1">
      <c r="A872" s="1263"/>
      <c r="B872" s="772">
        <v>7.21</v>
      </c>
      <c r="C872" s="772">
        <v>7.2139999999999995</v>
      </c>
      <c r="D872" s="771" t="s">
        <v>1088</v>
      </c>
    </row>
    <row r="873" spans="1:4" ht="11.25" customHeight="1">
      <c r="A873" s="1263"/>
      <c r="B873" s="772">
        <v>31561.64</v>
      </c>
      <c r="C873" s="772">
        <v>31091.096320000001</v>
      </c>
      <c r="D873" s="771" t="s">
        <v>11</v>
      </c>
    </row>
    <row r="874" spans="1:4" ht="11.25" customHeight="1">
      <c r="A874" s="1262" t="s">
        <v>1597</v>
      </c>
      <c r="B874" s="776">
        <v>638.25</v>
      </c>
      <c r="C874" s="776">
        <v>638.24120000000005</v>
      </c>
      <c r="D874" s="775" t="s">
        <v>2397</v>
      </c>
    </row>
    <row r="875" spans="1:4" ht="11.25" customHeight="1">
      <c r="A875" s="1263"/>
      <c r="B875" s="772">
        <v>13.5</v>
      </c>
      <c r="C875" s="772">
        <v>13.5</v>
      </c>
      <c r="D875" s="771" t="s">
        <v>2382</v>
      </c>
    </row>
    <row r="876" spans="1:4" ht="11.25" customHeight="1">
      <c r="A876" s="1263"/>
      <c r="B876" s="772">
        <v>435</v>
      </c>
      <c r="C876" s="772">
        <v>435</v>
      </c>
      <c r="D876" s="771" t="s">
        <v>2385</v>
      </c>
    </row>
    <row r="877" spans="1:4" ht="11.25" customHeight="1">
      <c r="A877" s="1263"/>
      <c r="B877" s="772">
        <v>73.55</v>
      </c>
      <c r="C877" s="772">
        <v>73.55</v>
      </c>
      <c r="D877" s="771" t="s">
        <v>1261</v>
      </c>
    </row>
    <row r="878" spans="1:4" ht="11.25" customHeight="1">
      <c r="A878" s="1263"/>
      <c r="B878" s="772">
        <v>50</v>
      </c>
      <c r="C878" s="772">
        <v>50</v>
      </c>
      <c r="D878" s="771" t="s">
        <v>2396</v>
      </c>
    </row>
    <row r="879" spans="1:4" ht="11.25" customHeight="1">
      <c r="A879" s="1263"/>
      <c r="B879" s="772">
        <v>13</v>
      </c>
      <c r="C879" s="772">
        <v>13</v>
      </c>
      <c r="D879" s="771" t="s">
        <v>1259</v>
      </c>
    </row>
    <row r="880" spans="1:4" ht="11.25" customHeight="1">
      <c r="A880" s="1263"/>
      <c r="B880" s="772">
        <v>19333</v>
      </c>
      <c r="C880" s="772">
        <v>19333</v>
      </c>
      <c r="D880" s="771" t="s">
        <v>1249</v>
      </c>
    </row>
    <row r="881" spans="1:4" ht="11.25" customHeight="1">
      <c r="A881" s="1263"/>
      <c r="B881" s="772">
        <v>4453</v>
      </c>
      <c r="C881" s="772">
        <v>4453</v>
      </c>
      <c r="D881" s="771" t="s">
        <v>2381</v>
      </c>
    </row>
    <row r="882" spans="1:4" ht="11.25" customHeight="1">
      <c r="A882" s="1263"/>
      <c r="B882" s="772">
        <v>1703</v>
      </c>
      <c r="C882" s="772">
        <v>1703</v>
      </c>
      <c r="D882" s="771" t="s">
        <v>2380</v>
      </c>
    </row>
    <row r="883" spans="1:4" ht="11.25" customHeight="1">
      <c r="A883" s="1264"/>
      <c r="B883" s="774">
        <v>26712.3</v>
      </c>
      <c r="C883" s="774">
        <v>26712.2912</v>
      </c>
      <c r="D883" s="773" t="s">
        <v>11</v>
      </c>
    </row>
    <row r="884" spans="1:4" ht="11.25" customHeight="1">
      <c r="A884" s="1263" t="s">
        <v>1582</v>
      </c>
      <c r="B884" s="772">
        <v>28204</v>
      </c>
      <c r="C884" s="772">
        <v>22274.433380000002</v>
      </c>
      <c r="D884" s="771" t="s">
        <v>1127</v>
      </c>
    </row>
    <row r="885" spans="1:4" ht="11.25" customHeight="1">
      <c r="A885" s="1263"/>
      <c r="B885" s="772">
        <v>40.24</v>
      </c>
      <c r="C885" s="772">
        <v>40.238</v>
      </c>
      <c r="D885" s="771" t="s">
        <v>1254</v>
      </c>
    </row>
    <row r="886" spans="1:4" ht="11.25" customHeight="1">
      <c r="A886" s="1263"/>
      <c r="B886" s="772">
        <v>959.04</v>
      </c>
      <c r="C886" s="772">
        <v>959.03360000000009</v>
      </c>
      <c r="D886" s="771" t="s">
        <v>2397</v>
      </c>
    </row>
    <row r="887" spans="1:4" ht="11.25" customHeight="1">
      <c r="A887" s="1263"/>
      <c r="B887" s="772">
        <v>54</v>
      </c>
      <c r="C887" s="772">
        <v>54</v>
      </c>
      <c r="D887" s="771" t="s">
        <v>2385</v>
      </c>
    </row>
    <row r="888" spans="1:4" ht="11.25" customHeight="1">
      <c r="A888" s="1263"/>
      <c r="B888" s="772">
        <v>2819.96</v>
      </c>
      <c r="C888" s="772">
        <v>1778.2850400000002</v>
      </c>
      <c r="D888" s="771" t="s">
        <v>1098</v>
      </c>
    </row>
    <row r="889" spans="1:4" ht="11.25" customHeight="1">
      <c r="A889" s="1263"/>
      <c r="B889" s="772">
        <v>50</v>
      </c>
      <c r="C889" s="772">
        <v>50</v>
      </c>
      <c r="D889" s="771" t="s">
        <v>2396</v>
      </c>
    </row>
    <row r="890" spans="1:4" ht="11.25" customHeight="1">
      <c r="A890" s="1263"/>
      <c r="B890" s="772">
        <v>35741</v>
      </c>
      <c r="C890" s="772">
        <v>35741</v>
      </c>
      <c r="D890" s="771" t="s">
        <v>1249</v>
      </c>
    </row>
    <row r="891" spans="1:4" ht="11.25" customHeight="1">
      <c r="A891" s="1263"/>
      <c r="B891" s="772">
        <v>8186</v>
      </c>
      <c r="C891" s="772">
        <v>8186</v>
      </c>
      <c r="D891" s="771" t="s">
        <v>2381</v>
      </c>
    </row>
    <row r="892" spans="1:4" ht="11.25" customHeight="1">
      <c r="A892" s="1263"/>
      <c r="B892" s="772">
        <v>2239</v>
      </c>
      <c r="C892" s="772">
        <v>2239</v>
      </c>
      <c r="D892" s="771" t="s">
        <v>2380</v>
      </c>
    </row>
    <row r="893" spans="1:4" ht="11.25" customHeight="1">
      <c r="A893" s="1263"/>
      <c r="B893" s="772">
        <v>89</v>
      </c>
      <c r="C893" s="772">
        <v>89</v>
      </c>
      <c r="D893" s="771" t="s">
        <v>2438</v>
      </c>
    </row>
    <row r="894" spans="1:4" ht="11.25" customHeight="1">
      <c r="A894" s="1263"/>
      <c r="B894" s="772">
        <v>3000</v>
      </c>
      <c r="C894" s="772">
        <v>2948.7754599999998</v>
      </c>
      <c r="D894" s="771" t="s">
        <v>2437</v>
      </c>
    </row>
    <row r="895" spans="1:4" ht="11.25" customHeight="1">
      <c r="A895" s="1263"/>
      <c r="B895" s="772">
        <v>81382.239999999991</v>
      </c>
      <c r="C895" s="772">
        <v>74359.765480000002</v>
      </c>
      <c r="D895" s="771" t="s">
        <v>11</v>
      </c>
    </row>
    <row r="896" spans="1:4" ht="11.25" customHeight="1">
      <c r="A896" s="1262" t="s">
        <v>1552</v>
      </c>
      <c r="B896" s="776">
        <v>57.48</v>
      </c>
      <c r="C896" s="776">
        <v>57.475000000000001</v>
      </c>
      <c r="D896" s="775" t="s">
        <v>2389</v>
      </c>
    </row>
    <row r="897" spans="1:4" ht="11.25" customHeight="1">
      <c r="A897" s="1263"/>
      <c r="B897" s="772">
        <v>460.03999999999996</v>
      </c>
      <c r="C897" s="772">
        <v>460.036</v>
      </c>
      <c r="D897" s="771" t="s">
        <v>2397</v>
      </c>
    </row>
    <row r="898" spans="1:4" ht="11.25" customHeight="1">
      <c r="A898" s="1263"/>
      <c r="B898" s="772">
        <v>720</v>
      </c>
      <c r="C898" s="772">
        <v>720</v>
      </c>
      <c r="D898" s="771" t="s">
        <v>2385</v>
      </c>
    </row>
    <row r="899" spans="1:4" ht="11.25" customHeight="1">
      <c r="A899" s="1263"/>
      <c r="B899" s="772">
        <v>50</v>
      </c>
      <c r="C899" s="772">
        <v>50</v>
      </c>
      <c r="D899" s="771" t="s">
        <v>2396</v>
      </c>
    </row>
    <row r="900" spans="1:4" ht="11.25" customHeight="1">
      <c r="A900" s="1263"/>
      <c r="B900" s="772">
        <v>43495</v>
      </c>
      <c r="C900" s="772">
        <v>43495</v>
      </c>
      <c r="D900" s="771" t="s">
        <v>1249</v>
      </c>
    </row>
    <row r="901" spans="1:4" ht="11.25" customHeight="1">
      <c r="A901" s="1263"/>
      <c r="B901" s="772">
        <v>11277</v>
      </c>
      <c r="C901" s="772">
        <v>11277</v>
      </c>
      <c r="D901" s="771" t="s">
        <v>2381</v>
      </c>
    </row>
    <row r="902" spans="1:4" ht="11.25" customHeight="1">
      <c r="A902" s="1263"/>
      <c r="B902" s="772">
        <v>1389</v>
      </c>
      <c r="C902" s="772">
        <v>1389</v>
      </c>
      <c r="D902" s="771" t="s">
        <v>2380</v>
      </c>
    </row>
    <row r="903" spans="1:4" ht="11.25" customHeight="1">
      <c r="A903" s="1263"/>
      <c r="B903" s="772">
        <v>1500</v>
      </c>
      <c r="C903" s="772">
        <v>1500</v>
      </c>
      <c r="D903" s="771" t="s">
        <v>2436</v>
      </c>
    </row>
    <row r="904" spans="1:4" ht="11.25" customHeight="1">
      <c r="A904" s="1264"/>
      <c r="B904" s="774">
        <v>58948.520000000004</v>
      </c>
      <c r="C904" s="774">
        <v>58948.510999999999</v>
      </c>
      <c r="D904" s="773" t="s">
        <v>11</v>
      </c>
    </row>
    <row r="905" spans="1:4" ht="11.25" customHeight="1">
      <c r="A905" s="1263" t="s">
        <v>1531</v>
      </c>
      <c r="B905" s="772">
        <v>549.48</v>
      </c>
      <c r="C905" s="772">
        <v>549.48</v>
      </c>
      <c r="D905" s="771" t="s">
        <v>2397</v>
      </c>
    </row>
    <row r="906" spans="1:4" ht="11.25" customHeight="1">
      <c r="A906" s="1263"/>
      <c r="B906" s="772">
        <v>480</v>
      </c>
      <c r="C906" s="772">
        <v>480</v>
      </c>
      <c r="D906" s="771" t="s">
        <v>2385</v>
      </c>
    </row>
    <row r="907" spans="1:4" ht="11.25" customHeight="1">
      <c r="A907" s="1263"/>
      <c r="B907" s="772">
        <v>50</v>
      </c>
      <c r="C907" s="772">
        <v>50</v>
      </c>
      <c r="D907" s="771" t="s">
        <v>2396</v>
      </c>
    </row>
    <row r="908" spans="1:4" ht="11.25" customHeight="1">
      <c r="A908" s="1263"/>
      <c r="B908" s="772">
        <v>26433</v>
      </c>
      <c r="C908" s="772">
        <v>26433</v>
      </c>
      <c r="D908" s="771" t="s">
        <v>1249</v>
      </c>
    </row>
    <row r="909" spans="1:4" ht="11.25" customHeight="1">
      <c r="A909" s="1263"/>
      <c r="B909" s="772">
        <v>4904</v>
      </c>
      <c r="C909" s="772">
        <v>4904</v>
      </c>
      <c r="D909" s="771" t="s">
        <v>2381</v>
      </c>
    </row>
    <row r="910" spans="1:4" ht="11.25" customHeight="1">
      <c r="A910" s="1263"/>
      <c r="B910" s="772">
        <v>1321</v>
      </c>
      <c r="C910" s="772">
        <v>1321</v>
      </c>
      <c r="D910" s="771" t="s">
        <v>2380</v>
      </c>
    </row>
    <row r="911" spans="1:4" ht="11.25" customHeight="1">
      <c r="A911" s="1263"/>
      <c r="B911" s="772">
        <v>30.3</v>
      </c>
      <c r="C911" s="772">
        <v>30.299000000000003</v>
      </c>
      <c r="D911" s="771" t="s">
        <v>1088</v>
      </c>
    </row>
    <row r="912" spans="1:4" ht="11.25" customHeight="1">
      <c r="A912" s="1263"/>
      <c r="B912" s="772">
        <v>33767.78</v>
      </c>
      <c r="C912" s="772">
        <v>33767.779000000002</v>
      </c>
      <c r="D912" s="771" t="s">
        <v>11</v>
      </c>
    </row>
    <row r="913" spans="1:4" ht="11.25" customHeight="1">
      <c r="A913" s="1262" t="s">
        <v>1534</v>
      </c>
      <c r="B913" s="776">
        <v>979.34</v>
      </c>
      <c r="C913" s="776">
        <v>979.3356</v>
      </c>
      <c r="D913" s="775" t="s">
        <v>2397</v>
      </c>
    </row>
    <row r="914" spans="1:4" ht="21.75">
      <c r="A914" s="1263"/>
      <c r="B914" s="772">
        <v>64.790000000000006</v>
      </c>
      <c r="C914" s="772">
        <v>63.588999999999999</v>
      </c>
      <c r="D914" s="771" t="s">
        <v>1256</v>
      </c>
    </row>
    <row r="915" spans="1:4" ht="11.25" customHeight="1">
      <c r="A915" s="1263"/>
      <c r="B915" s="772">
        <v>30</v>
      </c>
      <c r="C915" s="772">
        <v>30</v>
      </c>
      <c r="D915" s="771" t="s">
        <v>2383</v>
      </c>
    </row>
    <row r="916" spans="1:4" ht="11.25" customHeight="1">
      <c r="A916" s="1263"/>
      <c r="B916" s="772">
        <v>50</v>
      </c>
      <c r="C916" s="772">
        <v>50</v>
      </c>
      <c r="D916" s="771" t="s">
        <v>2396</v>
      </c>
    </row>
    <row r="917" spans="1:4" ht="11.25" customHeight="1">
      <c r="A917" s="1263"/>
      <c r="B917" s="772">
        <v>43577</v>
      </c>
      <c r="C917" s="772">
        <v>43577</v>
      </c>
      <c r="D917" s="771" t="s">
        <v>1249</v>
      </c>
    </row>
    <row r="918" spans="1:4" ht="11.25" customHeight="1">
      <c r="A918" s="1263"/>
      <c r="B918" s="772">
        <v>8863</v>
      </c>
      <c r="C918" s="772">
        <v>8863</v>
      </c>
      <c r="D918" s="771" t="s">
        <v>2381</v>
      </c>
    </row>
    <row r="919" spans="1:4" ht="11.25" customHeight="1">
      <c r="A919" s="1263"/>
      <c r="B919" s="772">
        <v>2667</v>
      </c>
      <c r="C919" s="772">
        <v>2667</v>
      </c>
      <c r="D919" s="771" t="s">
        <v>2380</v>
      </c>
    </row>
    <row r="920" spans="1:4" ht="11.25" customHeight="1">
      <c r="A920" s="1263"/>
      <c r="B920" s="772">
        <v>700</v>
      </c>
      <c r="C920" s="772">
        <v>700</v>
      </c>
      <c r="D920" s="771" t="s">
        <v>2435</v>
      </c>
    </row>
    <row r="921" spans="1:4" ht="11.25" customHeight="1">
      <c r="A921" s="1263"/>
      <c r="B921" s="772">
        <v>190</v>
      </c>
      <c r="C921" s="772">
        <v>190</v>
      </c>
      <c r="D921" s="771" t="s">
        <v>2418</v>
      </c>
    </row>
    <row r="922" spans="1:4" ht="11.25" customHeight="1">
      <c r="A922" s="1264"/>
      <c r="B922" s="774">
        <v>57121.13</v>
      </c>
      <c r="C922" s="774">
        <v>57119.924599999998</v>
      </c>
      <c r="D922" s="773" t="s">
        <v>11</v>
      </c>
    </row>
    <row r="923" spans="1:4" ht="11.25" customHeight="1">
      <c r="A923" s="1263" t="s">
        <v>1563</v>
      </c>
      <c r="B923" s="772">
        <v>48.89</v>
      </c>
      <c r="C923" s="772">
        <v>48.884</v>
      </c>
      <c r="D923" s="771" t="s">
        <v>2389</v>
      </c>
    </row>
    <row r="924" spans="1:4" ht="11.25" customHeight="1">
      <c r="A924" s="1263"/>
      <c r="B924" s="772">
        <v>1369.49</v>
      </c>
      <c r="C924" s="772">
        <v>1346.73531</v>
      </c>
      <c r="D924" s="771" t="s">
        <v>1117</v>
      </c>
    </row>
    <row r="925" spans="1:4" ht="11.25" customHeight="1">
      <c r="A925" s="1263"/>
      <c r="B925" s="772">
        <v>702.61</v>
      </c>
      <c r="C925" s="772">
        <v>702.60720000000003</v>
      </c>
      <c r="D925" s="771" t="s">
        <v>2397</v>
      </c>
    </row>
    <row r="926" spans="1:4" ht="11.25" customHeight="1">
      <c r="A926" s="1263"/>
      <c r="B926" s="772">
        <v>14.52</v>
      </c>
      <c r="C926" s="772">
        <v>14.509399999999999</v>
      </c>
      <c r="D926" s="771" t="s">
        <v>1116</v>
      </c>
    </row>
    <row r="927" spans="1:4" ht="21.75">
      <c r="A927" s="1263"/>
      <c r="B927" s="772">
        <v>79.319999999999993</v>
      </c>
      <c r="C927" s="772">
        <v>78.558000000000007</v>
      </c>
      <c r="D927" s="771" t="s">
        <v>1256</v>
      </c>
    </row>
    <row r="928" spans="1:4" ht="11.25" customHeight="1">
      <c r="A928" s="1263"/>
      <c r="B928" s="772">
        <v>50</v>
      </c>
      <c r="C928" s="772">
        <v>50</v>
      </c>
      <c r="D928" s="771" t="s">
        <v>2383</v>
      </c>
    </row>
    <row r="929" spans="1:4" ht="11.25" customHeight="1">
      <c r="A929" s="1263"/>
      <c r="B929" s="772">
        <v>50</v>
      </c>
      <c r="C929" s="772">
        <v>50</v>
      </c>
      <c r="D929" s="771" t="s">
        <v>2396</v>
      </c>
    </row>
    <row r="930" spans="1:4" ht="11.25" customHeight="1">
      <c r="A930" s="1263"/>
      <c r="B930" s="772">
        <v>800</v>
      </c>
      <c r="C930" s="772">
        <v>800</v>
      </c>
      <c r="D930" s="771" t="s">
        <v>2434</v>
      </c>
    </row>
    <row r="931" spans="1:4" ht="11.25" customHeight="1">
      <c r="A931" s="1263"/>
      <c r="B931" s="772">
        <v>30615</v>
      </c>
      <c r="C931" s="772">
        <v>30615</v>
      </c>
      <c r="D931" s="771" t="s">
        <v>1249</v>
      </c>
    </row>
    <row r="932" spans="1:4" ht="11.25" customHeight="1">
      <c r="A932" s="1263"/>
      <c r="B932" s="772">
        <v>6340</v>
      </c>
      <c r="C932" s="772">
        <v>6340</v>
      </c>
      <c r="D932" s="771" t="s">
        <v>2381</v>
      </c>
    </row>
    <row r="933" spans="1:4" ht="11.25" customHeight="1">
      <c r="A933" s="1263"/>
      <c r="B933" s="772">
        <v>490</v>
      </c>
      <c r="C933" s="772">
        <v>490</v>
      </c>
      <c r="D933" s="771" t="s">
        <v>2380</v>
      </c>
    </row>
    <row r="934" spans="1:4" ht="11.25" customHeight="1">
      <c r="A934" s="1263"/>
      <c r="B934" s="772">
        <v>177</v>
      </c>
      <c r="C934" s="772">
        <v>177</v>
      </c>
      <c r="D934" s="771" t="s">
        <v>2418</v>
      </c>
    </row>
    <row r="935" spans="1:4" ht="11.25" customHeight="1">
      <c r="A935" s="1263"/>
      <c r="B935" s="772">
        <v>2.89</v>
      </c>
      <c r="C935" s="772">
        <v>2.8860000000000001</v>
      </c>
      <c r="D935" s="771" t="s">
        <v>1088</v>
      </c>
    </row>
    <row r="936" spans="1:4" ht="11.25" customHeight="1">
      <c r="A936" s="1263"/>
      <c r="B936" s="772">
        <v>40739.72</v>
      </c>
      <c r="C936" s="772">
        <v>40716.179909999999</v>
      </c>
      <c r="D936" s="771" t="s">
        <v>11</v>
      </c>
    </row>
    <row r="937" spans="1:4" ht="11.25" customHeight="1">
      <c r="A937" s="1262" t="s">
        <v>1532</v>
      </c>
      <c r="B937" s="776">
        <v>1134.6099999999999</v>
      </c>
      <c r="C937" s="776">
        <v>1134.6063999999999</v>
      </c>
      <c r="D937" s="775" t="s">
        <v>2397</v>
      </c>
    </row>
    <row r="938" spans="1:4" ht="11.25" customHeight="1">
      <c r="A938" s="1263"/>
      <c r="B938" s="772">
        <v>320</v>
      </c>
      <c r="C938" s="772">
        <v>320</v>
      </c>
      <c r="D938" s="771" t="s">
        <v>2385</v>
      </c>
    </row>
    <row r="939" spans="1:4" ht="11.25" customHeight="1">
      <c r="A939" s="1263"/>
      <c r="B939" s="772">
        <v>50</v>
      </c>
      <c r="C939" s="772">
        <v>50</v>
      </c>
      <c r="D939" s="771" t="s">
        <v>2396</v>
      </c>
    </row>
    <row r="940" spans="1:4" ht="11.25" customHeight="1">
      <c r="A940" s="1263"/>
      <c r="B940" s="772">
        <v>13</v>
      </c>
      <c r="C940" s="772">
        <v>12.936</v>
      </c>
      <c r="D940" s="771" t="s">
        <v>1259</v>
      </c>
    </row>
    <row r="941" spans="1:4" ht="11.25" customHeight="1">
      <c r="A941" s="1263"/>
      <c r="B941" s="772">
        <v>38613</v>
      </c>
      <c r="C941" s="772">
        <v>38553.654000000002</v>
      </c>
      <c r="D941" s="771" t="s">
        <v>1249</v>
      </c>
    </row>
    <row r="942" spans="1:4" ht="11.25" customHeight="1">
      <c r="A942" s="1263"/>
      <c r="B942" s="772">
        <v>8357</v>
      </c>
      <c r="C942" s="772">
        <v>8357</v>
      </c>
      <c r="D942" s="771" t="s">
        <v>2381</v>
      </c>
    </row>
    <row r="943" spans="1:4" ht="11.25" customHeight="1">
      <c r="A943" s="1263"/>
      <c r="B943" s="772">
        <v>2534</v>
      </c>
      <c r="C943" s="772">
        <v>2534</v>
      </c>
      <c r="D943" s="771" t="s">
        <v>2380</v>
      </c>
    </row>
    <row r="944" spans="1:4" ht="11.25" customHeight="1">
      <c r="A944" s="1263"/>
      <c r="B944" s="772">
        <v>40</v>
      </c>
      <c r="C944" s="772">
        <v>40</v>
      </c>
      <c r="D944" s="771" t="s">
        <v>2418</v>
      </c>
    </row>
    <row r="945" spans="1:4" ht="11.25" customHeight="1">
      <c r="A945" s="1263"/>
      <c r="B945" s="772">
        <v>1144.01</v>
      </c>
      <c r="C945" s="772">
        <v>1144.0093999999999</v>
      </c>
      <c r="D945" s="771" t="s">
        <v>2433</v>
      </c>
    </row>
    <row r="946" spans="1:4" ht="11.25" customHeight="1">
      <c r="A946" s="1264"/>
      <c r="B946" s="774">
        <v>52205.62</v>
      </c>
      <c r="C946" s="774">
        <v>52146.205800000003</v>
      </c>
      <c r="D946" s="773" t="s">
        <v>11</v>
      </c>
    </row>
    <row r="947" spans="1:4" ht="11.25" customHeight="1">
      <c r="A947" s="1263" t="s">
        <v>1571</v>
      </c>
      <c r="B947" s="772">
        <v>1918.7</v>
      </c>
      <c r="C947" s="772">
        <v>1918.69885</v>
      </c>
      <c r="D947" s="771" t="s">
        <v>2397</v>
      </c>
    </row>
    <row r="948" spans="1:4" ht="11.25" customHeight="1">
      <c r="A948" s="1263"/>
      <c r="B948" s="772">
        <v>1200</v>
      </c>
      <c r="C948" s="772">
        <v>1200</v>
      </c>
      <c r="D948" s="771" t="s">
        <v>2432</v>
      </c>
    </row>
    <row r="949" spans="1:4" ht="11.25" customHeight="1">
      <c r="A949" s="1263"/>
      <c r="B949" s="772">
        <v>50</v>
      </c>
      <c r="C949" s="772">
        <v>50</v>
      </c>
      <c r="D949" s="771" t="s">
        <v>2396</v>
      </c>
    </row>
    <row r="950" spans="1:4" ht="11.25" customHeight="1">
      <c r="A950" s="1263"/>
      <c r="B950" s="772">
        <v>30.8</v>
      </c>
      <c r="C950" s="772">
        <v>13.159000000000001</v>
      </c>
      <c r="D950" s="771" t="s">
        <v>1259</v>
      </c>
    </row>
    <row r="951" spans="1:4" ht="11.25" customHeight="1">
      <c r="A951" s="1263"/>
      <c r="B951" s="772">
        <v>52865</v>
      </c>
      <c r="C951" s="772">
        <v>52865</v>
      </c>
      <c r="D951" s="771" t="s">
        <v>1249</v>
      </c>
    </row>
    <row r="952" spans="1:4" ht="11.25" customHeight="1">
      <c r="A952" s="1263"/>
      <c r="B952" s="772">
        <v>10747</v>
      </c>
      <c r="C952" s="772">
        <v>10747</v>
      </c>
      <c r="D952" s="771" t="s">
        <v>2381</v>
      </c>
    </row>
    <row r="953" spans="1:4" ht="11.25" customHeight="1">
      <c r="A953" s="1263"/>
      <c r="B953" s="772">
        <v>1663</v>
      </c>
      <c r="C953" s="772">
        <v>1663</v>
      </c>
      <c r="D953" s="771" t="s">
        <v>2380</v>
      </c>
    </row>
    <row r="954" spans="1:4" ht="11.25" customHeight="1">
      <c r="A954" s="1263"/>
      <c r="B954" s="772">
        <v>109</v>
      </c>
      <c r="C954" s="772">
        <v>109</v>
      </c>
      <c r="D954" s="771" t="s">
        <v>2418</v>
      </c>
    </row>
    <row r="955" spans="1:4" ht="11.25" customHeight="1">
      <c r="A955" s="1263"/>
      <c r="B955" s="772">
        <v>68583.5</v>
      </c>
      <c r="C955" s="772">
        <v>68565.85785</v>
      </c>
      <c r="D955" s="771" t="s">
        <v>11</v>
      </c>
    </row>
    <row r="956" spans="1:4" ht="11.25" customHeight="1">
      <c r="A956" s="1262" t="s">
        <v>1516</v>
      </c>
      <c r="B956" s="776">
        <v>1317.46</v>
      </c>
      <c r="C956" s="776">
        <v>1317.4632000000001</v>
      </c>
      <c r="D956" s="775" t="s">
        <v>2397</v>
      </c>
    </row>
    <row r="957" spans="1:4" ht="11.25" customHeight="1">
      <c r="A957" s="1263"/>
      <c r="B957" s="772">
        <v>13.5</v>
      </c>
      <c r="C957" s="772">
        <v>13.5</v>
      </c>
      <c r="D957" s="771" t="s">
        <v>2382</v>
      </c>
    </row>
    <row r="958" spans="1:4" ht="11.25" customHeight="1">
      <c r="A958" s="1263"/>
      <c r="B958" s="772">
        <v>179.38</v>
      </c>
      <c r="C958" s="772">
        <v>179.38</v>
      </c>
      <c r="D958" s="771" t="s">
        <v>2385</v>
      </c>
    </row>
    <row r="959" spans="1:4" ht="21.75">
      <c r="A959" s="1263"/>
      <c r="B959" s="772">
        <v>93.2</v>
      </c>
      <c r="C959" s="772">
        <v>91.238</v>
      </c>
      <c r="D959" s="771" t="s">
        <v>1256</v>
      </c>
    </row>
    <row r="960" spans="1:4" ht="11.25" customHeight="1">
      <c r="A960" s="1263"/>
      <c r="B960" s="772">
        <v>50</v>
      </c>
      <c r="C960" s="772">
        <v>50</v>
      </c>
      <c r="D960" s="771" t="s">
        <v>2396</v>
      </c>
    </row>
    <row r="961" spans="1:4" ht="11.25" customHeight="1">
      <c r="A961" s="1263"/>
      <c r="B961" s="772">
        <v>46</v>
      </c>
      <c r="C961" s="772">
        <v>33.809000000000005</v>
      </c>
      <c r="D961" s="771" t="s">
        <v>1259</v>
      </c>
    </row>
    <row r="962" spans="1:4" ht="11.25" customHeight="1">
      <c r="A962" s="1263"/>
      <c r="B962" s="772">
        <v>71997</v>
      </c>
      <c r="C962" s="772">
        <v>71997</v>
      </c>
      <c r="D962" s="771" t="s">
        <v>1249</v>
      </c>
    </row>
    <row r="963" spans="1:4" ht="11.25" customHeight="1">
      <c r="A963" s="1263"/>
      <c r="B963" s="772">
        <v>9807</v>
      </c>
      <c r="C963" s="772">
        <v>9807</v>
      </c>
      <c r="D963" s="771" t="s">
        <v>2381</v>
      </c>
    </row>
    <row r="964" spans="1:4" ht="11.25" customHeight="1">
      <c r="A964" s="1263"/>
      <c r="B964" s="772">
        <v>1740</v>
      </c>
      <c r="C964" s="772">
        <v>1740</v>
      </c>
      <c r="D964" s="771" t="s">
        <v>2380</v>
      </c>
    </row>
    <row r="965" spans="1:4" ht="11.25" customHeight="1">
      <c r="A965" s="1263"/>
      <c r="B965" s="772">
        <v>786.56</v>
      </c>
      <c r="C965" s="772">
        <v>786.55604000000005</v>
      </c>
      <c r="D965" s="771" t="s">
        <v>2431</v>
      </c>
    </row>
    <row r="966" spans="1:4" ht="11.25" customHeight="1">
      <c r="A966" s="1263"/>
      <c r="B966" s="772">
        <v>449.3</v>
      </c>
      <c r="C966" s="772">
        <v>449.3</v>
      </c>
      <c r="D966" s="771" t="s">
        <v>2404</v>
      </c>
    </row>
    <row r="967" spans="1:4" ht="11.25" customHeight="1">
      <c r="A967" s="1264"/>
      <c r="B967" s="774">
        <v>86479.400000000009</v>
      </c>
      <c r="C967" s="774">
        <v>86465.246239999993</v>
      </c>
      <c r="D967" s="773" t="s">
        <v>11</v>
      </c>
    </row>
    <row r="968" spans="1:4" ht="11.25" customHeight="1">
      <c r="A968" s="1263" t="s">
        <v>1585</v>
      </c>
      <c r="B968" s="772">
        <v>38.32</v>
      </c>
      <c r="C968" s="772">
        <v>38.322000000000003</v>
      </c>
      <c r="D968" s="771" t="s">
        <v>1254</v>
      </c>
    </row>
    <row r="969" spans="1:4" ht="11.25" customHeight="1">
      <c r="A969" s="1263"/>
      <c r="B969" s="772">
        <v>664.44999999999993</v>
      </c>
      <c r="C969" s="772">
        <v>664.43899999999996</v>
      </c>
      <c r="D969" s="771" t="s">
        <v>2429</v>
      </c>
    </row>
    <row r="970" spans="1:4" ht="11.25" customHeight="1">
      <c r="A970" s="1263"/>
      <c r="B970" s="772">
        <v>467.93</v>
      </c>
      <c r="C970" s="772">
        <v>467.92319999999995</v>
      </c>
      <c r="D970" s="771" t="s">
        <v>2397</v>
      </c>
    </row>
    <row r="971" spans="1:4" ht="11.25" customHeight="1">
      <c r="A971" s="1263"/>
      <c r="B971" s="772">
        <v>50</v>
      </c>
      <c r="C971" s="772">
        <v>50</v>
      </c>
      <c r="D971" s="771" t="s">
        <v>2396</v>
      </c>
    </row>
    <row r="972" spans="1:4" ht="11.25" customHeight="1">
      <c r="A972" s="1263"/>
      <c r="B972" s="772">
        <v>18682</v>
      </c>
      <c r="C972" s="772">
        <v>18682</v>
      </c>
      <c r="D972" s="771" t="s">
        <v>1249</v>
      </c>
    </row>
    <row r="973" spans="1:4" ht="11.25" customHeight="1">
      <c r="A973" s="1263"/>
      <c r="B973" s="772">
        <v>2459</v>
      </c>
      <c r="C973" s="772">
        <v>2459</v>
      </c>
      <c r="D973" s="771" t="s">
        <v>2381</v>
      </c>
    </row>
    <row r="974" spans="1:4" ht="11.25" customHeight="1">
      <c r="A974" s="1263"/>
      <c r="B974" s="772">
        <v>377</v>
      </c>
      <c r="C974" s="772">
        <v>377</v>
      </c>
      <c r="D974" s="771" t="s">
        <v>2380</v>
      </c>
    </row>
    <row r="975" spans="1:4" ht="11.25" customHeight="1">
      <c r="A975" s="1263"/>
      <c r="B975" s="772">
        <v>65</v>
      </c>
      <c r="C975" s="772">
        <v>65</v>
      </c>
      <c r="D975" s="771" t="s">
        <v>1255</v>
      </c>
    </row>
    <row r="976" spans="1:4" ht="11.25" customHeight="1">
      <c r="A976" s="1263"/>
      <c r="B976" s="772">
        <v>22803.7</v>
      </c>
      <c r="C976" s="772">
        <v>22803.6842</v>
      </c>
      <c r="D976" s="771" t="s">
        <v>11</v>
      </c>
    </row>
    <row r="977" spans="1:4" ht="11.25" customHeight="1">
      <c r="A977" s="1262" t="s">
        <v>1529</v>
      </c>
      <c r="B977" s="776">
        <v>488.45</v>
      </c>
      <c r="C977" s="776">
        <v>488.44799999999998</v>
      </c>
      <c r="D977" s="775" t="s">
        <v>2397</v>
      </c>
    </row>
    <row r="978" spans="1:4" ht="11.25" customHeight="1">
      <c r="A978" s="1263"/>
      <c r="B978" s="772">
        <v>50</v>
      </c>
      <c r="C978" s="772">
        <v>50</v>
      </c>
      <c r="D978" s="771" t="s">
        <v>2396</v>
      </c>
    </row>
    <row r="979" spans="1:4" ht="11.25" customHeight="1">
      <c r="A979" s="1263"/>
      <c r="B979" s="772">
        <v>18389</v>
      </c>
      <c r="C979" s="772">
        <v>18389</v>
      </c>
      <c r="D979" s="771" t="s">
        <v>1249</v>
      </c>
    </row>
    <row r="980" spans="1:4" ht="11.25" customHeight="1">
      <c r="A980" s="1263"/>
      <c r="B980" s="772">
        <v>2758</v>
      </c>
      <c r="C980" s="772">
        <v>2758</v>
      </c>
      <c r="D980" s="771" t="s">
        <v>2381</v>
      </c>
    </row>
    <row r="981" spans="1:4" ht="11.25" customHeight="1">
      <c r="A981" s="1263"/>
      <c r="B981" s="772">
        <v>635</v>
      </c>
      <c r="C981" s="772">
        <v>635</v>
      </c>
      <c r="D981" s="771" t="s">
        <v>2380</v>
      </c>
    </row>
    <row r="982" spans="1:4" ht="11.25" customHeight="1">
      <c r="A982" s="1263"/>
      <c r="B982" s="772">
        <v>163</v>
      </c>
      <c r="C982" s="772">
        <v>163</v>
      </c>
      <c r="D982" s="771" t="s">
        <v>2418</v>
      </c>
    </row>
    <row r="983" spans="1:4" ht="11.25" customHeight="1">
      <c r="A983" s="1264"/>
      <c r="B983" s="774">
        <v>22483.45</v>
      </c>
      <c r="C983" s="774">
        <v>22483.448</v>
      </c>
      <c r="D983" s="773" t="s">
        <v>11</v>
      </c>
    </row>
    <row r="984" spans="1:4" ht="11.25" customHeight="1">
      <c r="A984" s="1263" t="s">
        <v>1561</v>
      </c>
      <c r="B984" s="772">
        <v>281.51</v>
      </c>
      <c r="C984" s="772">
        <v>281.49463000000003</v>
      </c>
      <c r="D984" s="771" t="s">
        <v>1118</v>
      </c>
    </row>
    <row r="985" spans="1:4" ht="11.25" customHeight="1">
      <c r="A985" s="1263"/>
      <c r="B985" s="772">
        <v>1227.05</v>
      </c>
      <c r="C985" s="772">
        <v>1227.0412000000001</v>
      </c>
      <c r="D985" s="771" t="s">
        <v>2397</v>
      </c>
    </row>
    <row r="986" spans="1:4" ht="11.25" customHeight="1">
      <c r="A986" s="1263"/>
      <c r="B986" s="772">
        <v>13.5</v>
      </c>
      <c r="C986" s="772">
        <v>13.5</v>
      </c>
      <c r="D986" s="771" t="s">
        <v>2382</v>
      </c>
    </row>
    <row r="987" spans="1:4" ht="21.75">
      <c r="A987" s="1263"/>
      <c r="B987" s="772">
        <v>75.83</v>
      </c>
      <c r="C987" s="772">
        <v>75.063999999999993</v>
      </c>
      <c r="D987" s="771" t="s">
        <v>1256</v>
      </c>
    </row>
    <row r="988" spans="1:4" ht="11.25" customHeight="1">
      <c r="A988" s="1263"/>
      <c r="B988" s="772">
        <v>50</v>
      </c>
      <c r="C988" s="772">
        <v>50</v>
      </c>
      <c r="D988" s="771" t="s">
        <v>2396</v>
      </c>
    </row>
    <row r="989" spans="1:4" ht="11.25" customHeight="1">
      <c r="A989" s="1263"/>
      <c r="B989" s="772">
        <v>7.2</v>
      </c>
      <c r="C989" s="772">
        <v>5.7720000000000002</v>
      </c>
      <c r="D989" s="771" t="s">
        <v>1259</v>
      </c>
    </row>
    <row r="990" spans="1:4" ht="11.25" customHeight="1">
      <c r="A990" s="1263"/>
      <c r="B990" s="772">
        <v>44407</v>
      </c>
      <c r="C990" s="772">
        <v>44407</v>
      </c>
      <c r="D990" s="771" t="s">
        <v>1249</v>
      </c>
    </row>
    <row r="991" spans="1:4" ht="11.25" customHeight="1">
      <c r="A991" s="1263"/>
      <c r="B991" s="772">
        <v>7641</v>
      </c>
      <c r="C991" s="772">
        <v>7641</v>
      </c>
      <c r="D991" s="771" t="s">
        <v>2381</v>
      </c>
    </row>
    <row r="992" spans="1:4" ht="11.25" customHeight="1">
      <c r="A992" s="1263"/>
      <c r="B992" s="772">
        <v>564</v>
      </c>
      <c r="C992" s="772">
        <v>564</v>
      </c>
      <c r="D992" s="771" t="s">
        <v>2380</v>
      </c>
    </row>
    <row r="993" spans="1:4" ht="11.25" customHeight="1">
      <c r="A993" s="1263"/>
      <c r="B993" s="772">
        <v>210</v>
      </c>
      <c r="C993" s="772">
        <v>210</v>
      </c>
      <c r="D993" s="771" t="s">
        <v>2418</v>
      </c>
    </row>
    <row r="994" spans="1:4" ht="11.25" customHeight="1">
      <c r="A994" s="1263"/>
      <c r="B994" s="772">
        <v>216</v>
      </c>
      <c r="C994" s="772">
        <v>216</v>
      </c>
      <c r="D994" s="771" t="s">
        <v>2404</v>
      </c>
    </row>
    <row r="995" spans="1:4" ht="11.25" customHeight="1">
      <c r="A995" s="1263"/>
      <c r="B995" s="772">
        <v>2799.51</v>
      </c>
      <c r="C995" s="772">
        <v>2799.2669999999998</v>
      </c>
      <c r="D995" s="771" t="s">
        <v>2430</v>
      </c>
    </row>
    <row r="996" spans="1:4" ht="11.25" customHeight="1">
      <c r="A996" s="1263"/>
      <c r="B996" s="772">
        <v>57492.600000000006</v>
      </c>
      <c r="C996" s="772">
        <v>57490.138829999996</v>
      </c>
      <c r="D996" s="771" t="s">
        <v>11</v>
      </c>
    </row>
    <row r="997" spans="1:4" ht="11.25" customHeight="1">
      <c r="A997" s="1262" t="s">
        <v>1565</v>
      </c>
      <c r="B997" s="776">
        <v>27.78</v>
      </c>
      <c r="C997" s="776">
        <v>27.783000000000001</v>
      </c>
      <c r="D997" s="775" t="s">
        <v>1254</v>
      </c>
    </row>
    <row r="998" spans="1:4" ht="11.25" customHeight="1">
      <c r="A998" s="1263"/>
      <c r="B998" s="772">
        <v>1122.22</v>
      </c>
      <c r="C998" s="772">
        <v>1122.2192</v>
      </c>
      <c r="D998" s="771" t="s">
        <v>2397</v>
      </c>
    </row>
    <row r="999" spans="1:4" ht="11.25" customHeight="1">
      <c r="A999" s="1263"/>
      <c r="B999" s="772">
        <v>18.29</v>
      </c>
      <c r="C999" s="772">
        <v>18.284400000000002</v>
      </c>
      <c r="D999" s="771" t="s">
        <v>1268</v>
      </c>
    </row>
    <row r="1000" spans="1:4" ht="11.25" customHeight="1">
      <c r="A1000" s="1263"/>
      <c r="B1000" s="772">
        <v>50</v>
      </c>
      <c r="C1000" s="772">
        <v>50</v>
      </c>
      <c r="D1000" s="771" t="s">
        <v>2396</v>
      </c>
    </row>
    <row r="1001" spans="1:4" ht="11.25" customHeight="1">
      <c r="A1001" s="1263"/>
      <c r="B1001" s="772">
        <v>23.4</v>
      </c>
      <c r="C1001" s="772">
        <v>6.9550000000000001</v>
      </c>
      <c r="D1001" s="771" t="s">
        <v>1259</v>
      </c>
    </row>
    <row r="1002" spans="1:4" ht="11.25" customHeight="1">
      <c r="A1002" s="1263"/>
      <c r="B1002" s="772">
        <v>41819</v>
      </c>
      <c r="C1002" s="772">
        <v>41819</v>
      </c>
      <c r="D1002" s="771" t="s">
        <v>1249</v>
      </c>
    </row>
    <row r="1003" spans="1:4" ht="11.25" customHeight="1">
      <c r="A1003" s="1263"/>
      <c r="B1003" s="772">
        <v>7375</v>
      </c>
      <c r="C1003" s="772">
        <v>7375</v>
      </c>
      <c r="D1003" s="771" t="s">
        <v>2381</v>
      </c>
    </row>
    <row r="1004" spans="1:4" ht="11.25" customHeight="1">
      <c r="A1004" s="1263"/>
      <c r="B1004" s="772">
        <v>1216</v>
      </c>
      <c r="C1004" s="772">
        <v>1216</v>
      </c>
      <c r="D1004" s="771" t="s">
        <v>2380</v>
      </c>
    </row>
    <row r="1005" spans="1:4" ht="11.25" customHeight="1">
      <c r="A1005" s="1263"/>
      <c r="B1005" s="772">
        <v>216</v>
      </c>
      <c r="C1005" s="772">
        <v>216</v>
      </c>
      <c r="D1005" s="771" t="s">
        <v>2404</v>
      </c>
    </row>
    <row r="1006" spans="1:4" ht="11.25" customHeight="1">
      <c r="A1006" s="1264"/>
      <c r="B1006" s="774">
        <v>51867.69</v>
      </c>
      <c r="C1006" s="774">
        <v>51851.241600000001</v>
      </c>
      <c r="D1006" s="773" t="s">
        <v>11</v>
      </c>
    </row>
    <row r="1007" spans="1:4" ht="11.25" customHeight="1">
      <c r="A1007" s="1263" t="s">
        <v>1567</v>
      </c>
      <c r="B1007" s="772">
        <v>773.05000000000007</v>
      </c>
      <c r="C1007" s="772">
        <v>773.05080000000009</v>
      </c>
      <c r="D1007" s="771" t="s">
        <v>2397</v>
      </c>
    </row>
    <row r="1008" spans="1:4" ht="11.25" customHeight="1">
      <c r="A1008" s="1263"/>
      <c r="B1008" s="772">
        <v>33.58</v>
      </c>
      <c r="C1008" s="772">
        <v>33.576999999999998</v>
      </c>
      <c r="D1008" s="771" t="s">
        <v>1268</v>
      </c>
    </row>
    <row r="1009" spans="1:4" ht="11.25" customHeight="1">
      <c r="A1009" s="1263"/>
      <c r="B1009" s="772">
        <v>50</v>
      </c>
      <c r="C1009" s="772">
        <v>50</v>
      </c>
      <c r="D1009" s="771" t="s">
        <v>2396</v>
      </c>
    </row>
    <row r="1010" spans="1:4" ht="11.25" customHeight="1">
      <c r="A1010" s="1263"/>
      <c r="B1010" s="772">
        <v>31534</v>
      </c>
      <c r="C1010" s="772">
        <v>31534</v>
      </c>
      <c r="D1010" s="771" t="s">
        <v>1249</v>
      </c>
    </row>
    <row r="1011" spans="1:4" ht="11.25" customHeight="1">
      <c r="A1011" s="1263"/>
      <c r="B1011" s="772">
        <v>13490</v>
      </c>
      <c r="C1011" s="772">
        <v>13490</v>
      </c>
      <c r="D1011" s="771" t="s">
        <v>2381</v>
      </c>
    </row>
    <row r="1012" spans="1:4" ht="11.25" customHeight="1">
      <c r="A1012" s="1263"/>
      <c r="B1012" s="772">
        <v>1105</v>
      </c>
      <c r="C1012" s="772">
        <v>1105</v>
      </c>
      <c r="D1012" s="771" t="s">
        <v>2380</v>
      </c>
    </row>
    <row r="1013" spans="1:4" ht="11.25" customHeight="1">
      <c r="A1013" s="1263"/>
      <c r="B1013" s="772">
        <v>1339</v>
      </c>
      <c r="C1013" s="772">
        <v>1339</v>
      </c>
      <c r="D1013" s="771" t="s">
        <v>2418</v>
      </c>
    </row>
    <row r="1014" spans="1:4" ht="11.25" customHeight="1">
      <c r="A1014" s="1263"/>
      <c r="B1014" s="772">
        <v>360</v>
      </c>
      <c r="C1014" s="772">
        <v>360</v>
      </c>
      <c r="D1014" s="771" t="s">
        <v>2404</v>
      </c>
    </row>
    <row r="1015" spans="1:4" ht="11.25" customHeight="1">
      <c r="A1015" s="1263"/>
      <c r="B1015" s="772">
        <v>48684.630000000005</v>
      </c>
      <c r="C1015" s="772">
        <v>48684.627800000002</v>
      </c>
      <c r="D1015" s="771" t="s">
        <v>11</v>
      </c>
    </row>
    <row r="1016" spans="1:4" ht="11.25" customHeight="1">
      <c r="A1016" s="1262" t="s">
        <v>1564</v>
      </c>
      <c r="B1016" s="776">
        <v>43.02</v>
      </c>
      <c r="C1016" s="776">
        <v>43.015500000000003</v>
      </c>
      <c r="D1016" s="775" t="s">
        <v>2389</v>
      </c>
    </row>
    <row r="1017" spans="1:4" ht="11.25" customHeight="1">
      <c r="A1017" s="1263"/>
      <c r="B1017" s="772">
        <v>747.75</v>
      </c>
      <c r="C1017" s="772">
        <v>747.73384999999996</v>
      </c>
      <c r="D1017" s="771" t="s">
        <v>1118</v>
      </c>
    </row>
    <row r="1018" spans="1:4" ht="11.25" customHeight="1">
      <c r="A1018" s="1263"/>
      <c r="B1018" s="772">
        <v>1582.74</v>
      </c>
      <c r="C1018" s="772">
        <v>1582.7375999999999</v>
      </c>
      <c r="D1018" s="771" t="s">
        <v>2397</v>
      </c>
    </row>
    <row r="1019" spans="1:4" ht="11.25" customHeight="1">
      <c r="A1019" s="1263"/>
      <c r="B1019" s="772">
        <v>3437</v>
      </c>
      <c r="C1019" s="772">
        <v>3266.7579000000001</v>
      </c>
      <c r="D1019" s="771" t="s">
        <v>2385</v>
      </c>
    </row>
    <row r="1020" spans="1:4" ht="11.25" customHeight="1">
      <c r="A1020" s="1263"/>
      <c r="B1020" s="772">
        <v>50</v>
      </c>
      <c r="C1020" s="772">
        <v>50</v>
      </c>
      <c r="D1020" s="771" t="s">
        <v>2396</v>
      </c>
    </row>
    <row r="1021" spans="1:4" ht="11.25" customHeight="1">
      <c r="A1021" s="1263"/>
      <c r="B1021" s="772">
        <v>2.4</v>
      </c>
      <c r="C1021" s="772">
        <v>2.13</v>
      </c>
      <c r="D1021" s="771" t="s">
        <v>1259</v>
      </c>
    </row>
    <row r="1022" spans="1:4" ht="11.25" customHeight="1">
      <c r="A1022" s="1263"/>
      <c r="B1022" s="772">
        <v>35898</v>
      </c>
      <c r="C1022" s="772">
        <v>35898</v>
      </c>
      <c r="D1022" s="771" t="s">
        <v>1249</v>
      </c>
    </row>
    <row r="1023" spans="1:4" ht="11.25" customHeight="1">
      <c r="A1023" s="1263"/>
      <c r="B1023" s="772">
        <v>7861</v>
      </c>
      <c r="C1023" s="772">
        <v>7861</v>
      </c>
      <c r="D1023" s="771" t="s">
        <v>2381</v>
      </c>
    </row>
    <row r="1024" spans="1:4" ht="11.25" customHeight="1">
      <c r="A1024" s="1263"/>
      <c r="B1024" s="772">
        <v>3875</v>
      </c>
      <c r="C1024" s="772">
        <v>3875</v>
      </c>
      <c r="D1024" s="771" t="s">
        <v>2380</v>
      </c>
    </row>
    <row r="1025" spans="1:4" ht="11.25" customHeight="1">
      <c r="A1025" s="1263"/>
      <c r="B1025" s="772">
        <v>216</v>
      </c>
      <c r="C1025" s="772">
        <v>216</v>
      </c>
      <c r="D1025" s="771" t="s">
        <v>2418</v>
      </c>
    </row>
    <row r="1026" spans="1:4" ht="11.25" customHeight="1">
      <c r="A1026" s="1263"/>
      <c r="B1026" s="772">
        <v>355.3</v>
      </c>
      <c r="C1026" s="772">
        <v>355.3</v>
      </c>
      <c r="D1026" s="771" t="s">
        <v>2404</v>
      </c>
    </row>
    <row r="1027" spans="1:4" ht="11.25" customHeight="1">
      <c r="A1027" s="1263"/>
      <c r="B1027" s="772">
        <v>9.9</v>
      </c>
      <c r="C1027" s="772">
        <v>9.8960000000000008</v>
      </c>
      <c r="D1027" s="771" t="s">
        <v>1088</v>
      </c>
    </row>
    <row r="1028" spans="1:4" ht="21.75">
      <c r="A1028" s="1263"/>
      <c r="B1028" s="772">
        <v>41.09</v>
      </c>
      <c r="C1028" s="772">
        <v>40.987000000000002</v>
      </c>
      <c r="D1028" s="771" t="s">
        <v>1082</v>
      </c>
    </row>
    <row r="1029" spans="1:4" ht="11.25" customHeight="1">
      <c r="A1029" s="1264"/>
      <c r="B1029" s="774">
        <v>54119.199999999997</v>
      </c>
      <c r="C1029" s="774">
        <v>53948.557850000005</v>
      </c>
      <c r="D1029" s="773" t="s">
        <v>11</v>
      </c>
    </row>
    <row r="1030" spans="1:4" ht="11.25" customHeight="1">
      <c r="A1030" s="1263" t="s">
        <v>1548</v>
      </c>
      <c r="B1030" s="772">
        <v>1677.3400000000001</v>
      </c>
      <c r="C1030" s="772">
        <v>1677.32077</v>
      </c>
      <c r="D1030" s="771" t="s">
        <v>1117</v>
      </c>
    </row>
    <row r="1031" spans="1:4" ht="11.25" customHeight="1">
      <c r="A1031" s="1263"/>
      <c r="B1031" s="772">
        <v>960.89</v>
      </c>
      <c r="C1031" s="772">
        <v>960.88760000000002</v>
      </c>
      <c r="D1031" s="771" t="s">
        <v>2397</v>
      </c>
    </row>
    <row r="1032" spans="1:4" ht="11.25" customHeight="1">
      <c r="A1032" s="1263"/>
      <c r="B1032" s="772">
        <v>2578</v>
      </c>
      <c r="C1032" s="772">
        <v>583.54150000000004</v>
      </c>
      <c r="D1032" s="771" t="s">
        <v>1098</v>
      </c>
    </row>
    <row r="1033" spans="1:4" ht="11.25" customHeight="1">
      <c r="A1033" s="1263"/>
      <c r="B1033" s="772">
        <v>50</v>
      </c>
      <c r="C1033" s="772">
        <v>50</v>
      </c>
      <c r="D1033" s="771" t="s">
        <v>2396</v>
      </c>
    </row>
    <row r="1034" spans="1:4" ht="11.25" customHeight="1">
      <c r="A1034" s="1263"/>
      <c r="B1034" s="772">
        <v>24.7</v>
      </c>
      <c r="C1034" s="772">
        <v>13.614999999999998</v>
      </c>
      <c r="D1034" s="771" t="s">
        <v>1259</v>
      </c>
    </row>
    <row r="1035" spans="1:4" ht="11.25" customHeight="1">
      <c r="A1035" s="1263"/>
      <c r="B1035" s="772">
        <v>32579</v>
      </c>
      <c r="C1035" s="772">
        <v>32579</v>
      </c>
      <c r="D1035" s="771" t="s">
        <v>1249</v>
      </c>
    </row>
    <row r="1036" spans="1:4" ht="11.25" customHeight="1">
      <c r="A1036" s="1263"/>
      <c r="B1036" s="772">
        <v>9689</v>
      </c>
      <c r="C1036" s="772">
        <v>9689</v>
      </c>
      <c r="D1036" s="771" t="s">
        <v>2381</v>
      </c>
    </row>
    <row r="1037" spans="1:4" ht="11.25" customHeight="1">
      <c r="A1037" s="1263"/>
      <c r="B1037" s="772">
        <v>1035</v>
      </c>
      <c r="C1037" s="772">
        <v>1035</v>
      </c>
      <c r="D1037" s="771" t="s">
        <v>2380</v>
      </c>
    </row>
    <row r="1038" spans="1:4" ht="11.25" customHeight="1">
      <c r="A1038" s="1263"/>
      <c r="B1038" s="772">
        <v>510</v>
      </c>
      <c r="C1038" s="772">
        <v>510</v>
      </c>
      <c r="D1038" s="771" t="s">
        <v>2418</v>
      </c>
    </row>
    <row r="1039" spans="1:4" ht="11.25" customHeight="1">
      <c r="A1039" s="1263"/>
      <c r="B1039" s="772">
        <v>49103.93</v>
      </c>
      <c r="C1039" s="772">
        <v>47098.364869999998</v>
      </c>
      <c r="D1039" s="771" t="s">
        <v>11</v>
      </c>
    </row>
    <row r="1040" spans="1:4" ht="11.25" customHeight="1">
      <c r="A1040" s="1262" t="s">
        <v>1541</v>
      </c>
      <c r="B1040" s="776">
        <v>2376.6800000000003</v>
      </c>
      <c r="C1040" s="776">
        <v>2035.8726299999998</v>
      </c>
      <c r="D1040" s="775" t="s">
        <v>1127</v>
      </c>
    </row>
    <row r="1041" spans="1:4" ht="11.25" customHeight="1">
      <c r="A1041" s="1263"/>
      <c r="B1041" s="772">
        <v>667.3</v>
      </c>
      <c r="C1041" s="772">
        <v>667.14099999999996</v>
      </c>
      <c r="D1041" s="771" t="s">
        <v>1122</v>
      </c>
    </row>
    <row r="1042" spans="1:4" ht="11.25" customHeight="1">
      <c r="A1042" s="1263"/>
      <c r="B1042" s="772">
        <v>1587.46</v>
      </c>
      <c r="C1042" s="772">
        <v>1587.4424799999999</v>
      </c>
      <c r="D1042" s="771" t="s">
        <v>1117</v>
      </c>
    </row>
    <row r="1043" spans="1:4" ht="11.25" customHeight="1">
      <c r="A1043" s="1263"/>
      <c r="B1043" s="772">
        <v>377.54</v>
      </c>
      <c r="C1043" s="772">
        <v>377.53960000000001</v>
      </c>
      <c r="D1043" s="771" t="s">
        <v>2397</v>
      </c>
    </row>
    <row r="1044" spans="1:4" ht="21.75">
      <c r="A1044" s="1263"/>
      <c r="B1044" s="772">
        <v>72.11</v>
      </c>
      <c r="C1044" s="772">
        <v>72.108999999999995</v>
      </c>
      <c r="D1044" s="771" t="s">
        <v>1256</v>
      </c>
    </row>
    <row r="1045" spans="1:4" ht="11.25" customHeight="1">
      <c r="A1045" s="1263"/>
      <c r="B1045" s="772">
        <v>2510.29</v>
      </c>
      <c r="C1045" s="772">
        <v>2510.2766900000001</v>
      </c>
      <c r="D1045" s="771" t="s">
        <v>1098</v>
      </c>
    </row>
    <row r="1046" spans="1:4" ht="11.25" customHeight="1">
      <c r="A1046" s="1263"/>
      <c r="B1046" s="772">
        <v>50</v>
      </c>
      <c r="C1046" s="772">
        <v>50</v>
      </c>
      <c r="D1046" s="771" t="s">
        <v>2396</v>
      </c>
    </row>
    <row r="1047" spans="1:4" ht="11.25" customHeight="1">
      <c r="A1047" s="1263"/>
      <c r="B1047" s="772">
        <v>28428</v>
      </c>
      <c r="C1047" s="772">
        <v>28428</v>
      </c>
      <c r="D1047" s="771" t="s">
        <v>1249</v>
      </c>
    </row>
    <row r="1048" spans="1:4" ht="11.25" customHeight="1">
      <c r="A1048" s="1263"/>
      <c r="B1048" s="772">
        <v>5135</v>
      </c>
      <c r="C1048" s="772">
        <v>5135</v>
      </c>
      <c r="D1048" s="771" t="s">
        <v>2381</v>
      </c>
    </row>
    <row r="1049" spans="1:4" ht="11.25" customHeight="1">
      <c r="A1049" s="1263"/>
      <c r="B1049" s="772">
        <v>1817</v>
      </c>
      <c r="C1049" s="772">
        <v>1817</v>
      </c>
      <c r="D1049" s="771" t="s">
        <v>2380</v>
      </c>
    </row>
    <row r="1050" spans="1:4" ht="11.25" customHeight="1">
      <c r="A1050" s="1263"/>
      <c r="B1050" s="772">
        <v>81</v>
      </c>
      <c r="C1050" s="772">
        <v>81</v>
      </c>
      <c r="D1050" s="771" t="s">
        <v>2418</v>
      </c>
    </row>
    <row r="1051" spans="1:4" ht="11.25" customHeight="1">
      <c r="A1051" s="1263"/>
      <c r="B1051" s="772">
        <v>47.88</v>
      </c>
      <c r="C1051" s="772">
        <v>47.879000000000005</v>
      </c>
      <c r="D1051" s="771" t="s">
        <v>1088</v>
      </c>
    </row>
    <row r="1052" spans="1:4" ht="11.25" customHeight="1">
      <c r="A1052" s="1264"/>
      <c r="B1052" s="774">
        <v>43150.259999999995</v>
      </c>
      <c r="C1052" s="774">
        <v>42809.260399999999</v>
      </c>
      <c r="D1052" s="773" t="s">
        <v>11</v>
      </c>
    </row>
    <row r="1053" spans="1:4" ht="11.25" customHeight="1">
      <c r="A1053" s="1263" t="s">
        <v>1559</v>
      </c>
      <c r="B1053" s="772">
        <v>5640.13</v>
      </c>
      <c r="C1053" s="772">
        <v>3769.7825699999999</v>
      </c>
      <c r="D1053" s="771" t="s">
        <v>1127</v>
      </c>
    </row>
    <row r="1054" spans="1:4" ht="11.25" customHeight="1">
      <c r="A1054" s="1263"/>
      <c r="B1054" s="772">
        <v>841.77</v>
      </c>
      <c r="C1054" s="772">
        <v>841.74282000000005</v>
      </c>
      <c r="D1054" s="771" t="s">
        <v>2429</v>
      </c>
    </row>
    <row r="1055" spans="1:4" ht="11.25" customHeight="1">
      <c r="A1055" s="1263"/>
      <c r="B1055" s="772">
        <v>1975.03</v>
      </c>
      <c r="C1055" s="772">
        <v>1974.92347</v>
      </c>
      <c r="D1055" s="771" t="s">
        <v>1117</v>
      </c>
    </row>
    <row r="1056" spans="1:4" ht="11.25" customHeight="1">
      <c r="A1056" s="1263"/>
      <c r="B1056" s="772">
        <v>1085.52</v>
      </c>
      <c r="C1056" s="772">
        <v>1085.5155999999999</v>
      </c>
      <c r="D1056" s="771" t="s">
        <v>2397</v>
      </c>
    </row>
    <row r="1057" spans="1:4" ht="11.25" customHeight="1">
      <c r="A1057" s="1263"/>
      <c r="B1057" s="772">
        <v>1485</v>
      </c>
      <c r="C1057" s="772">
        <v>1485</v>
      </c>
      <c r="D1057" s="771" t="s">
        <v>2385</v>
      </c>
    </row>
    <row r="1058" spans="1:4" ht="11.25" customHeight="1">
      <c r="A1058" s="1263"/>
      <c r="B1058" s="772">
        <v>20</v>
      </c>
      <c r="C1058" s="772">
        <v>20</v>
      </c>
      <c r="D1058" s="771" t="s">
        <v>2383</v>
      </c>
    </row>
    <row r="1059" spans="1:4" ht="11.25" customHeight="1">
      <c r="A1059" s="1263"/>
      <c r="B1059" s="772">
        <v>50</v>
      </c>
      <c r="C1059" s="772">
        <v>50</v>
      </c>
      <c r="D1059" s="771" t="s">
        <v>2396</v>
      </c>
    </row>
    <row r="1060" spans="1:4" ht="11.25" customHeight="1">
      <c r="A1060" s="1263"/>
      <c r="B1060" s="772">
        <v>38134</v>
      </c>
      <c r="C1060" s="772">
        <v>38134</v>
      </c>
      <c r="D1060" s="771" t="s">
        <v>1249</v>
      </c>
    </row>
    <row r="1061" spans="1:4" ht="11.25" customHeight="1">
      <c r="A1061" s="1263"/>
      <c r="B1061" s="772">
        <v>8661</v>
      </c>
      <c r="C1061" s="772">
        <v>8661</v>
      </c>
      <c r="D1061" s="771" t="s">
        <v>2381</v>
      </c>
    </row>
    <row r="1062" spans="1:4" ht="11.25" customHeight="1">
      <c r="A1062" s="1263"/>
      <c r="B1062" s="772">
        <v>1605</v>
      </c>
      <c r="C1062" s="772">
        <v>1593.8119999999999</v>
      </c>
      <c r="D1062" s="771" t="s">
        <v>2380</v>
      </c>
    </row>
    <row r="1063" spans="1:4" ht="11.25" customHeight="1">
      <c r="A1063" s="1263"/>
      <c r="B1063" s="772">
        <v>537</v>
      </c>
      <c r="C1063" s="772">
        <v>537</v>
      </c>
      <c r="D1063" s="771" t="s">
        <v>2418</v>
      </c>
    </row>
    <row r="1064" spans="1:4" ht="11.25" customHeight="1">
      <c r="A1064" s="1263"/>
      <c r="B1064" s="772">
        <v>60034.45</v>
      </c>
      <c r="C1064" s="772">
        <v>58152.776459999994</v>
      </c>
      <c r="D1064" s="771" t="s">
        <v>11</v>
      </c>
    </row>
    <row r="1065" spans="1:4" ht="11.25" customHeight="1">
      <c r="A1065" s="1262" t="s">
        <v>1554</v>
      </c>
      <c r="B1065" s="776">
        <v>89.61</v>
      </c>
      <c r="C1065" s="776">
        <v>89.600499999999997</v>
      </c>
      <c r="D1065" s="775" t="s">
        <v>2389</v>
      </c>
    </row>
    <row r="1066" spans="1:4" ht="11.25" customHeight="1">
      <c r="A1066" s="1263"/>
      <c r="B1066" s="772">
        <v>1166.71</v>
      </c>
      <c r="C1066" s="772">
        <v>1166.7071999999998</v>
      </c>
      <c r="D1066" s="771" t="s">
        <v>2397</v>
      </c>
    </row>
    <row r="1067" spans="1:4" ht="11.25" customHeight="1">
      <c r="A1067" s="1263"/>
      <c r="B1067" s="772">
        <v>703.5</v>
      </c>
      <c r="C1067" s="772">
        <v>703.5</v>
      </c>
      <c r="D1067" s="771" t="s">
        <v>2385</v>
      </c>
    </row>
    <row r="1068" spans="1:4" ht="21.75">
      <c r="A1068" s="1263"/>
      <c r="B1068" s="772">
        <v>72.87</v>
      </c>
      <c r="C1068" s="772">
        <v>71.007840000000002</v>
      </c>
      <c r="D1068" s="771" t="s">
        <v>1256</v>
      </c>
    </row>
    <row r="1069" spans="1:4" ht="11.25" customHeight="1">
      <c r="A1069" s="1263"/>
      <c r="B1069" s="772">
        <v>4207.83</v>
      </c>
      <c r="C1069" s="772">
        <v>453.93365</v>
      </c>
      <c r="D1069" s="771" t="s">
        <v>1098</v>
      </c>
    </row>
    <row r="1070" spans="1:4" ht="11.25" customHeight="1">
      <c r="A1070" s="1263"/>
      <c r="B1070" s="772">
        <v>50</v>
      </c>
      <c r="C1070" s="772">
        <v>50</v>
      </c>
      <c r="D1070" s="771" t="s">
        <v>2396</v>
      </c>
    </row>
    <row r="1071" spans="1:4" ht="11.25" customHeight="1">
      <c r="A1071" s="1263"/>
      <c r="B1071" s="772">
        <v>3</v>
      </c>
      <c r="C1071" s="772">
        <v>1.157</v>
      </c>
      <c r="D1071" s="771" t="s">
        <v>1259</v>
      </c>
    </row>
    <row r="1072" spans="1:4" ht="11.25" customHeight="1">
      <c r="A1072" s="1263"/>
      <c r="B1072" s="772">
        <v>48234</v>
      </c>
      <c r="C1072" s="772">
        <v>48234</v>
      </c>
      <c r="D1072" s="771" t="s">
        <v>1249</v>
      </c>
    </row>
    <row r="1073" spans="1:4" ht="11.25" customHeight="1">
      <c r="A1073" s="1263"/>
      <c r="B1073" s="772">
        <v>8787</v>
      </c>
      <c r="C1073" s="772">
        <v>8787</v>
      </c>
      <c r="D1073" s="771" t="s">
        <v>2381</v>
      </c>
    </row>
    <row r="1074" spans="1:4" ht="11.25" customHeight="1">
      <c r="A1074" s="1263"/>
      <c r="B1074" s="772">
        <v>895</v>
      </c>
      <c r="C1074" s="772">
        <v>895</v>
      </c>
      <c r="D1074" s="771" t="s">
        <v>2380</v>
      </c>
    </row>
    <row r="1075" spans="1:4" ht="11.25" customHeight="1">
      <c r="A1075" s="1263"/>
      <c r="B1075" s="772">
        <v>38</v>
      </c>
      <c r="C1075" s="772">
        <v>38</v>
      </c>
      <c r="D1075" s="771" t="s">
        <v>2418</v>
      </c>
    </row>
    <row r="1076" spans="1:4" ht="11.25" customHeight="1">
      <c r="A1076" s="1263"/>
      <c r="B1076" s="772">
        <v>432.1</v>
      </c>
      <c r="C1076" s="772">
        <v>432.1</v>
      </c>
      <c r="D1076" s="771" t="s">
        <v>2404</v>
      </c>
    </row>
    <row r="1077" spans="1:4" ht="11.25" customHeight="1">
      <c r="A1077" s="1264"/>
      <c r="B1077" s="774">
        <v>64679.619999999995</v>
      </c>
      <c r="C1077" s="774">
        <v>60922.00619</v>
      </c>
      <c r="D1077" s="773" t="s">
        <v>11</v>
      </c>
    </row>
    <row r="1078" spans="1:4" ht="11.25" customHeight="1">
      <c r="A1078" s="1263" t="s">
        <v>1569</v>
      </c>
      <c r="B1078" s="772">
        <v>509.88</v>
      </c>
      <c r="C1078" s="772">
        <v>509.87799999999999</v>
      </c>
      <c r="D1078" s="771" t="s">
        <v>2397</v>
      </c>
    </row>
    <row r="1079" spans="1:4" ht="11.25" customHeight="1">
      <c r="A1079" s="1263"/>
      <c r="B1079" s="772">
        <v>38.159999999999997</v>
      </c>
      <c r="C1079" s="772">
        <v>38.156999999999996</v>
      </c>
      <c r="D1079" s="771" t="s">
        <v>2383</v>
      </c>
    </row>
    <row r="1080" spans="1:4" ht="11.25" customHeight="1">
      <c r="A1080" s="1263"/>
      <c r="B1080" s="772">
        <v>50</v>
      </c>
      <c r="C1080" s="772">
        <v>50</v>
      </c>
      <c r="D1080" s="771" t="s">
        <v>2396</v>
      </c>
    </row>
    <row r="1081" spans="1:4" ht="11.25" customHeight="1">
      <c r="A1081" s="1263"/>
      <c r="B1081" s="772">
        <v>19246</v>
      </c>
      <c r="C1081" s="772">
        <v>19246</v>
      </c>
      <c r="D1081" s="771" t="s">
        <v>1249</v>
      </c>
    </row>
    <row r="1082" spans="1:4" ht="11.25" customHeight="1">
      <c r="A1082" s="1263"/>
      <c r="B1082" s="772">
        <v>5364</v>
      </c>
      <c r="C1082" s="772">
        <v>5364</v>
      </c>
      <c r="D1082" s="771" t="s">
        <v>2381</v>
      </c>
    </row>
    <row r="1083" spans="1:4" ht="11.25" customHeight="1">
      <c r="A1083" s="1263"/>
      <c r="B1083" s="772">
        <v>510</v>
      </c>
      <c r="C1083" s="772">
        <v>510</v>
      </c>
      <c r="D1083" s="771" t="s">
        <v>2380</v>
      </c>
    </row>
    <row r="1084" spans="1:4" ht="11.25" customHeight="1">
      <c r="A1084" s="1263"/>
      <c r="B1084" s="772">
        <v>25718.04</v>
      </c>
      <c r="C1084" s="772">
        <v>25718.035</v>
      </c>
      <c r="D1084" s="771" t="s">
        <v>11</v>
      </c>
    </row>
    <row r="1085" spans="1:4" ht="11.25" customHeight="1">
      <c r="A1085" s="1262" t="s">
        <v>2428</v>
      </c>
      <c r="B1085" s="776">
        <v>263</v>
      </c>
      <c r="C1085" s="776">
        <v>0</v>
      </c>
      <c r="D1085" s="775" t="s">
        <v>1122</v>
      </c>
    </row>
    <row r="1086" spans="1:4" ht="11.25" customHeight="1">
      <c r="A1086" s="1263"/>
      <c r="B1086" s="772">
        <v>561.18000000000006</v>
      </c>
      <c r="C1086" s="772">
        <v>561.1712</v>
      </c>
      <c r="D1086" s="771" t="s">
        <v>2397</v>
      </c>
    </row>
    <row r="1087" spans="1:4" ht="11.25" customHeight="1">
      <c r="A1087" s="1263"/>
      <c r="B1087" s="772">
        <v>196</v>
      </c>
      <c r="C1087" s="772">
        <v>196</v>
      </c>
      <c r="D1087" s="771" t="s">
        <v>2385</v>
      </c>
    </row>
    <row r="1088" spans="1:4" ht="11.25" customHeight="1">
      <c r="A1088" s="1263"/>
      <c r="B1088" s="772">
        <v>50</v>
      </c>
      <c r="C1088" s="772">
        <v>50</v>
      </c>
      <c r="D1088" s="771" t="s">
        <v>2396</v>
      </c>
    </row>
    <row r="1089" spans="1:4" ht="11.25" customHeight="1">
      <c r="A1089" s="1263"/>
      <c r="B1089" s="772">
        <v>6979</v>
      </c>
      <c r="C1089" s="772">
        <v>6979</v>
      </c>
      <c r="D1089" s="771" t="s">
        <v>1249</v>
      </c>
    </row>
    <row r="1090" spans="1:4" ht="11.25" customHeight="1">
      <c r="A1090" s="1263"/>
      <c r="B1090" s="772">
        <v>2979</v>
      </c>
      <c r="C1090" s="772">
        <v>2979</v>
      </c>
      <c r="D1090" s="771" t="s">
        <v>2381</v>
      </c>
    </row>
    <row r="1091" spans="1:4" ht="11.25" customHeight="1">
      <c r="A1091" s="1263"/>
      <c r="B1091" s="772">
        <v>175</v>
      </c>
      <c r="C1091" s="772">
        <v>175</v>
      </c>
      <c r="D1091" s="771" t="s">
        <v>2380</v>
      </c>
    </row>
    <row r="1092" spans="1:4" ht="11.25" customHeight="1">
      <c r="A1092" s="1263"/>
      <c r="B1092" s="772">
        <v>65</v>
      </c>
      <c r="C1092" s="772">
        <v>65</v>
      </c>
      <c r="D1092" s="771" t="s">
        <v>2418</v>
      </c>
    </row>
    <row r="1093" spans="1:4" ht="11.25" customHeight="1">
      <c r="A1093" s="1264"/>
      <c r="B1093" s="774">
        <v>11268.18</v>
      </c>
      <c r="C1093" s="774">
        <v>11005.171200000001</v>
      </c>
      <c r="D1093" s="773" t="s">
        <v>11</v>
      </c>
    </row>
    <row r="1094" spans="1:4" ht="11.25" customHeight="1">
      <c r="A1094" s="1263" t="s">
        <v>1526</v>
      </c>
      <c r="B1094" s="772">
        <v>57.48</v>
      </c>
      <c r="C1094" s="772">
        <v>57.475000000000001</v>
      </c>
      <c r="D1094" s="771" t="s">
        <v>2389</v>
      </c>
    </row>
    <row r="1095" spans="1:4" ht="11.25" customHeight="1">
      <c r="A1095" s="1263"/>
      <c r="B1095" s="772">
        <v>499.46000000000004</v>
      </c>
      <c r="C1095" s="772">
        <v>499.46319999999992</v>
      </c>
      <c r="D1095" s="771" t="s">
        <v>2397</v>
      </c>
    </row>
    <row r="1096" spans="1:4" ht="11.25" customHeight="1">
      <c r="A1096" s="1263"/>
      <c r="B1096" s="772">
        <v>50</v>
      </c>
      <c r="C1096" s="772">
        <v>50</v>
      </c>
      <c r="D1096" s="771" t="s">
        <v>2396</v>
      </c>
    </row>
    <row r="1097" spans="1:4" ht="11.25" customHeight="1">
      <c r="A1097" s="1263"/>
      <c r="B1097" s="772">
        <v>34.799999999999997</v>
      </c>
      <c r="C1097" s="772">
        <v>23.122</v>
      </c>
      <c r="D1097" s="771" t="s">
        <v>1259</v>
      </c>
    </row>
    <row r="1098" spans="1:4" ht="11.25" customHeight="1">
      <c r="A1098" s="1263"/>
      <c r="B1098" s="772">
        <v>14854</v>
      </c>
      <c r="C1098" s="772">
        <v>14854</v>
      </c>
      <c r="D1098" s="771" t="s">
        <v>1249</v>
      </c>
    </row>
    <row r="1099" spans="1:4" ht="11.25" customHeight="1">
      <c r="A1099" s="1263"/>
      <c r="B1099" s="772">
        <v>3062</v>
      </c>
      <c r="C1099" s="772">
        <v>3062</v>
      </c>
      <c r="D1099" s="771" t="s">
        <v>2381</v>
      </c>
    </row>
    <row r="1100" spans="1:4" ht="11.25" customHeight="1">
      <c r="A1100" s="1263"/>
      <c r="B1100" s="772">
        <v>472</v>
      </c>
      <c r="C1100" s="772">
        <v>472</v>
      </c>
      <c r="D1100" s="771" t="s">
        <v>2380</v>
      </c>
    </row>
    <row r="1101" spans="1:4" ht="11.25" customHeight="1">
      <c r="A1101" s="1263"/>
      <c r="B1101" s="772">
        <v>151</v>
      </c>
      <c r="C1101" s="772">
        <v>151</v>
      </c>
      <c r="D1101" s="771" t="s">
        <v>2418</v>
      </c>
    </row>
    <row r="1102" spans="1:4" ht="11.25" customHeight="1">
      <c r="A1102" s="1263"/>
      <c r="B1102" s="772">
        <v>4.62</v>
      </c>
      <c r="C1102" s="772">
        <v>4.617</v>
      </c>
      <c r="D1102" s="771" t="s">
        <v>1088</v>
      </c>
    </row>
    <row r="1103" spans="1:4" ht="11.25" customHeight="1">
      <c r="A1103" s="1263"/>
      <c r="B1103" s="772">
        <v>19185.36</v>
      </c>
      <c r="C1103" s="772">
        <v>19173.677199999995</v>
      </c>
      <c r="D1103" s="771" t="s">
        <v>11</v>
      </c>
    </row>
    <row r="1104" spans="1:4" ht="11.25" customHeight="1">
      <c r="A1104" s="1262" t="s">
        <v>1560</v>
      </c>
      <c r="B1104" s="776">
        <v>1073.8699999999999</v>
      </c>
      <c r="C1104" s="776">
        <v>1073.8696</v>
      </c>
      <c r="D1104" s="775" t="s">
        <v>2397</v>
      </c>
    </row>
    <row r="1105" spans="1:4" ht="11.25" customHeight="1">
      <c r="A1105" s="1263"/>
      <c r="B1105" s="772">
        <v>480</v>
      </c>
      <c r="C1105" s="772">
        <v>480</v>
      </c>
      <c r="D1105" s="771" t="s">
        <v>2385</v>
      </c>
    </row>
    <row r="1106" spans="1:4" ht="21.75">
      <c r="A1106" s="1263"/>
      <c r="B1106" s="772">
        <v>83.25</v>
      </c>
      <c r="C1106" s="772">
        <v>81.942999999999998</v>
      </c>
      <c r="D1106" s="771" t="s">
        <v>1256</v>
      </c>
    </row>
    <row r="1107" spans="1:4" ht="11.25" customHeight="1">
      <c r="A1107" s="1263"/>
      <c r="B1107" s="772">
        <v>50</v>
      </c>
      <c r="C1107" s="772">
        <v>50</v>
      </c>
      <c r="D1107" s="771" t="s">
        <v>2396</v>
      </c>
    </row>
    <row r="1108" spans="1:4" ht="11.25" customHeight="1">
      <c r="A1108" s="1263"/>
      <c r="B1108" s="772">
        <v>18</v>
      </c>
      <c r="C1108" s="772">
        <v>18</v>
      </c>
      <c r="D1108" s="771" t="s">
        <v>1259</v>
      </c>
    </row>
    <row r="1109" spans="1:4" ht="11.25" customHeight="1">
      <c r="A1109" s="1263"/>
      <c r="B1109" s="772">
        <v>33021</v>
      </c>
      <c r="C1109" s="772">
        <v>33021</v>
      </c>
      <c r="D1109" s="771" t="s">
        <v>1249</v>
      </c>
    </row>
    <row r="1110" spans="1:4" ht="11.25" customHeight="1">
      <c r="A1110" s="1263"/>
      <c r="B1110" s="772">
        <v>7966</v>
      </c>
      <c r="C1110" s="772">
        <v>7966</v>
      </c>
      <c r="D1110" s="771" t="s">
        <v>2381</v>
      </c>
    </row>
    <row r="1111" spans="1:4" ht="11.25" customHeight="1">
      <c r="A1111" s="1263"/>
      <c r="B1111" s="772">
        <v>1506</v>
      </c>
      <c r="C1111" s="772">
        <v>1506</v>
      </c>
      <c r="D1111" s="771" t="s">
        <v>2380</v>
      </c>
    </row>
    <row r="1112" spans="1:4" ht="11.25" customHeight="1">
      <c r="A1112" s="1263"/>
      <c r="B1112" s="772">
        <v>401.8</v>
      </c>
      <c r="C1112" s="772">
        <v>401.8</v>
      </c>
      <c r="D1112" s="771" t="s">
        <v>2404</v>
      </c>
    </row>
    <row r="1113" spans="1:4" ht="11.25" customHeight="1">
      <c r="A1113" s="1264"/>
      <c r="B1113" s="774">
        <v>44599.920000000006</v>
      </c>
      <c r="C1113" s="774">
        <v>44598.6126</v>
      </c>
      <c r="D1113" s="773" t="s">
        <v>11</v>
      </c>
    </row>
    <row r="1114" spans="1:4" ht="11.25" customHeight="1">
      <c r="A1114" s="1263" t="s">
        <v>1558</v>
      </c>
      <c r="B1114" s="772">
        <v>17.25</v>
      </c>
      <c r="C1114" s="772">
        <v>17.245000000000001</v>
      </c>
      <c r="D1114" s="771" t="s">
        <v>1254</v>
      </c>
    </row>
    <row r="1115" spans="1:4" ht="11.25" customHeight="1">
      <c r="A1115" s="1263"/>
      <c r="B1115" s="772">
        <v>816.38</v>
      </c>
      <c r="C1115" s="772">
        <v>816.37639999999999</v>
      </c>
      <c r="D1115" s="771" t="s">
        <v>2397</v>
      </c>
    </row>
    <row r="1116" spans="1:4" ht="21.75">
      <c r="A1116" s="1263"/>
      <c r="B1116" s="772">
        <v>56.27</v>
      </c>
      <c r="C1116" s="772">
        <v>56.158999999999999</v>
      </c>
      <c r="D1116" s="771" t="s">
        <v>1256</v>
      </c>
    </row>
    <row r="1117" spans="1:4" ht="11.25" customHeight="1">
      <c r="A1117" s="1263"/>
      <c r="B1117" s="772">
        <v>50</v>
      </c>
      <c r="C1117" s="772">
        <v>50</v>
      </c>
      <c r="D1117" s="771" t="s">
        <v>2396</v>
      </c>
    </row>
    <row r="1118" spans="1:4" ht="11.25" customHeight="1">
      <c r="A1118" s="1263"/>
      <c r="B1118" s="772">
        <v>8</v>
      </c>
      <c r="C1118" s="772">
        <v>8</v>
      </c>
      <c r="D1118" s="771" t="s">
        <v>1259</v>
      </c>
    </row>
    <row r="1119" spans="1:4" ht="11.25" customHeight="1">
      <c r="A1119" s="1263"/>
      <c r="B1119" s="772">
        <v>25715</v>
      </c>
      <c r="C1119" s="772">
        <v>25715</v>
      </c>
      <c r="D1119" s="771" t="s">
        <v>1249</v>
      </c>
    </row>
    <row r="1120" spans="1:4" ht="11.25" customHeight="1">
      <c r="A1120" s="1263"/>
      <c r="B1120" s="772">
        <v>6231</v>
      </c>
      <c r="C1120" s="772">
        <v>6231</v>
      </c>
      <c r="D1120" s="771" t="s">
        <v>2381</v>
      </c>
    </row>
    <row r="1121" spans="1:4" ht="11.25" customHeight="1">
      <c r="A1121" s="1263"/>
      <c r="B1121" s="772">
        <v>864</v>
      </c>
      <c r="C1121" s="772">
        <v>864</v>
      </c>
      <c r="D1121" s="771" t="s">
        <v>2380</v>
      </c>
    </row>
    <row r="1122" spans="1:4" ht="11.25" customHeight="1">
      <c r="A1122" s="1263"/>
      <c r="B1122" s="772">
        <v>929.58</v>
      </c>
      <c r="C1122" s="772">
        <v>929.58</v>
      </c>
      <c r="D1122" s="771" t="s">
        <v>2427</v>
      </c>
    </row>
    <row r="1123" spans="1:4" ht="11.25" customHeight="1">
      <c r="A1123" s="1263"/>
      <c r="B1123" s="772">
        <v>30</v>
      </c>
      <c r="C1123" s="772">
        <v>30</v>
      </c>
      <c r="D1123" s="771" t="s">
        <v>2384</v>
      </c>
    </row>
    <row r="1124" spans="1:4" ht="11.25" customHeight="1">
      <c r="A1124" s="1263"/>
      <c r="B1124" s="772">
        <v>34717.479999999996</v>
      </c>
      <c r="C1124" s="772">
        <v>34717.360399999998</v>
      </c>
      <c r="D1124" s="771" t="s">
        <v>11</v>
      </c>
    </row>
    <row r="1125" spans="1:4" ht="11.25" customHeight="1">
      <c r="A1125" s="1262" t="s">
        <v>1557</v>
      </c>
      <c r="B1125" s="776">
        <v>6993.36</v>
      </c>
      <c r="C1125" s="776">
        <v>4340.7548700000007</v>
      </c>
      <c r="D1125" s="775" t="s">
        <v>1127</v>
      </c>
    </row>
    <row r="1126" spans="1:4" ht="11.25" customHeight="1">
      <c r="A1126" s="1263"/>
      <c r="B1126" s="772">
        <v>562.41</v>
      </c>
      <c r="C1126" s="772">
        <v>562.40560000000005</v>
      </c>
      <c r="D1126" s="771" t="s">
        <v>2397</v>
      </c>
    </row>
    <row r="1127" spans="1:4" ht="11.25" customHeight="1">
      <c r="A1127" s="1263"/>
      <c r="B1127" s="772">
        <v>1100</v>
      </c>
      <c r="C1127" s="772">
        <v>995.94799999999998</v>
      </c>
      <c r="D1127" s="771" t="s">
        <v>2426</v>
      </c>
    </row>
    <row r="1128" spans="1:4" ht="11.25" customHeight="1">
      <c r="A1128" s="1263"/>
      <c r="B1128" s="772">
        <v>50</v>
      </c>
      <c r="C1128" s="772">
        <v>50</v>
      </c>
      <c r="D1128" s="771" t="s">
        <v>2396</v>
      </c>
    </row>
    <row r="1129" spans="1:4" ht="11.25" customHeight="1">
      <c r="A1129" s="1263"/>
      <c r="B1129" s="772">
        <v>22362</v>
      </c>
      <c r="C1129" s="772">
        <v>22362</v>
      </c>
      <c r="D1129" s="771" t="s">
        <v>1249</v>
      </c>
    </row>
    <row r="1130" spans="1:4" ht="11.25" customHeight="1">
      <c r="A1130" s="1263"/>
      <c r="B1130" s="772">
        <v>6331</v>
      </c>
      <c r="C1130" s="772">
        <v>6331</v>
      </c>
      <c r="D1130" s="771" t="s">
        <v>2381</v>
      </c>
    </row>
    <row r="1131" spans="1:4" ht="11.25" customHeight="1">
      <c r="A1131" s="1263"/>
      <c r="B1131" s="772">
        <v>766</v>
      </c>
      <c r="C1131" s="772">
        <v>766</v>
      </c>
      <c r="D1131" s="771" t="s">
        <v>2380</v>
      </c>
    </row>
    <row r="1132" spans="1:4" ht="11.25" customHeight="1">
      <c r="A1132" s="1263"/>
      <c r="B1132" s="772">
        <v>267</v>
      </c>
      <c r="C1132" s="772">
        <v>267</v>
      </c>
      <c r="D1132" s="771" t="s">
        <v>2418</v>
      </c>
    </row>
    <row r="1133" spans="1:4" ht="11.25" customHeight="1">
      <c r="A1133" s="1263"/>
      <c r="B1133" s="772">
        <v>3.61</v>
      </c>
      <c r="C1133" s="772">
        <v>3.6069999999999998</v>
      </c>
      <c r="D1133" s="771" t="s">
        <v>1088</v>
      </c>
    </row>
    <row r="1134" spans="1:4" ht="11.25" customHeight="1">
      <c r="A1134" s="1264"/>
      <c r="B1134" s="774">
        <v>38435.380000000005</v>
      </c>
      <c r="C1134" s="774">
        <v>35678.715470000003</v>
      </c>
      <c r="D1134" s="773" t="s">
        <v>11</v>
      </c>
    </row>
    <row r="1135" spans="1:4" ht="11.25" customHeight="1">
      <c r="A1135" s="1263" t="s">
        <v>1546</v>
      </c>
      <c r="B1135" s="772">
        <v>623.07000000000005</v>
      </c>
      <c r="C1135" s="772">
        <v>623.06639999999993</v>
      </c>
      <c r="D1135" s="771" t="s">
        <v>2397</v>
      </c>
    </row>
    <row r="1136" spans="1:4" ht="21.75">
      <c r="A1136" s="1263"/>
      <c r="B1136" s="772">
        <v>46.11</v>
      </c>
      <c r="C1136" s="772">
        <v>46.106999999999999</v>
      </c>
      <c r="D1136" s="771" t="s">
        <v>1256</v>
      </c>
    </row>
    <row r="1137" spans="1:4" ht="11.25" customHeight="1">
      <c r="A1137" s="1263"/>
      <c r="B1137" s="772">
        <v>50</v>
      </c>
      <c r="C1137" s="772">
        <v>50</v>
      </c>
      <c r="D1137" s="771" t="s">
        <v>2396</v>
      </c>
    </row>
    <row r="1138" spans="1:4" ht="11.25" customHeight="1">
      <c r="A1138" s="1263"/>
      <c r="B1138" s="772">
        <v>26.6</v>
      </c>
      <c r="C1138" s="772">
        <v>3.984</v>
      </c>
      <c r="D1138" s="771" t="s">
        <v>1259</v>
      </c>
    </row>
    <row r="1139" spans="1:4" ht="11.25" customHeight="1">
      <c r="A1139" s="1263"/>
      <c r="B1139" s="772">
        <v>17336</v>
      </c>
      <c r="C1139" s="772">
        <v>17336</v>
      </c>
      <c r="D1139" s="771" t="s">
        <v>1249</v>
      </c>
    </row>
    <row r="1140" spans="1:4" ht="11.25" customHeight="1">
      <c r="A1140" s="1263"/>
      <c r="B1140" s="772">
        <v>2651</v>
      </c>
      <c r="C1140" s="772">
        <v>2651</v>
      </c>
      <c r="D1140" s="771" t="s">
        <v>2381</v>
      </c>
    </row>
    <row r="1141" spans="1:4" ht="11.25" customHeight="1">
      <c r="A1141" s="1263"/>
      <c r="B1141" s="772">
        <v>222</v>
      </c>
      <c r="C1141" s="772">
        <v>222</v>
      </c>
      <c r="D1141" s="771" t="s">
        <v>2380</v>
      </c>
    </row>
    <row r="1142" spans="1:4" ht="11.25" customHeight="1">
      <c r="A1142" s="1263"/>
      <c r="B1142" s="772">
        <v>184.1</v>
      </c>
      <c r="C1142" s="772">
        <v>183.87099999999998</v>
      </c>
      <c r="D1142" s="771" t="s">
        <v>2404</v>
      </c>
    </row>
    <row r="1143" spans="1:4" ht="11.25" customHeight="1">
      <c r="A1143" s="1263"/>
      <c r="B1143" s="772">
        <v>21138.879999999997</v>
      </c>
      <c r="C1143" s="772">
        <v>21116.028399999999</v>
      </c>
      <c r="D1143" s="771" t="s">
        <v>11</v>
      </c>
    </row>
    <row r="1144" spans="1:4" ht="11.25" customHeight="1">
      <c r="A1144" s="1262" t="s">
        <v>2425</v>
      </c>
      <c r="B1144" s="776">
        <v>415.68</v>
      </c>
      <c r="C1144" s="776">
        <v>415.68439999999998</v>
      </c>
      <c r="D1144" s="775" t="s">
        <v>2397</v>
      </c>
    </row>
    <row r="1145" spans="1:4" ht="11.25" customHeight="1">
      <c r="A1145" s="1263"/>
      <c r="B1145" s="772">
        <v>80</v>
      </c>
      <c r="C1145" s="772">
        <v>80</v>
      </c>
      <c r="D1145" s="771" t="s">
        <v>2385</v>
      </c>
    </row>
    <row r="1146" spans="1:4" ht="11.25" customHeight="1">
      <c r="A1146" s="1263"/>
      <c r="B1146" s="772">
        <v>50</v>
      </c>
      <c r="C1146" s="772">
        <v>50</v>
      </c>
      <c r="D1146" s="771" t="s">
        <v>2396</v>
      </c>
    </row>
    <row r="1147" spans="1:4" ht="11.25" customHeight="1">
      <c r="A1147" s="1263"/>
      <c r="B1147" s="772">
        <v>32</v>
      </c>
      <c r="C1147" s="772">
        <v>17.844999999999999</v>
      </c>
      <c r="D1147" s="771" t="s">
        <v>1259</v>
      </c>
    </row>
    <row r="1148" spans="1:4" ht="11.25" customHeight="1">
      <c r="A1148" s="1263"/>
      <c r="B1148" s="772">
        <v>6309</v>
      </c>
      <c r="C1148" s="772">
        <v>6309</v>
      </c>
      <c r="D1148" s="771" t="s">
        <v>1249</v>
      </c>
    </row>
    <row r="1149" spans="1:4" ht="11.25" customHeight="1">
      <c r="A1149" s="1263"/>
      <c r="B1149" s="772">
        <v>1366</v>
      </c>
      <c r="C1149" s="772">
        <v>1366</v>
      </c>
      <c r="D1149" s="771" t="s">
        <v>2381</v>
      </c>
    </row>
    <row r="1150" spans="1:4" ht="11.25" customHeight="1">
      <c r="A1150" s="1263"/>
      <c r="B1150" s="772">
        <v>285</v>
      </c>
      <c r="C1150" s="772">
        <v>285</v>
      </c>
      <c r="D1150" s="771" t="s">
        <v>2380</v>
      </c>
    </row>
    <row r="1151" spans="1:4" ht="11.25" customHeight="1">
      <c r="A1151" s="1264"/>
      <c r="B1151" s="774">
        <v>8537.68</v>
      </c>
      <c r="C1151" s="774">
        <v>8523.5293999999994</v>
      </c>
      <c r="D1151" s="773" t="s">
        <v>11</v>
      </c>
    </row>
    <row r="1152" spans="1:4" ht="11.25" customHeight="1">
      <c r="A1152" s="1263" t="s">
        <v>1540</v>
      </c>
      <c r="B1152" s="772">
        <v>9.58</v>
      </c>
      <c r="C1152" s="772">
        <v>9.58</v>
      </c>
      <c r="D1152" s="771" t="s">
        <v>1254</v>
      </c>
    </row>
    <row r="1153" spans="1:4" ht="11.25" customHeight="1">
      <c r="A1153" s="1263"/>
      <c r="B1153" s="772">
        <v>363.56</v>
      </c>
      <c r="C1153" s="772">
        <v>363.5564</v>
      </c>
      <c r="D1153" s="771" t="s">
        <v>2397</v>
      </c>
    </row>
    <row r="1154" spans="1:4" ht="11.25" customHeight="1">
      <c r="A1154" s="1263"/>
      <c r="B1154" s="772">
        <v>50</v>
      </c>
      <c r="C1154" s="772">
        <v>50</v>
      </c>
      <c r="D1154" s="771" t="s">
        <v>2396</v>
      </c>
    </row>
    <row r="1155" spans="1:4" ht="11.25" customHeight="1">
      <c r="A1155" s="1263"/>
      <c r="B1155" s="772">
        <v>29.2</v>
      </c>
      <c r="C1155" s="772">
        <v>5.3749999999999982</v>
      </c>
      <c r="D1155" s="771" t="s">
        <v>1259</v>
      </c>
    </row>
    <row r="1156" spans="1:4" ht="11.25" customHeight="1">
      <c r="A1156" s="1263"/>
      <c r="B1156" s="772">
        <v>9825</v>
      </c>
      <c r="C1156" s="772">
        <v>9825</v>
      </c>
      <c r="D1156" s="771" t="s">
        <v>1249</v>
      </c>
    </row>
    <row r="1157" spans="1:4" ht="11.25" customHeight="1">
      <c r="A1157" s="1263"/>
      <c r="B1157" s="772">
        <v>5387</v>
      </c>
      <c r="C1157" s="772">
        <v>5387</v>
      </c>
      <c r="D1157" s="771" t="s">
        <v>2381</v>
      </c>
    </row>
    <row r="1158" spans="1:4" ht="11.25" customHeight="1">
      <c r="A1158" s="1263"/>
      <c r="B1158" s="772">
        <v>956</v>
      </c>
      <c r="C1158" s="772">
        <v>956</v>
      </c>
      <c r="D1158" s="771" t="s">
        <v>2380</v>
      </c>
    </row>
    <row r="1159" spans="1:4" ht="11.25" customHeight="1">
      <c r="A1159" s="1263"/>
      <c r="B1159" s="772">
        <v>536</v>
      </c>
      <c r="C1159" s="772">
        <v>536</v>
      </c>
      <c r="D1159" s="771" t="s">
        <v>2418</v>
      </c>
    </row>
    <row r="1160" spans="1:4" ht="11.25" customHeight="1">
      <c r="A1160" s="1263"/>
      <c r="B1160" s="772">
        <v>29.36</v>
      </c>
      <c r="C1160" s="772">
        <v>29.364000000000004</v>
      </c>
      <c r="D1160" s="771" t="s">
        <v>1088</v>
      </c>
    </row>
    <row r="1161" spans="1:4" ht="11.25" customHeight="1">
      <c r="A1161" s="1263"/>
      <c r="B1161" s="772">
        <v>17185.7</v>
      </c>
      <c r="C1161" s="772">
        <v>17161.875400000001</v>
      </c>
      <c r="D1161" s="771" t="s">
        <v>11</v>
      </c>
    </row>
    <row r="1162" spans="1:4" ht="11.25" customHeight="1">
      <c r="A1162" s="1262" t="s">
        <v>1488</v>
      </c>
      <c r="B1162" s="776">
        <v>53.400000000000006</v>
      </c>
      <c r="C1162" s="776">
        <v>0.20599999999999999</v>
      </c>
      <c r="D1162" s="775" t="s">
        <v>1124</v>
      </c>
    </row>
    <row r="1163" spans="1:4" ht="11.25" customHeight="1">
      <c r="A1163" s="1263"/>
      <c r="B1163" s="772">
        <v>133.60999999999999</v>
      </c>
      <c r="C1163" s="772">
        <v>133.61440000000002</v>
      </c>
      <c r="D1163" s="771" t="s">
        <v>2397</v>
      </c>
    </row>
    <row r="1164" spans="1:4" ht="11.25" customHeight="1">
      <c r="A1164" s="1263"/>
      <c r="B1164" s="772">
        <v>35</v>
      </c>
      <c r="C1164" s="772">
        <v>35</v>
      </c>
      <c r="D1164" s="771" t="s">
        <v>2396</v>
      </c>
    </row>
    <row r="1165" spans="1:4" ht="11.25" customHeight="1">
      <c r="A1165" s="1263"/>
      <c r="B1165" s="772">
        <v>12</v>
      </c>
      <c r="C1165" s="772">
        <v>12</v>
      </c>
      <c r="D1165" s="771" t="s">
        <v>1258</v>
      </c>
    </row>
    <row r="1166" spans="1:4" ht="11.25" customHeight="1">
      <c r="A1166" s="1263"/>
      <c r="B1166" s="772">
        <v>15112</v>
      </c>
      <c r="C1166" s="772">
        <v>15112</v>
      </c>
      <c r="D1166" s="771" t="s">
        <v>1249</v>
      </c>
    </row>
    <row r="1167" spans="1:4" ht="11.25" customHeight="1">
      <c r="A1167" s="1263"/>
      <c r="B1167" s="772">
        <v>2254</v>
      </c>
      <c r="C1167" s="772">
        <v>2254</v>
      </c>
      <c r="D1167" s="771" t="s">
        <v>2381</v>
      </c>
    </row>
    <row r="1168" spans="1:4" ht="11.25" customHeight="1">
      <c r="A1168" s="1263"/>
      <c r="B1168" s="772">
        <v>250</v>
      </c>
      <c r="C1168" s="772">
        <v>250</v>
      </c>
      <c r="D1168" s="771" t="s">
        <v>2380</v>
      </c>
    </row>
    <row r="1169" spans="1:4" ht="11.25" customHeight="1">
      <c r="A1169" s="1263"/>
      <c r="B1169" s="772">
        <v>367</v>
      </c>
      <c r="C1169" s="772">
        <v>367</v>
      </c>
      <c r="D1169" s="771" t="s">
        <v>2404</v>
      </c>
    </row>
    <row r="1170" spans="1:4" ht="11.25" customHeight="1">
      <c r="A1170" s="1263"/>
      <c r="B1170" s="772">
        <v>1500</v>
      </c>
      <c r="C1170" s="772">
        <v>1500</v>
      </c>
      <c r="D1170" s="771" t="s">
        <v>2424</v>
      </c>
    </row>
    <row r="1171" spans="1:4" ht="11.25" customHeight="1">
      <c r="A1171" s="1264"/>
      <c r="B1171" s="774">
        <v>19717.010000000002</v>
      </c>
      <c r="C1171" s="774">
        <v>19663.820399999997</v>
      </c>
      <c r="D1171" s="773" t="s">
        <v>11</v>
      </c>
    </row>
    <row r="1172" spans="1:4" ht="11.25" customHeight="1">
      <c r="A1172" s="1263" t="s">
        <v>1505</v>
      </c>
      <c r="B1172" s="772">
        <v>239.11</v>
      </c>
      <c r="C1172" s="772">
        <v>239.11199999999999</v>
      </c>
      <c r="D1172" s="771" t="s">
        <v>2398</v>
      </c>
    </row>
    <row r="1173" spans="1:4" ht="11.25" customHeight="1">
      <c r="A1173" s="1263"/>
      <c r="B1173" s="772">
        <v>138.47999999999999</v>
      </c>
      <c r="C1173" s="772">
        <v>138.47920000000002</v>
      </c>
      <c r="D1173" s="771" t="s">
        <v>2397</v>
      </c>
    </row>
    <row r="1174" spans="1:4" ht="11.25" customHeight="1">
      <c r="A1174" s="1263"/>
      <c r="B1174" s="772">
        <v>13.5</v>
      </c>
      <c r="C1174" s="772">
        <v>13.5</v>
      </c>
      <c r="D1174" s="771" t="s">
        <v>2382</v>
      </c>
    </row>
    <row r="1175" spans="1:4" ht="11.25" customHeight="1">
      <c r="A1175" s="1263"/>
      <c r="B1175" s="772">
        <v>35</v>
      </c>
      <c r="C1175" s="772">
        <v>35</v>
      </c>
      <c r="D1175" s="771" t="s">
        <v>2396</v>
      </c>
    </row>
    <row r="1176" spans="1:4" ht="11.25" customHeight="1">
      <c r="A1176" s="1263"/>
      <c r="B1176" s="772">
        <v>12</v>
      </c>
      <c r="C1176" s="772">
        <v>12</v>
      </c>
      <c r="D1176" s="771" t="s">
        <v>1258</v>
      </c>
    </row>
    <row r="1177" spans="1:4" ht="11.25" customHeight="1">
      <c r="A1177" s="1263"/>
      <c r="B1177" s="772">
        <v>30791</v>
      </c>
      <c r="C1177" s="772">
        <v>30791</v>
      </c>
      <c r="D1177" s="771" t="s">
        <v>1249</v>
      </c>
    </row>
    <row r="1178" spans="1:4" ht="11.25" customHeight="1">
      <c r="A1178" s="1263"/>
      <c r="B1178" s="772">
        <v>3675</v>
      </c>
      <c r="C1178" s="772">
        <v>3675</v>
      </c>
      <c r="D1178" s="771" t="s">
        <v>2381</v>
      </c>
    </row>
    <row r="1179" spans="1:4" ht="11.25" customHeight="1">
      <c r="A1179" s="1263"/>
      <c r="B1179" s="772">
        <v>318</v>
      </c>
      <c r="C1179" s="772">
        <v>318</v>
      </c>
      <c r="D1179" s="771" t="s">
        <v>2380</v>
      </c>
    </row>
    <row r="1180" spans="1:4" ht="11.25" customHeight="1">
      <c r="A1180" s="1263"/>
      <c r="B1180" s="772">
        <v>846.4</v>
      </c>
      <c r="C1180" s="772">
        <v>846.40200000000004</v>
      </c>
      <c r="D1180" s="771" t="s">
        <v>2423</v>
      </c>
    </row>
    <row r="1181" spans="1:4" ht="11.25" customHeight="1">
      <c r="A1181" s="1263"/>
      <c r="B1181" s="772">
        <v>234.9</v>
      </c>
      <c r="C1181" s="772">
        <v>234.9</v>
      </c>
      <c r="D1181" s="771" t="s">
        <v>2404</v>
      </c>
    </row>
    <row r="1182" spans="1:4" ht="11.25" customHeight="1">
      <c r="A1182" s="1263"/>
      <c r="B1182" s="772">
        <v>36303.390000000007</v>
      </c>
      <c r="C1182" s="772">
        <v>36303.393200000006</v>
      </c>
      <c r="D1182" s="771" t="s">
        <v>11</v>
      </c>
    </row>
    <row r="1183" spans="1:4" ht="11.25" customHeight="1">
      <c r="A1183" s="1262" t="s">
        <v>1486</v>
      </c>
      <c r="B1183" s="776">
        <v>135.06</v>
      </c>
      <c r="C1183" s="776">
        <v>135.06</v>
      </c>
      <c r="D1183" s="775" t="s">
        <v>2397</v>
      </c>
    </row>
    <row r="1184" spans="1:4" ht="11.25" customHeight="1">
      <c r="A1184" s="1263"/>
      <c r="B1184" s="772">
        <v>35</v>
      </c>
      <c r="C1184" s="772">
        <v>35</v>
      </c>
      <c r="D1184" s="771" t="s">
        <v>2396</v>
      </c>
    </row>
    <row r="1185" spans="1:4" ht="11.25" customHeight="1">
      <c r="A1185" s="1263"/>
      <c r="B1185" s="772">
        <v>15703</v>
      </c>
      <c r="C1185" s="772">
        <v>15703</v>
      </c>
      <c r="D1185" s="771" t="s">
        <v>1249</v>
      </c>
    </row>
    <row r="1186" spans="1:4" ht="11.25" customHeight="1">
      <c r="A1186" s="1263"/>
      <c r="B1186" s="772">
        <v>1699</v>
      </c>
      <c r="C1186" s="772">
        <v>1699</v>
      </c>
      <c r="D1186" s="771" t="s">
        <v>2381</v>
      </c>
    </row>
    <row r="1187" spans="1:4" ht="11.25" customHeight="1">
      <c r="A1187" s="1263"/>
      <c r="B1187" s="772">
        <v>117</v>
      </c>
      <c r="C1187" s="772">
        <v>117</v>
      </c>
      <c r="D1187" s="771" t="s">
        <v>2380</v>
      </c>
    </row>
    <row r="1188" spans="1:4" ht="11.25" customHeight="1">
      <c r="A1188" s="1263"/>
      <c r="B1188" s="772">
        <v>200</v>
      </c>
      <c r="C1188" s="772">
        <v>200</v>
      </c>
      <c r="D1188" s="771" t="s">
        <v>2422</v>
      </c>
    </row>
    <row r="1189" spans="1:4" ht="11.25" customHeight="1">
      <c r="A1189" s="1264"/>
      <c r="B1189" s="774">
        <v>17889.060000000001</v>
      </c>
      <c r="C1189" s="774">
        <v>17889.060000000001</v>
      </c>
      <c r="D1189" s="773" t="s">
        <v>11</v>
      </c>
    </row>
    <row r="1190" spans="1:4" ht="11.25" customHeight="1">
      <c r="A1190" s="1263" t="s">
        <v>1602</v>
      </c>
      <c r="B1190" s="772">
        <v>360.48</v>
      </c>
      <c r="C1190" s="772">
        <v>360.48360000000002</v>
      </c>
      <c r="D1190" s="771" t="s">
        <v>2397</v>
      </c>
    </row>
    <row r="1191" spans="1:4" ht="11.25" customHeight="1">
      <c r="A1191" s="1263"/>
      <c r="B1191" s="772">
        <v>3</v>
      </c>
      <c r="C1191" s="772">
        <v>3</v>
      </c>
      <c r="D1191" s="771" t="s">
        <v>1098</v>
      </c>
    </row>
    <row r="1192" spans="1:4" ht="11.25" customHeight="1">
      <c r="A1192" s="1263"/>
      <c r="B1192" s="772">
        <v>25</v>
      </c>
      <c r="C1192" s="772">
        <v>25</v>
      </c>
      <c r="D1192" s="771" t="s">
        <v>2383</v>
      </c>
    </row>
    <row r="1193" spans="1:4" ht="11.25" customHeight="1">
      <c r="A1193" s="1263"/>
      <c r="B1193" s="772">
        <v>50</v>
      </c>
      <c r="C1193" s="772">
        <v>50</v>
      </c>
      <c r="D1193" s="771" t="s">
        <v>2396</v>
      </c>
    </row>
    <row r="1194" spans="1:4" ht="11.25" customHeight="1">
      <c r="A1194" s="1263"/>
      <c r="B1194" s="772">
        <v>21159</v>
      </c>
      <c r="C1194" s="772">
        <v>21159</v>
      </c>
      <c r="D1194" s="771" t="s">
        <v>1249</v>
      </c>
    </row>
    <row r="1195" spans="1:4" ht="11.25" customHeight="1">
      <c r="A1195" s="1263"/>
      <c r="B1195" s="772">
        <v>3006</v>
      </c>
      <c r="C1195" s="772">
        <v>3006</v>
      </c>
      <c r="D1195" s="771" t="s">
        <v>2381</v>
      </c>
    </row>
    <row r="1196" spans="1:4" ht="11.25" customHeight="1">
      <c r="A1196" s="1263"/>
      <c r="B1196" s="772">
        <v>707</v>
      </c>
      <c r="C1196" s="772">
        <v>707</v>
      </c>
      <c r="D1196" s="771" t="s">
        <v>2380</v>
      </c>
    </row>
    <row r="1197" spans="1:4" ht="11.25" customHeight="1">
      <c r="A1197" s="1263"/>
      <c r="B1197" s="772">
        <v>25310.48</v>
      </c>
      <c r="C1197" s="772">
        <v>25310.4836</v>
      </c>
      <c r="D1197" s="771" t="s">
        <v>11</v>
      </c>
    </row>
    <row r="1198" spans="1:4" ht="11.25" customHeight="1">
      <c r="A1198" s="1262" t="s">
        <v>1606</v>
      </c>
      <c r="B1198" s="776">
        <v>124.15</v>
      </c>
      <c r="C1198" s="776">
        <v>124.15</v>
      </c>
      <c r="D1198" s="775" t="s">
        <v>2389</v>
      </c>
    </row>
    <row r="1199" spans="1:4" ht="11.25" customHeight="1">
      <c r="A1199" s="1263"/>
      <c r="B1199" s="772">
        <v>405.67</v>
      </c>
      <c r="C1199" s="772">
        <v>405.67</v>
      </c>
      <c r="D1199" s="771" t="s">
        <v>2397</v>
      </c>
    </row>
    <row r="1200" spans="1:4" ht="11.25" customHeight="1">
      <c r="A1200" s="1263"/>
      <c r="B1200" s="772">
        <v>150</v>
      </c>
      <c r="C1200" s="772">
        <v>150</v>
      </c>
      <c r="D1200" s="771" t="s">
        <v>2385</v>
      </c>
    </row>
    <row r="1201" spans="1:4" ht="11.25" customHeight="1">
      <c r="A1201" s="1263"/>
      <c r="B1201" s="772">
        <v>50</v>
      </c>
      <c r="C1201" s="772">
        <v>50</v>
      </c>
      <c r="D1201" s="771" t="s">
        <v>2396</v>
      </c>
    </row>
    <row r="1202" spans="1:4" ht="11.25" customHeight="1">
      <c r="A1202" s="1263"/>
      <c r="B1202" s="772">
        <v>16364</v>
      </c>
      <c r="C1202" s="772">
        <v>16364</v>
      </c>
      <c r="D1202" s="771" t="s">
        <v>1249</v>
      </c>
    </row>
    <row r="1203" spans="1:4" ht="11.25" customHeight="1">
      <c r="A1203" s="1263"/>
      <c r="B1203" s="772">
        <v>8983</v>
      </c>
      <c r="C1203" s="772">
        <v>8983</v>
      </c>
      <c r="D1203" s="771" t="s">
        <v>2381</v>
      </c>
    </row>
    <row r="1204" spans="1:4" ht="11.25" customHeight="1">
      <c r="A1204" s="1263"/>
      <c r="B1204" s="772">
        <v>1516</v>
      </c>
      <c r="C1204" s="772">
        <v>1516</v>
      </c>
      <c r="D1204" s="771" t="s">
        <v>2380</v>
      </c>
    </row>
    <row r="1205" spans="1:4" ht="11.25" customHeight="1">
      <c r="A1205" s="1264"/>
      <c r="B1205" s="774">
        <v>27592.82</v>
      </c>
      <c r="C1205" s="774">
        <v>27592.82</v>
      </c>
      <c r="D1205" s="773" t="s">
        <v>11</v>
      </c>
    </row>
    <row r="1206" spans="1:4" ht="11.25" customHeight="1">
      <c r="A1206" s="1263" t="s">
        <v>1600</v>
      </c>
      <c r="B1206" s="772">
        <v>125.38</v>
      </c>
      <c r="C1206" s="772">
        <v>125.375</v>
      </c>
      <c r="D1206" s="771" t="s">
        <v>2389</v>
      </c>
    </row>
    <row r="1207" spans="1:4" ht="11.25" customHeight="1">
      <c r="A1207" s="1263"/>
      <c r="B1207" s="772">
        <v>324.7</v>
      </c>
      <c r="C1207" s="772">
        <v>324.57938999999999</v>
      </c>
      <c r="D1207" s="771" t="s">
        <v>1122</v>
      </c>
    </row>
    <row r="1208" spans="1:4" ht="11.25" customHeight="1">
      <c r="A1208" s="1263"/>
      <c r="B1208" s="772">
        <v>721.74</v>
      </c>
      <c r="C1208" s="772">
        <v>721.73919999999998</v>
      </c>
      <c r="D1208" s="771" t="s">
        <v>2397</v>
      </c>
    </row>
    <row r="1209" spans="1:4" ht="21.75">
      <c r="A1209" s="1263"/>
      <c r="B1209" s="772">
        <v>71.89</v>
      </c>
      <c r="C1209" s="772">
        <v>71.236999999999995</v>
      </c>
      <c r="D1209" s="771" t="s">
        <v>1256</v>
      </c>
    </row>
    <row r="1210" spans="1:4" ht="11.25" customHeight="1">
      <c r="A1210" s="1263"/>
      <c r="B1210" s="772">
        <v>50</v>
      </c>
      <c r="C1210" s="772">
        <v>50</v>
      </c>
      <c r="D1210" s="771" t="s">
        <v>2396</v>
      </c>
    </row>
    <row r="1211" spans="1:4" ht="11.25" customHeight="1">
      <c r="A1211" s="1263"/>
      <c r="B1211" s="772">
        <v>54273</v>
      </c>
      <c r="C1211" s="772">
        <v>54273</v>
      </c>
      <c r="D1211" s="771" t="s">
        <v>1249</v>
      </c>
    </row>
    <row r="1212" spans="1:4" ht="11.25" customHeight="1">
      <c r="A1212" s="1263"/>
      <c r="B1212" s="772">
        <v>6691</v>
      </c>
      <c r="C1212" s="772">
        <v>6691</v>
      </c>
      <c r="D1212" s="771" t="s">
        <v>2381</v>
      </c>
    </row>
    <row r="1213" spans="1:4" ht="11.25" customHeight="1">
      <c r="A1213" s="1263"/>
      <c r="B1213" s="772">
        <v>712</v>
      </c>
      <c r="C1213" s="772">
        <v>712</v>
      </c>
      <c r="D1213" s="771" t="s">
        <v>2380</v>
      </c>
    </row>
    <row r="1214" spans="1:4" ht="11.25" customHeight="1">
      <c r="A1214" s="1263"/>
      <c r="B1214" s="772">
        <v>1050</v>
      </c>
      <c r="C1214" s="772">
        <v>0</v>
      </c>
      <c r="D1214" s="771" t="s">
        <v>2421</v>
      </c>
    </row>
    <row r="1215" spans="1:4" ht="11.25" customHeight="1">
      <c r="A1215" s="1263"/>
      <c r="B1215" s="772">
        <v>50</v>
      </c>
      <c r="C1215" s="772">
        <v>50</v>
      </c>
      <c r="D1215" s="771" t="s">
        <v>2418</v>
      </c>
    </row>
    <row r="1216" spans="1:4" ht="11.25" customHeight="1">
      <c r="A1216" s="1263"/>
      <c r="B1216" s="772">
        <v>550</v>
      </c>
      <c r="C1216" s="772">
        <v>550</v>
      </c>
      <c r="D1216" s="771" t="s">
        <v>2420</v>
      </c>
    </row>
    <row r="1217" spans="1:4" ht="11.25" customHeight="1">
      <c r="A1217" s="1263"/>
      <c r="B1217" s="772">
        <v>750</v>
      </c>
      <c r="C1217" s="772">
        <v>750</v>
      </c>
      <c r="D1217" s="771" t="s">
        <v>2419</v>
      </c>
    </row>
    <row r="1218" spans="1:4" ht="11.25" customHeight="1">
      <c r="A1218" s="1263"/>
      <c r="B1218" s="772">
        <v>65369.71</v>
      </c>
      <c r="C1218" s="772">
        <v>64318.930590000004</v>
      </c>
      <c r="D1218" s="771" t="s">
        <v>11</v>
      </c>
    </row>
    <row r="1219" spans="1:4" ht="11.25" customHeight="1">
      <c r="A1219" s="1262" t="s">
        <v>1580</v>
      </c>
      <c r="B1219" s="776">
        <v>455.51</v>
      </c>
      <c r="C1219" s="776">
        <v>455.50319999999999</v>
      </c>
      <c r="D1219" s="775" t="s">
        <v>2397</v>
      </c>
    </row>
    <row r="1220" spans="1:4" ht="11.25" customHeight="1">
      <c r="A1220" s="1263"/>
      <c r="B1220" s="772">
        <v>100</v>
      </c>
      <c r="C1220" s="772">
        <v>100</v>
      </c>
      <c r="D1220" s="771" t="s">
        <v>2385</v>
      </c>
    </row>
    <row r="1221" spans="1:4" ht="11.25" customHeight="1">
      <c r="A1221" s="1263"/>
      <c r="B1221" s="772">
        <v>50</v>
      </c>
      <c r="C1221" s="772">
        <v>50</v>
      </c>
      <c r="D1221" s="771" t="s">
        <v>2396</v>
      </c>
    </row>
    <row r="1222" spans="1:4" ht="11.25" customHeight="1">
      <c r="A1222" s="1263"/>
      <c r="B1222" s="772">
        <v>16711</v>
      </c>
      <c r="C1222" s="772">
        <v>16711</v>
      </c>
      <c r="D1222" s="771" t="s">
        <v>1249</v>
      </c>
    </row>
    <row r="1223" spans="1:4" ht="11.25" customHeight="1">
      <c r="A1223" s="1263"/>
      <c r="B1223" s="772">
        <v>1519</v>
      </c>
      <c r="C1223" s="772">
        <v>1519</v>
      </c>
      <c r="D1223" s="771" t="s">
        <v>2381</v>
      </c>
    </row>
    <row r="1224" spans="1:4" ht="11.25" customHeight="1">
      <c r="A1224" s="1263"/>
      <c r="B1224" s="772">
        <v>30</v>
      </c>
      <c r="C1224" s="772">
        <v>30</v>
      </c>
      <c r="D1224" s="771" t="s">
        <v>2380</v>
      </c>
    </row>
    <row r="1225" spans="1:4" ht="11.25" customHeight="1">
      <c r="A1225" s="1264"/>
      <c r="B1225" s="774">
        <v>18865.509999999998</v>
      </c>
      <c r="C1225" s="774">
        <v>18865.503199999999</v>
      </c>
      <c r="D1225" s="773" t="s">
        <v>11</v>
      </c>
    </row>
    <row r="1226" spans="1:4" ht="11.25" customHeight="1">
      <c r="A1226" s="1263" t="s">
        <v>1594</v>
      </c>
      <c r="B1226" s="772">
        <v>1958.83</v>
      </c>
      <c r="C1226" s="772">
        <v>1957.8202899999999</v>
      </c>
      <c r="D1226" s="771" t="s">
        <v>1127</v>
      </c>
    </row>
    <row r="1227" spans="1:4" ht="11.25" customHeight="1">
      <c r="A1227" s="1263"/>
      <c r="B1227" s="772">
        <v>455.32</v>
      </c>
      <c r="C1227" s="772">
        <v>455.31279999999998</v>
      </c>
      <c r="D1227" s="771" t="s">
        <v>2397</v>
      </c>
    </row>
    <row r="1228" spans="1:4" ht="11.25" customHeight="1">
      <c r="A1228" s="1263"/>
      <c r="B1228" s="772">
        <v>50</v>
      </c>
      <c r="C1228" s="772">
        <v>50</v>
      </c>
      <c r="D1228" s="771" t="s">
        <v>2396</v>
      </c>
    </row>
    <row r="1229" spans="1:4" ht="11.25" customHeight="1">
      <c r="A1229" s="1263"/>
      <c r="B1229" s="772">
        <v>16528</v>
      </c>
      <c r="C1229" s="772">
        <v>16528</v>
      </c>
      <c r="D1229" s="771" t="s">
        <v>1249</v>
      </c>
    </row>
    <row r="1230" spans="1:4" ht="11.25" customHeight="1">
      <c r="A1230" s="1263"/>
      <c r="B1230" s="772">
        <v>2184</v>
      </c>
      <c r="C1230" s="772">
        <v>2184</v>
      </c>
      <c r="D1230" s="771" t="s">
        <v>2381</v>
      </c>
    </row>
    <row r="1231" spans="1:4" ht="11.25" customHeight="1">
      <c r="A1231" s="1263"/>
      <c r="B1231" s="772">
        <v>340</v>
      </c>
      <c r="C1231" s="772">
        <v>340</v>
      </c>
      <c r="D1231" s="771" t="s">
        <v>2380</v>
      </c>
    </row>
    <row r="1232" spans="1:4" ht="11.25" customHeight="1">
      <c r="A1232" s="1263"/>
      <c r="B1232" s="772">
        <v>40</v>
      </c>
      <c r="C1232" s="772">
        <v>15.389000000000001</v>
      </c>
      <c r="D1232" s="771" t="s">
        <v>1089</v>
      </c>
    </row>
    <row r="1233" spans="1:4" ht="11.25" customHeight="1">
      <c r="A1233" s="1263"/>
      <c r="B1233" s="772">
        <v>21556.15</v>
      </c>
      <c r="C1233" s="772">
        <v>21530.522089999999</v>
      </c>
      <c r="D1233" s="771" t="s">
        <v>11</v>
      </c>
    </row>
    <row r="1234" spans="1:4" ht="11.25" customHeight="1">
      <c r="A1234" s="1262" t="s">
        <v>1588</v>
      </c>
      <c r="B1234" s="776">
        <v>471.92</v>
      </c>
      <c r="C1234" s="776">
        <v>471.91680000000008</v>
      </c>
      <c r="D1234" s="775" t="s">
        <v>2397</v>
      </c>
    </row>
    <row r="1235" spans="1:4" ht="11.25" customHeight="1">
      <c r="A1235" s="1263"/>
      <c r="B1235" s="772">
        <v>50</v>
      </c>
      <c r="C1235" s="772">
        <v>50</v>
      </c>
      <c r="D1235" s="771" t="s">
        <v>2396</v>
      </c>
    </row>
    <row r="1236" spans="1:4" ht="11.25" customHeight="1">
      <c r="A1236" s="1263"/>
      <c r="B1236" s="772">
        <v>17654</v>
      </c>
      <c r="C1236" s="772">
        <v>17654</v>
      </c>
      <c r="D1236" s="771" t="s">
        <v>1249</v>
      </c>
    </row>
    <row r="1237" spans="1:4" ht="11.25" customHeight="1">
      <c r="A1237" s="1263"/>
      <c r="B1237" s="772">
        <v>1631</v>
      </c>
      <c r="C1237" s="772">
        <v>1631</v>
      </c>
      <c r="D1237" s="771" t="s">
        <v>2381</v>
      </c>
    </row>
    <row r="1238" spans="1:4" ht="11.25" customHeight="1">
      <c r="A1238" s="1263"/>
      <c r="B1238" s="772">
        <v>154</v>
      </c>
      <c r="C1238" s="772">
        <v>154</v>
      </c>
      <c r="D1238" s="771" t="s">
        <v>2380</v>
      </c>
    </row>
    <row r="1239" spans="1:4" ht="11.25" customHeight="1">
      <c r="A1239" s="1263"/>
      <c r="B1239" s="772">
        <v>40</v>
      </c>
      <c r="C1239" s="772">
        <v>13.274999999999999</v>
      </c>
      <c r="D1239" s="771" t="s">
        <v>1089</v>
      </c>
    </row>
    <row r="1240" spans="1:4" ht="11.25" customHeight="1">
      <c r="A1240" s="1264"/>
      <c r="B1240" s="774">
        <v>20000.919999999998</v>
      </c>
      <c r="C1240" s="774">
        <v>19974.191800000001</v>
      </c>
      <c r="D1240" s="773" t="s">
        <v>11</v>
      </c>
    </row>
    <row r="1241" spans="1:4" ht="11.25" customHeight="1">
      <c r="A1241" s="1263" t="s">
        <v>1414</v>
      </c>
      <c r="B1241" s="772">
        <v>5388</v>
      </c>
      <c r="C1241" s="772">
        <v>5388</v>
      </c>
      <c r="D1241" s="771" t="s">
        <v>2381</v>
      </c>
    </row>
    <row r="1242" spans="1:4" ht="11.25" customHeight="1">
      <c r="A1242" s="1263"/>
      <c r="B1242" s="772">
        <v>177</v>
      </c>
      <c r="C1242" s="772">
        <v>177</v>
      </c>
      <c r="D1242" s="771" t="s">
        <v>2380</v>
      </c>
    </row>
    <row r="1243" spans="1:4" ht="11.25" customHeight="1">
      <c r="A1243" s="1263"/>
      <c r="B1243" s="772">
        <v>5565</v>
      </c>
      <c r="C1243" s="772">
        <v>5565</v>
      </c>
      <c r="D1243" s="771" t="s">
        <v>11</v>
      </c>
    </row>
    <row r="1244" spans="1:4" ht="11.25" customHeight="1">
      <c r="A1244" s="1262" t="s">
        <v>1624</v>
      </c>
      <c r="B1244" s="776">
        <v>43.38</v>
      </c>
      <c r="C1244" s="776">
        <v>43.378500000000003</v>
      </c>
      <c r="D1244" s="775" t="s">
        <v>2389</v>
      </c>
    </row>
    <row r="1245" spans="1:4" ht="11.25" customHeight="1">
      <c r="A1245" s="1263"/>
      <c r="B1245" s="772">
        <v>11.5</v>
      </c>
      <c r="C1245" s="772">
        <v>11.496</v>
      </c>
      <c r="D1245" s="771" t="s">
        <v>1254</v>
      </c>
    </row>
    <row r="1246" spans="1:4" ht="11.25" customHeight="1">
      <c r="A1246" s="1263"/>
      <c r="B1246" s="772">
        <v>101.14</v>
      </c>
      <c r="C1246" s="772">
        <v>101.13214000000001</v>
      </c>
      <c r="D1246" s="771" t="s">
        <v>1118</v>
      </c>
    </row>
    <row r="1247" spans="1:4" ht="11.25" customHeight="1">
      <c r="A1247" s="1263"/>
      <c r="B1247" s="772">
        <v>556</v>
      </c>
      <c r="C1247" s="772">
        <v>555.99400000000003</v>
      </c>
      <c r="D1247" s="771" t="s">
        <v>2397</v>
      </c>
    </row>
    <row r="1248" spans="1:4" ht="11.25" customHeight="1">
      <c r="A1248" s="1263"/>
      <c r="B1248" s="772">
        <v>1446.43</v>
      </c>
      <c r="C1248" s="772">
        <v>1421.06349</v>
      </c>
      <c r="D1248" s="771" t="s">
        <v>1098</v>
      </c>
    </row>
    <row r="1249" spans="1:4" ht="11.25" customHeight="1">
      <c r="A1249" s="1263"/>
      <c r="B1249" s="772">
        <v>50</v>
      </c>
      <c r="C1249" s="772">
        <v>50</v>
      </c>
      <c r="D1249" s="771" t="s">
        <v>2396</v>
      </c>
    </row>
    <row r="1250" spans="1:4" ht="11.25" customHeight="1">
      <c r="A1250" s="1263"/>
      <c r="B1250" s="772">
        <v>23604</v>
      </c>
      <c r="C1250" s="772">
        <v>23604</v>
      </c>
      <c r="D1250" s="771" t="s">
        <v>1249</v>
      </c>
    </row>
    <row r="1251" spans="1:4" ht="11.25" customHeight="1">
      <c r="A1251" s="1263"/>
      <c r="B1251" s="772">
        <v>1777</v>
      </c>
      <c r="C1251" s="772">
        <v>1777</v>
      </c>
      <c r="D1251" s="771" t="s">
        <v>1250</v>
      </c>
    </row>
    <row r="1252" spans="1:4" ht="11.25" customHeight="1">
      <c r="A1252" s="1263"/>
      <c r="B1252" s="772">
        <v>4333</v>
      </c>
      <c r="C1252" s="772">
        <v>4333</v>
      </c>
      <c r="D1252" s="771" t="s">
        <v>2381</v>
      </c>
    </row>
    <row r="1253" spans="1:4" ht="11.25" customHeight="1">
      <c r="A1253" s="1263"/>
      <c r="B1253" s="772">
        <v>461</v>
      </c>
      <c r="C1253" s="772">
        <v>461</v>
      </c>
      <c r="D1253" s="771" t="s">
        <v>2380</v>
      </c>
    </row>
    <row r="1254" spans="1:4" ht="11.25" customHeight="1">
      <c r="A1254" s="1263"/>
      <c r="B1254" s="772">
        <v>130.19999999999999</v>
      </c>
      <c r="C1254" s="772">
        <v>130.19999999999999</v>
      </c>
      <c r="D1254" s="771" t="s">
        <v>2404</v>
      </c>
    </row>
    <row r="1255" spans="1:4" ht="11.25" customHeight="1">
      <c r="A1255" s="1264"/>
      <c r="B1255" s="774">
        <v>32513.65</v>
      </c>
      <c r="C1255" s="774">
        <v>32488.26413</v>
      </c>
      <c r="D1255" s="773" t="s">
        <v>11</v>
      </c>
    </row>
    <row r="1256" spans="1:4" ht="11.25" customHeight="1">
      <c r="A1256" s="1263" t="s">
        <v>1592</v>
      </c>
      <c r="B1256" s="772">
        <v>190.93</v>
      </c>
      <c r="C1256" s="772">
        <v>15.125999999999999</v>
      </c>
      <c r="D1256" s="771" t="s">
        <v>1127</v>
      </c>
    </row>
    <row r="1257" spans="1:4" ht="11.25" customHeight="1">
      <c r="A1257" s="1263"/>
      <c r="B1257" s="772">
        <v>289.01</v>
      </c>
      <c r="C1257" s="772">
        <v>289.00850000000003</v>
      </c>
      <c r="D1257" s="771" t="s">
        <v>2389</v>
      </c>
    </row>
    <row r="1258" spans="1:4" ht="11.25" customHeight="1">
      <c r="A1258" s="1263"/>
      <c r="B1258" s="772">
        <v>9.58</v>
      </c>
      <c r="C1258" s="772">
        <v>9.58</v>
      </c>
      <c r="D1258" s="771" t="s">
        <v>1254</v>
      </c>
    </row>
    <row r="1259" spans="1:4" ht="11.25" customHeight="1">
      <c r="A1259" s="1263"/>
      <c r="B1259" s="772">
        <v>2760.67</v>
      </c>
      <c r="C1259" s="772">
        <v>1984.1457799999998</v>
      </c>
      <c r="D1259" s="771" t="s">
        <v>1118</v>
      </c>
    </row>
    <row r="1260" spans="1:4" ht="11.25" customHeight="1">
      <c r="A1260" s="1263"/>
      <c r="B1260" s="772">
        <v>1737.5300000000002</v>
      </c>
      <c r="C1260" s="772">
        <v>1737.50551</v>
      </c>
      <c r="D1260" s="771" t="s">
        <v>1117</v>
      </c>
    </row>
    <row r="1261" spans="1:4" ht="11.25" customHeight="1">
      <c r="A1261" s="1263"/>
      <c r="B1261" s="772">
        <v>1093.71</v>
      </c>
      <c r="C1261" s="772">
        <v>1093.7</v>
      </c>
      <c r="D1261" s="771" t="s">
        <v>2397</v>
      </c>
    </row>
    <row r="1262" spans="1:4" ht="11.25" customHeight="1">
      <c r="A1262" s="1263"/>
      <c r="B1262" s="772">
        <v>878.02</v>
      </c>
      <c r="C1262" s="772">
        <v>876.66144999999995</v>
      </c>
      <c r="D1262" s="771" t="s">
        <v>1098</v>
      </c>
    </row>
    <row r="1263" spans="1:4" ht="11.25" customHeight="1">
      <c r="A1263" s="1263"/>
      <c r="B1263" s="772">
        <v>50</v>
      </c>
      <c r="C1263" s="772">
        <v>50</v>
      </c>
      <c r="D1263" s="771" t="s">
        <v>2396</v>
      </c>
    </row>
    <row r="1264" spans="1:4" ht="11.25" customHeight="1">
      <c r="A1264" s="1263"/>
      <c r="B1264" s="772">
        <v>44394</v>
      </c>
      <c r="C1264" s="772">
        <v>44394</v>
      </c>
      <c r="D1264" s="771" t="s">
        <v>1249</v>
      </c>
    </row>
    <row r="1265" spans="1:4" ht="11.25" customHeight="1">
      <c r="A1265" s="1263"/>
      <c r="B1265" s="772">
        <v>13232.130000000001</v>
      </c>
      <c r="C1265" s="772">
        <v>13232.130000000001</v>
      </c>
      <c r="D1265" s="771" t="s">
        <v>2381</v>
      </c>
    </row>
    <row r="1266" spans="1:4" ht="11.25" customHeight="1">
      <c r="A1266" s="1263"/>
      <c r="B1266" s="772">
        <v>3624</v>
      </c>
      <c r="C1266" s="772">
        <v>3624</v>
      </c>
      <c r="D1266" s="771" t="s">
        <v>2380</v>
      </c>
    </row>
    <row r="1267" spans="1:4" ht="11.25" customHeight="1">
      <c r="A1267" s="1263"/>
      <c r="B1267" s="772">
        <v>101</v>
      </c>
      <c r="C1267" s="772">
        <v>101</v>
      </c>
      <c r="D1267" s="771" t="s">
        <v>2418</v>
      </c>
    </row>
    <row r="1268" spans="1:4" ht="21.75">
      <c r="A1268" s="1263"/>
      <c r="B1268" s="772">
        <v>40.96</v>
      </c>
      <c r="C1268" s="772">
        <v>37.789000000000001</v>
      </c>
      <c r="D1268" s="771" t="s">
        <v>1082</v>
      </c>
    </row>
    <row r="1269" spans="1:4" ht="11.25" customHeight="1">
      <c r="A1269" s="1263"/>
      <c r="B1269" s="772">
        <v>68401.539999999994</v>
      </c>
      <c r="C1269" s="772">
        <v>67444.646239999987</v>
      </c>
      <c r="D1269" s="771" t="s">
        <v>11</v>
      </c>
    </row>
    <row r="1270" spans="1:4" ht="11.25" customHeight="1">
      <c r="A1270" s="1262" t="s">
        <v>1660</v>
      </c>
      <c r="B1270" s="776">
        <v>46.89</v>
      </c>
      <c r="C1270" s="776">
        <v>46.887500000000003</v>
      </c>
      <c r="D1270" s="775" t="s">
        <v>2389</v>
      </c>
    </row>
    <row r="1271" spans="1:4" ht="11.25" customHeight="1">
      <c r="A1271" s="1263"/>
      <c r="B1271" s="772">
        <v>130.29</v>
      </c>
      <c r="C1271" s="772">
        <v>130.29300000000001</v>
      </c>
      <c r="D1271" s="771" t="s">
        <v>1254</v>
      </c>
    </row>
    <row r="1272" spans="1:4" ht="11.25" customHeight="1">
      <c r="A1272" s="1263"/>
      <c r="B1272" s="772">
        <v>654.91999999999996</v>
      </c>
      <c r="C1272" s="772">
        <v>654.9147999999999</v>
      </c>
      <c r="D1272" s="771" t="s">
        <v>2397</v>
      </c>
    </row>
    <row r="1273" spans="1:4" ht="11.25" customHeight="1">
      <c r="A1273" s="1263"/>
      <c r="B1273" s="772">
        <v>13.5</v>
      </c>
      <c r="C1273" s="772">
        <v>13.5</v>
      </c>
      <c r="D1273" s="771" t="s">
        <v>2382</v>
      </c>
    </row>
    <row r="1274" spans="1:4" ht="11.25" customHeight="1">
      <c r="A1274" s="1263"/>
      <c r="B1274" s="772">
        <v>125</v>
      </c>
      <c r="C1274" s="772">
        <v>125</v>
      </c>
      <c r="D1274" s="771" t="s">
        <v>2383</v>
      </c>
    </row>
    <row r="1275" spans="1:4" ht="11.25" customHeight="1">
      <c r="A1275" s="1263"/>
      <c r="B1275" s="772">
        <v>50</v>
      </c>
      <c r="C1275" s="772">
        <v>50</v>
      </c>
      <c r="D1275" s="771" t="s">
        <v>2396</v>
      </c>
    </row>
    <row r="1276" spans="1:4" ht="11.25" customHeight="1">
      <c r="A1276" s="1263"/>
      <c r="B1276" s="772">
        <v>26493</v>
      </c>
      <c r="C1276" s="772">
        <v>26493</v>
      </c>
      <c r="D1276" s="771" t="s">
        <v>1249</v>
      </c>
    </row>
    <row r="1277" spans="1:4" ht="11.25" customHeight="1">
      <c r="A1277" s="1263"/>
      <c r="B1277" s="772">
        <v>3221</v>
      </c>
      <c r="C1277" s="772">
        <v>3221</v>
      </c>
      <c r="D1277" s="771" t="s">
        <v>2381</v>
      </c>
    </row>
    <row r="1278" spans="1:4" ht="11.25" customHeight="1">
      <c r="A1278" s="1263"/>
      <c r="B1278" s="772">
        <v>147</v>
      </c>
      <c r="C1278" s="772">
        <v>147</v>
      </c>
      <c r="D1278" s="771" t="s">
        <v>2380</v>
      </c>
    </row>
    <row r="1279" spans="1:4" ht="11.25" customHeight="1">
      <c r="A1279" s="1263"/>
      <c r="B1279" s="772">
        <v>2549.5700000000002</v>
      </c>
      <c r="C1279" s="772">
        <v>2549.5724100000002</v>
      </c>
      <c r="D1279" s="771" t="s">
        <v>2417</v>
      </c>
    </row>
    <row r="1280" spans="1:4" ht="11.25" customHeight="1">
      <c r="A1280" s="1263"/>
      <c r="B1280" s="772">
        <v>650</v>
      </c>
      <c r="C1280" s="772">
        <v>356.42200000000003</v>
      </c>
      <c r="D1280" s="771" t="s">
        <v>2416</v>
      </c>
    </row>
    <row r="1281" spans="1:4" ht="11.25" customHeight="1">
      <c r="A1281" s="1264"/>
      <c r="B1281" s="774">
        <v>34081.17</v>
      </c>
      <c r="C1281" s="774">
        <v>33787.58971</v>
      </c>
      <c r="D1281" s="773" t="s">
        <v>11</v>
      </c>
    </row>
    <row r="1282" spans="1:4" ht="11.25" customHeight="1">
      <c r="A1282" s="1263" t="s">
        <v>1502</v>
      </c>
      <c r="B1282" s="772">
        <v>35</v>
      </c>
      <c r="C1282" s="772">
        <v>35</v>
      </c>
      <c r="D1282" s="771" t="s">
        <v>2396</v>
      </c>
    </row>
    <row r="1283" spans="1:4" ht="11.25" customHeight="1">
      <c r="A1283" s="1263"/>
      <c r="B1283" s="772">
        <v>14529</v>
      </c>
      <c r="C1283" s="772">
        <v>14529</v>
      </c>
      <c r="D1283" s="771" t="s">
        <v>1249</v>
      </c>
    </row>
    <row r="1284" spans="1:4" ht="11.25" customHeight="1">
      <c r="A1284" s="1263"/>
      <c r="B1284" s="772">
        <v>1107</v>
      </c>
      <c r="C1284" s="772">
        <v>1107</v>
      </c>
      <c r="D1284" s="771" t="s">
        <v>2381</v>
      </c>
    </row>
    <row r="1285" spans="1:4" ht="11.25" customHeight="1">
      <c r="A1285" s="1263"/>
      <c r="B1285" s="772">
        <v>143</v>
      </c>
      <c r="C1285" s="772">
        <v>143</v>
      </c>
      <c r="D1285" s="771" t="s">
        <v>2380</v>
      </c>
    </row>
    <row r="1286" spans="1:4" ht="11.25" customHeight="1">
      <c r="A1286" s="1263"/>
      <c r="B1286" s="772">
        <v>100</v>
      </c>
      <c r="C1286" s="772">
        <v>100</v>
      </c>
      <c r="D1286" s="771" t="s">
        <v>1265</v>
      </c>
    </row>
    <row r="1287" spans="1:4" ht="11.25" customHeight="1">
      <c r="A1287" s="1263"/>
      <c r="B1287" s="772">
        <v>739.9</v>
      </c>
      <c r="C1287" s="772">
        <v>739.90099999999995</v>
      </c>
      <c r="D1287" s="771" t="s">
        <v>2415</v>
      </c>
    </row>
    <row r="1288" spans="1:4" ht="11.25" customHeight="1">
      <c r="A1288" s="1263"/>
      <c r="B1288" s="772">
        <v>700</v>
      </c>
      <c r="C1288" s="772">
        <v>700</v>
      </c>
      <c r="D1288" s="771" t="s">
        <v>2414</v>
      </c>
    </row>
    <row r="1289" spans="1:4" ht="11.25" customHeight="1">
      <c r="A1289" s="1263"/>
      <c r="B1289" s="772">
        <v>181</v>
      </c>
      <c r="C1289" s="772">
        <v>181</v>
      </c>
      <c r="D1289" s="771" t="s">
        <v>1260</v>
      </c>
    </row>
    <row r="1290" spans="1:4" ht="11.25" customHeight="1">
      <c r="A1290" s="1263"/>
      <c r="B1290" s="772">
        <v>17534.900000000001</v>
      </c>
      <c r="C1290" s="772">
        <v>17534.901000000002</v>
      </c>
      <c r="D1290" s="771" t="s">
        <v>11</v>
      </c>
    </row>
    <row r="1291" spans="1:4" ht="11.25" customHeight="1">
      <c r="A1291" s="1262" t="s">
        <v>1487</v>
      </c>
      <c r="B1291" s="776">
        <v>35</v>
      </c>
      <c r="C1291" s="776">
        <v>35</v>
      </c>
      <c r="D1291" s="775" t="s">
        <v>2396</v>
      </c>
    </row>
    <row r="1292" spans="1:4" ht="11.25" customHeight="1">
      <c r="A1292" s="1263"/>
      <c r="B1292" s="772">
        <v>5627</v>
      </c>
      <c r="C1292" s="772">
        <v>5627</v>
      </c>
      <c r="D1292" s="771" t="s">
        <v>1249</v>
      </c>
    </row>
    <row r="1293" spans="1:4" ht="11.25" customHeight="1">
      <c r="A1293" s="1263"/>
      <c r="B1293" s="772">
        <v>491</v>
      </c>
      <c r="C1293" s="772">
        <v>491</v>
      </c>
      <c r="D1293" s="771" t="s">
        <v>2381</v>
      </c>
    </row>
    <row r="1294" spans="1:4" ht="11.25" customHeight="1">
      <c r="A1294" s="1263"/>
      <c r="B1294" s="772">
        <v>2</v>
      </c>
      <c r="C1294" s="772">
        <v>2</v>
      </c>
      <c r="D1294" s="771" t="s">
        <v>2380</v>
      </c>
    </row>
    <row r="1295" spans="1:4" ht="11.25" customHeight="1">
      <c r="A1295" s="1264"/>
      <c r="B1295" s="774">
        <v>6155</v>
      </c>
      <c r="C1295" s="774">
        <v>6155</v>
      </c>
      <c r="D1295" s="773" t="s">
        <v>11</v>
      </c>
    </row>
    <row r="1296" spans="1:4" ht="11.25" customHeight="1">
      <c r="A1296" s="1263" t="s">
        <v>1504</v>
      </c>
      <c r="B1296" s="772">
        <v>244.85</v>
      </c>
      <c r="C1296" s="772">
        <v>244.85039999999998</v>
      </c>
      <c r="D1296" s="771" t="s">
        <v>2397</v>
      </c>
    </row>
    <row r="1297" spans="1:4" ht="11.25" customHeight="1">
      <c r="A1297" s="1263"/>
      <c r="B1297" s="772">
        <v>35</v>
      </c>
      <c r="C1297" s="772">
        <v>35</v>
      </c>
      <c r="D1297" s="771" t="s">
        <v>2396</v>
      </c>
    </row>
    <row r="1298" spans="1:4" ht="11.25" customHeight="1">
      <c r="A1298" s="1263"/>
      <c r="B1298" s="772">
        <v>7651</v>
      </c>
      <c r="C1298" s="772">
        <v>7651</v>
      </c>
      <c r="D1298" s="771" t="s">
        <v>1249</v>
      </c>
    </row>
    <row r="1299" spans="1:4" ht="11.25" customHeight="1">
      <c r="A1299" s="1263"/>
      <c r="B1299" s="772">
        <v>1342</v>
      </c>
      <c r="C1299" s="772">
        <v>1342</v>
      </c>
      <c r="D1299" s="771" t="s">
        <v>2381</v>
      </c>
    </row>
    <row r="1300" spans="1:4" ht="11.25" customHeight="1">
      <c r="A1300" s="1263"/>
      <c r="B1300" s="772">
        <v>430</v>
      </c>
      <c r="C1300" s="772">
        <v>430</v>
      </c>
      <c r="D1300" s="771" t="s">
        <v>2380</v>
      </c>
    </row>
    <row r="1301" spans="1:4" ht="11.25" customHeight="1">
      <c r="A1301" s="1263"/>
      <c r="B1301" s="772">
        <v>9702.85</v>
      </c>
      <c r="C1301" s="772">
        <v>9702.8503999999994</v>
      </c>
      <c r="D1301" s="771" t="s">
        <v>11</v>
      </c>
    </row>
    <row r="1302" spans="1:4" ht="11.25" customHeight="1">
      <c r="A1302" s="1262" t="s">
        <v>1511</v>
      </c>
      <c r="B1302" s="776">
        <v>650.69000000000005</v>
      </c>
      <c r="C1302" s="776">
        <v>650.66380000000004</v>
      </c>
      <c r="D1302" s="775" t="s">
        <v>1120</v>
      </c>
    </row>
    <row r="1303" spans="1:4" ht="11.25" customHeight="1">
      <c r="A1303" s="1263"/>
      <c r="B1303" s="772">
        <v>712.31000000000006</v>
      </c>
      <c r="C1303" s="772">
        <v>712.29226000000006</v>
      </c>
      <c r="D1303" s="771" t="s">
        <v>1119</v>
      </c>
    </row>
    <row r="1304" spans="1:4" ht="11.25" customHeight="1">
      <c r="A1304" s="1263"/>
      <c r="B1304" s="772">
        <v>40.25</v>
      </c>
      <c r="C1304" s="772">
        <v>40.25</v>
      </c>
      <c r="D1304" s="771" t="s">
        <v>1263</v>
      </c>
    </row>
    <row r="1305" spans="1:4" ht="11.25" customHeight="1">
      <c r="A1305" s="1263"/>
      <c r="B1305" s="772">
        <v>35</v>
      </c>
      <c r="C1305" s="772">
        <v>35</v>
      </c>
      <c r="D1305" s="771" t="s">
        <v>2396</v>
      </c>
    </row>
    <row r="1306" spans="1:4" ht="11.25" customHeight="1">
      <c r="A1306" s="1263"/>
      <c r="B1306" s="772">
        <v>21495</v>
      </c>
      <c r="C1306" s="772">
        <v>21495</v>
      </c>
      <c r="D1306" s="771" t="s">
        <v>1249</v>
      </c>
    </row>
    <row r="1307" spans="1:4" ht="11.25" customHeight="1">
      <c r="A1307" s="1263"/>
      <c r="B1307" s="772">
        <v>1520</v>
      </c>
      <c r="C1307" s="772">
        <v>1520</v>
      </c>
      <c r="D1307" s="771" t="s">
        <v>2381</v>
      </c>
    </row>
    <row r="1308" spans="1:4" ht="11.25" customHeight="1">
      <c r="A1308" s="1263"/>
      <c r="B1308" s="772">
        <v>216</v>
      </c>
      <c r="C1308" s="772">
        <v>216</v>
      </c>
      <c r="D1308" s="771" t="s">
        <v>2380</v>
      </c>
    </row>
    <row r="1309" spans="1:4" ht="11.25" customHeight="1">
      <c r="A1309" s="1264"/>
      <c r="B1309" s="774">
        <v>24669.25</v>
      </c>
      <c r="C1309" s="774">
        <v>24669.20606</v>
      </c>
      <c r="D1309" s="773" t="s">
        <v>11</v>
      </c>
    </row>
    <row r="1310" spans="1:4" ht="11.25" customHeight="1">
      <c r="A1310" s="1263" t="s">
        <v>1493</v>
      </c>
      <c r="B1310" s="772">
        <v>1415.7199999999998</v>
      </c>
      <c r="C1310" s="772">
        <v>1143.92218</v>
      </c>
      <c r="D1310" s="771" t="s">
        <v>1120</v>
      </c>
    </row>
    <row r="1311" spans="1:4" ht="11.25" customHeight="1">
      <c r="A1311" s="1263"/>
      <c r="B1311" s="772">
        <v>129.76999999999998</v>
      </c>
      <c r="C1311" s="772">
        <v>129.7688</v>
      </c>
      <c r="D1311" s="771" t="s">
        <v>2397</v>
      </c>
    </row>
    <row r="1312" spans="1:4" ht="11.25" customHeight="1">
      <c r="A1312" s="1263"/>
      <c r="B1312" s="772">
        <v>519.41999999999996</v>
      </c>
      <c r="C1312" s="772">
        <v>519.41499999999996</v>
      </c>
      <c r="D1312" s="771" t="s">
        <v>2413</v>
      </c>
    </row>
    <row r="1313" spans="1:4" ht="11.25" customHeight="1">
      <c r="A1313" s="1263"/>
      <c r="B1313" s="772">
        <v>76.099999999999994</v>
      </c>
      <c r="C1313" s="772">
        <v>76.024000000000001</v>
      </c>
      <c r="D1313" s="771" t="s">
        <v>1094</v>
      </c>
    </row>
    <row r="1314" spans="1:4" ht="11.25" customHeight="1">
      <c r="A1314" s="1263"/>
      <c r="B1314" s="772">
        <v>35</v>
      </c>
      <c r="C1314" s="772">
        <v>35</v>
      </c>
      <c r="D1314" s="771" t="s">
        <v>2396</v>
      </c>
    </row>
    <row r="1315" spans="1:4" ht="11.25" customHeight="1">
      <c r="A1315" s="1263"/>
      <c r="B1315" s="772">
        <v>17980</v>
      </c>
      <c r="C1315" s="772">
        <v>17980</v>
      </c>
      <c r="D1315" s="771" t="s">
        <v>1249</v>
      </c>
    </row>
    <row r="1316" spans="1:4" ht="11.25" customHeight="1">
      <c r="A1316" s="1263"/>
      <c r="B1316" s="772">
        <v>1124</v>
      </c>
      <c r="C1316" s="772">
        <v>1124</v>
      </c>
      <c r="D1316" s="771" t="s">
        <v>2381</v>
      </c>
    </row>
    <row r="1317" spans="1:4" ht="11.25" customHeight="1">
      <c r="A1317" s="1263"/>
      <c r="B1317" s="772">
        <v>85</v>
      </c>
      <c r="C1317" s="772">
        <v>85</v>
      </c>
      <c r="D1317" s="771" t="s">
        <v>2380</v>
      </c>
    </row>
    <row r="1318" spans="1:4" ht="11.25" customHeight="1">
      <c r="A1318" s="1263"/>
      <c r="B1318" s="772">
        <v>3498.98</v>
      </c>
      <c r="C1318" s="772">
        <v>3498.98</v>
      </c>
      <c r="D1318" s="771" t="s">
        <v>2412</v>
      </c>
    </row>
    <row r="1319" spans="1:4" ht="11.25" customHeight="1">
      <c r="A1319" s="1263"/>
      <c r="B1319" s="772">
        <v>24863.989999999998</v>
      </c>
      <c r="C1319" s="772">
        <v>24592.109980000001</v>
      </c>
      <c r="D1319" s="771" t="s">
        <v>11</v>
      </c>
    </row>
    <row r="1320" spans="1:4" ht="11.25" customHeight="1">
      <c r="A1320" s="1262" t="s">
        <v>1520</v>
      </c>
      <c r="B1320" s="776">
        <v>250.78</v>
      </c>
      <c r="C1320" s="776">
        <v>250.77600000000001</v>
      </c>
      <c r="D1320" s="775" t="s">
        <v>2398</v>
      </c>
    </row>
    <row r="1321" spans="1:4" ht="11.25" customHeight="1">
      <c r="A1321" s="1263"/>
      <c r="B1321" s="772">
        <v>35</v>
      </c>
      <c r="C1321" s="772">
        <v>35</v>
      </c>
      <c r="D1321" s="771" t="s">
        <v>2396</v>
      </c>
    </row>
    <row r="1322" spans="1:4" ht="11.25" customHeight="1">
      <c r="A1322" s="1263"/>
      <c r="B1322" s="772">
        <v>23455</v>
      </c>
      <c r="C1322" s="772">
        <v>23455</v>
      </c>
      <c r="D1322" s="771" t="s">
        <v>1249</v>
      </c>
    </row>
    <row r="1323" spans="1:4" ht="11.25" customHeight="1">
      <c r="A1323" s="1263"/>
      <c r="B1323" s="772">
        <v>2662</v>
      </c>
      <c r="C1323" s="772">
        <v>2662</v>
      </c>
      <c r="D1323" s="771" t="s">
        <v>2381</v>
      </c>
    </row>
    <row r="1324" spans="1:4" ht="11.25" customHeight="1">
      <c r="A1324" s="1263"/>
      <c r="B1324" s="772">
        <v>809</v>
      </c>
      <c r="C1324" s="772">
        <v>809</v>
      </c>
      <c r="D1324" s="771" t="s">
        <v>2380</v>
      </c>
    </row>
    <row r="1325" spans="1:4" ht="11.25" customHeight="1">
      <c r="A1325" s="1264"/>
      <c r="B1325" s="774">
        <v>27211.78</v>
      </c>
      <c r="C1325" s="774">
        <v>27211.776000000002</v>
      </c>
      <c r="D1325" s="773" t="s">
        <v>11</v>
      </c>
    </row>
    <row r="1326" spans="1:4" ht="11.25" customHeight="1">
      <c r="A1326" s="1263" t="s">
        <v>1503</v>
      </c>
      <c r="B1326" s="772">
        <v>35</v>
      </c>
      <c r="C1326" s="772">
        <v>35</v>
      </c>
      <c r="D1326" s="771" t="s">
        <v>2396</v>
      </c>
    </row>
    <row r="1327" spans="1:4" ht="11.25" customHeight="1">
      <c r="A1327" s="1263"/>
      <c r="B1327" s="772">
        <v>4640</v>
      </c>
      <c r="C1327" s="772">
        <v>4640</v>
      </c>
      <c r="D1327" s="771" t="s">
        <v>1249</v>
      </c>
    </row>
    <row r="1328" spans="1:4" ht="11.25" customHeight="1">
      <c r="A1328" s="1263"/>
      <c r="B1328" s="772">
        <v>483</v>
      </c>
      <c r="C1328" s="772">
        <v>483</v>
      </c>
      <c r="D1328" s="771" t="s">
        <v>2381</v>
      </c>
    </row>
    <row r="1329" spans="1:4" ht="11.25" customHeight="1">
      <c r="A1329" s="1263"/>
      <c r="B1329" s="772">
        <v>5158</v>
      </c>
      <c r="C1329" s="772">
        <v>5158</v>
      </c>
      <c r="D1329" s="771" t="s">
        <v>11</v>
      </c>
    </row>
    <row r="1330" spans="1:4" ht="11.25" customHeight="1">
      <c r="A1330" s="1262" t="s">
        <v>1496</v>
      </c>
      <c r="B1330" s="776">
        <v>35</v>
      </c>
      <c r="C1330" s="776">
        <v>35</v>
      </c>
      <c r="D1330" s="775" t="s">
        <v>2396</v>
      </c>
    </row>
    <row r="1331" spans="1:4" ht="11.25" customHeight="1">
      <c r="A1331" s="1263"/>
      <c r="B1331" s="772">
        <v>10109</v>
      </c>
      <c r="C1331" s="772">
        <v>10109</v>
      </c>
      <c r="D1331" s="771" t="s">
        <v>1249</v>
      </c>
    </row>
    <row r="1332" spans="1:4" ht="11.25" customHeight="1">
      <c r="A1332" s="1263"/>
      <c r="B1332" s="772">
        <v>940</v>
      </c>
      <c r="C1332" s="772">
        <v>940</v>
      </c>
      <c r="D1332" s="771" t="s">
        <v>2381</v>
      </c>
    </row>
    <row r="1333" spans="1:4" ht="11.25" customHeight="1">
      <c r="A1333" s="1263"/>
      <c r="B1333" s="772">
        <v>42</v>
      </c>
      <c r="C1333" s="772">
        <v>42</v>
      </c>
      <c r="D1333" s="771" t="s">
        <v>2380</v>
      </c>
    </row>
    <row r="1334" spans="1:4" ht="11.25" customHeight="1">
      <c r="A1334" s="1263"/>
      <c r="B1334" s="772">
        <v>211.4</v>
      </c>
      <c r="C1334" s="772">
        <v>211.4</v>
      </c>
      <c r="D1334" s="771" t="s">
        <v>2404</v>
      </c>
    </row>
    <row r="1335" spans="1:4" ht="11.25" customHeight="1">
      <c r="A1335" s="1264"/>
      <c r="B1335" s="774">
        <v>11337.4</v>
      </c>
      <c r="C1335" s="774">
        <v>11337.4</v>
      </c>
      <c r="D1335" s="773" t="s">
        <v>11</v>
      </c>
    </row>
    <row r="1336" spans="1:4" ht="11.25" customHeight="1">
      <c r="A1336" s="1263" t="s">
        <v>1513</v>
      </c>
      <c r="B1336" s="772">
        <v>34.4</v>
      </c>
      <c r="C1336" s="772">
        <v>34.39414</v>
      </c>
      <c r="D1336" s="771" t="s">
        <v>2411</v>
      </c>
    </row>
    <row r="1337" spans="1:4" ht="11.25" customHeight="1">
      <c r="A1337" s="1263"/>
      <c r="B1337" s="772">
        <v>656.13000000000011</v>
      </c>
      <c r="C1337" s="772">
        <v>656.09671999999989</v>
      </c>
      <c r="D1337" s="771" t="s">
        <v>1120</v>
      </c>
    </row>
    <row r="1338" spans="1:4" ht="11.25" customHeight="1">
      <c r="A1338" s="1263"/>
      <c r="B1338" s="772">
        <v>35</v>
      </c>
      <c r="C1338" s="772">
        <v>35</v>
      </c>
      <c r="D1338" s="771" t="s">
        <v>2396</v>
      </c>
    </row>
    <row r="1339" spans="1:4" ht="11.25" customHeight="1">
      <c r="A1339" s="1263"/>
      <c r="B1339" s="772">
        <v>14970</v>
      </c>
      <c r="C1339" s="772">
        <v>14970</v>
      </c>
      <c r="D1339" s="771" t="s">
        <v>1249</v>
      </c>
    </row>
    <row r="1340" spans="1:4" ht="11.25" customHeight="1">
      <c r="A1340" s="1263"/>
      <c r="B1340" s="772">
        <v>1125</v>
      </c>
      <c r="C1340" s="772">
        <v>1125</v>
      </c>
      <c r="D1340" s="771" t="s">
        <v>2380</v>
      </c>
    </row>
    <row r="1341" spans="1:4" ht="11.25" customHeight="1">
      <c r="A1341" s="1263"/>
      <c r="B1341" s="772">
        <v>1240</v>
      </c>
      <c r="C1341" s="772">
        <v>1240</v>
      </c>
      <c r="D1341" s="771" t="s">
        <v>2381</v>
      </c>
    </row>
    <row r="1342" spans="1:4" ht="11.25" customHeight="1">
      <c r="A1342" s="1263"/>
      <c r="B1342" s="772">
        <v>50</v>
      </c>
      <c r="C1342" s="772">
        <v>50</v>
      </c>
      <c r="D1342" s="771" t="s">
        <v>1260</v>
      </c>
    </row>
    <row r="1343" spans="1:4" ht="11.25" customHeight="1">
      <c r="A1343" s="1263"/>
      <c r="B1343" s="772">
        <v>18110.53</v>
      </c>
      <c r="C1343" s="772">
        <v>18110.490859999998</v>
      </c>
      <c r="D1343" s="771" t="s">
        <v>11</v>
      </c>
    </row>
    <row r="1344" spans="1:4" ht="11.25" customHeight="1">
      <c r="A1344" s="1262" t="s">
        <v>1501</v>
      </c>
      <c r="B1344" s="776">
        <v>35</v>
      </c>
      <c r="C1344" s="776">
        <v>35</v>
      </c>
      <c r="D1344" s="775" t="s">
        <v>2396</v>
      </c>
    </row>
    <row r="1345" spans="1:4" ht="11.25" customHeight="1">
      <c r="A1345" s="1263"/>
      <c r="B1345" s="772">
        <v>3164</v>
      </c>
      <c r="C1345" s="772">
        <v>3164</v>
      </c>
      <c r="D1345" s="771" t="s">
        <v>1249</v>
      </c>
    </row>
    <row r="1346" spans="1:4" ht="11.25" customHeight="1">
      <c r="A1346" s="1263"/>
      <c r="B1346" s="772">
        <v>832</v>
      </c>
      <c r="C1346" s="772">
        <v>832</v>
      </c>
      <c r="D1346" s="771" t="s">
        <v>2381</v>
      </c>
    </row>
    <row r="1347" spans="1:4" ht="11.25" customHeight="1">
      <c r="A1347" s="1264"/>
      <c r="B1347" s="774">
        <v>4031</v>
      </c>
      <c r="C1347" s="774">
        <v>4031</v>
      </c>
      <c r="D1347" s="773" t="s">
        <v>11</v>
      </c>
    </row>
    <row r="1348" spans="1:4" ht="11.25" customHeight="1">
      <c r="A1348" s="1263" t="s">
        <v>1482</v>
      </c>
      <c r="B1348" s="772">
        <v>64.400000000000006</v>
      </c>
      <c r="C1348" s="772">
        <v>64.400000000000006</v>
      </c>
      <c r="D1348" s="771" t="s">
        <v>2410</v>
      </c>
    </row>
    <row r="1349" spans="1:4" ht="11.25" customHeight="1">
      <c r="A1349" s="1263"/>
      <c r="B1349" s="772">
        <v>384.09000000000003</v>
      </c>
      <c r="C1349" s="772">
        <v>384.08840000000004</v>
      </c>
      <c r="D1349" s="771" t="s">
        <v>2397</v>
      </c>
    </row>
    <row r="1350" spans="1:4" ht="11.25" customHeight="1">
      <c r="A1350" s="1263"/>
      <c r="B1350" s="772">
        <v>35</v>
      </c>
      <c r="C1350" s="772">
        <v>35</v>
      </c>
      <c r="D1350" s="771" t="s">
        <v>2396</v>
      </c>
    </row>
    <row r="1351" spans="1:4" ht="11.25" customHeight="1">
      <c r="A1351" s="1263"/>
      <c r="B1351" s="772">
        <v>12</v>
      </c>
      <c r="C1351" s="772">
        <v>12</v>
      </c>
      <c r="D1351" s="771" t="s">
        <v>1258</v>
      </c>
    </row>
    <row r="1352" spans="1:4" ht="11.25" customHeight="1">
      <c r="A1352" s="1263"/>
      <c r="B1352" s="772">
        <v>15321</v>
      </c>
      <c r="C1352" s="772">
        <v>15321</v>
      </c>
      <c r="D1352" s="771" t="s">
        <v>1249</v>
      </c>
    </row>
    <row r="1353" spans="1:4" ht="11.25" customHeight="1">
      <c r="A1353" s="1263"/>
      <c r="B1353" s="772">
        <v>1648</v>
      </c>
      <c r="C1353" s="772">
        <v>1648</v>
      </c>
      <c r="D1353" s="771" t="s">
        <v>2381</v>
      </c>
    </row>
    <row r="1354" spans="1:4" ht="11.25" customHeight="1">
      <c r="A1354" s="1263"/>
      <c r="B1354" s="772">
        <v>187</v>
      </c>
      <c r="C1354" s="772">
        <v>187</v>
      </c>
      <c r="D1354" s="771" t="s">
        <v>2380</v>
      </c>
    </row>
    <row r="1355" spans="1:4" ht="11.25" customHeight="1">
      <c r="A1355" s="1263"/>
      <c r="B1355" s="772">
        <v>17651.490000000002</v>
      </c>
      <c r="C1355" s="772">
        <v>17651.488400000002</v>
      </c>
      <c r="D1355" s="771" t="s">
        <v>11</v>
      </c>
    </row>
    <row r="1356" spans="1:4" ht="11.25" customHeight="1">
      <c r="A1356" s="1262" t="s">
        <v>1484</v>
      </c>
      <c r="B1356" s="776">
        <v>35</v>
      </c>
      <c r="C1356" s="776">
        <v>35</v>
      </c>
      <c r="D1356" s="775" t="s">
        <v>2396</v>
      </c>
    </row>
    <row r="1357" spans="1:4" ht="11.25" customHeight="1">
      <c r="A1357" s="1263"/>
      <c r="B1357" s="772">
        <v>16142</v>
      </c>
      <c r="C1357" s="772">
        <v>16142</v>
      </c>
      <c r="D1357" s="771" t="s">
        <v>1249</v>
      </c>
    </row>
    <row r="1358" spans="1:4" ht="11.25" customHeight="1">
      <c r="A1358" s="1263"/>
      <c r="B1358" s="772">
        <v>3804</v>
      </c>
      <c r="C1358" s="772">
        <v>3804</v>
      </c>
      <c r="D1358" s="771" t="s">
        <v>2381</v>
      </c>
    </row>
    <row r="1359" spans="1:4" ht="11.25" customHeight="1">
      <c r="A1359" s="1263"/>
      <c r="B1359" s="772">
        <v>237</v>
      </c>
      <c r="C1359" s="772">
        <v>237</v>
      </c>
      <c r="D1359" s="771" t="s">
        <v>2380</v>
      </c>
    </row>
    <row r="1360" spans="1:4" ht="11.25" customHeight="1">
      <c r="A1360" s="1263"/>
      <c r="B1360" s="772">
        <v>690.22</v>
      </c>
      <c r="C1360" s="772">
        <v>690.221</v>
      </c>
      <c r="D1360" s="771" t="s">
        <v>2409</v>
      </c>
    </row>
    <row r="1361" spans="1:4" ht="11.25" customHeight="1">
      <c r="A1361" s="1263"/>
      <c r="B1361" s="772">
        <v>600</v>
      </c>
      <c r="C1361" s="772">
        <v>589.48054000000002</v>
      </c>
      <c r="D1361" s="771" t="s">
        <v>2408</v>
      </c>
    </row>
    <row r="1362" spans="1:4" ht="11.25" customHeight="1">
      <c r="A1362" s="1264"/>
      <c r="B1362" s="774">
        <v>21508.22</v>
      </c>
      <c r="C1362" s="774">
        <v>21497.701540000002</v>
      </c>
      <c r="D1362" s="773" t="s">
        <v>11</v>
      </c>
    </row>
    <row r="1363" spans="1:4" ht="11.25" customHeight="1">
      <c r="A1363" s="1263" t="s">
        <v>1500</v>
      </c>
      <c r="B1363" s="772">
        <v>35</v>
      </c>
      <c r="C1363" s="772">
        <v>35</v>
      </c>
      <c r="D1363" s="771" t="s">
        <v>2396</v>
      </c>
    </row>
    <row r="1364" spans="1:4" ht="11.25" customHeight="1">
      <c r="A1364" s="1263"/>
      <c r="B1364" s="772">
        <v>3879</v>
      </c>
      <c r="C1364" s="772">
        <v>3879</v>
      </c>
      <c r="D1364" s="771" t="s">
        <v>1249</v>
      </c>
    </row>
    <row r="1365" spans="1:4" ht="11.25" customHeight="1">
      <c r="A1365" s="1263"/>
      <c r="B1365" s="772">
        <v>924</v>
      </c>
      <c r="C1365" s="772">
        <v>924</v>
      </c>
      <c r="D1365" s="771" t="s">
        <v>2381</v>
      </c>
    </row>
    <row r="1366" spans="1:4" ht="11.25" customHeight="1">
      <c r="A1366" s="1263"/>
      <c r="B1366" s="772">
        <v>4838</v>
      </c>
      <c r="C1366" s="772">
        <v>4838</v>
      </c>
      <c r="D1366" s="771" t="s">
        <v>11</v>
      </c>
    </row>
    <row r="1367" spans="1:4" ht="11.25" customHeight="1">
      <c r="A1367" s="1262" t="s">
        <v>1495</v>
      </c>
      <c r="B1367" s="776">
        <v>35</v>
      </c>
      <c r="C1367" s="776">
        <v>35</v>
      </c>
      <c r="D1367" s="775" t="s">
        <v>2396</v>
      </c>
    </row>
    <row r="1368" spans="1:4" ht="11.25" customHeight="1">
      <c r="A1368" s="1263"/>
      <c r="B1368" s="772">
        <v>5225</v>
      </c>
      <c r="C1368" s="772">
        <v>5225</v>
      </c>
      <c r="D1368" s="771" t="s">
        <v>1249</v>
      </c>
    </row>
    <row r="1369" spans="1:4" ht="11.25" customHeight="1">
      <c r="A1369" s="1263"/>
      <c r="B1369" s="772">
        <v>751</v>
      </c>
      <c r="C1369" s="772">
        <v>751</v>
      </c>
      <c r="D1369" s="771" t="s">
        <v>2381</v>
      </c>
    </row>
    <row r="1370" spans="1:4" ht="11.25" customHeight="1">
      <c r="A1370" s="1263"/>
      <c r="B1370" s="772">
        <v>149</v>
      </c>
      <c r="C1370" s="772">
        <v>149</v>
      </c>
      <c r="D1370" s="771" t="s">
        <v>2380</v>
      </c>
    </row>
    <row r="1371" spans="1:4" ht="11.25" customHeight="1">
      <c r="A1371" s="1264"/>
      <c r="B1371" s="774">
        <v>6160</v>
      </c>
      <c r="C1371" s="774">
        <v>6160</v>
      </c>
      <c r="D1371" s="773" t="s">
        <v>11</v>
      </c>
    </row>
    <row r="1372" spans="1:4" ht="11.25" customHeight="1">
      <c r="A1372" s="1263" t="s">
        <v>1498</v>
      </c>
      <c r="B1372" s="772">
        <v>178.61</v>
      </c>
      <c r="C1372" s="772">
        <v>178.60499999999999</v>
      </c>
      <c r="D1372" s="771" t="s">
        <v>2398</v>
      </c>
    </row>
    <row r="1373" spans="1:4" ht="11.25" customHeight="1">
      <c r="A1373" s="1263"/>
      <c r="B1373" s="772">
        <v>13.5</v>
      </c>
      <c r="C1373" s="772">
        <v>13.5</v>
      </c>
      <c r="D1373" s="771" t="s">
        <v>2382</v>
      </c>
    </row>
    <row r="1374" spans="1:4" ht="11.25" customHeight="1">
      <c r="A1374" s="1263"/>
      <c r="B1374" s="772">
        <v>35</v>
      </c>
      <c r="C1374" s="772">
        <v>35</v>
      </c>
      <c r="D1374" s="771" t="s">
        <v>2396</v>
      </c>
    </row>
    <row r="1375" spans="1:4" ht="11.25" customHeight="1">
      <c r="A1375" s="1263"/>
      <c r="B1375" s="772">
        <v>5250</v>
      </c>
      <c r="C1375" s="772">
        <v>5250</v>
      </c>
      <c r="D1375" s="771" t="s">
        <v>1249</v>
      </c>
    </row>
    <row r="1376" spans="1:4" ht="11.25" customHeight="1">
      <c r="A1376" s="1263"/>
      <c r="B1376" s="772">
        <v>1037</v>
      </c>
      <c r="C1376" s="772">
        <v>1037</v>
      </c>
      <c r="D1376" s="771" t="s">
        <v>2381</v>
      </c>
    </row>
    <row r="1377" spans="1:4" ht="11.25" customHeight="1">
      <c r="A1377" s="1263"/>
      <c r="B1377" s="772">
        <v>51</v>
      </c>
      <c r="C1377" s="772">
        <v>51</v>
      </c>
      <c r="D1377" s="771" t="s">
        <v>2380</v>
      </c>
    </row>
    <row r="1378" spans="1:4" ht="11.25" customHeight="1">
      <c r="A1378" s="1263"/>
      <c r="B1378" s="772">
        <v>1000</v>
      </c>
      <c r="C1378" s="772">
        <v>912.24800000000005</v>
      </c>
      <c r="D1378" s="771" t="s">
        <v>2407</v>
      </c>
    </row>
    <row r="1379" spans="1:4" ht="11.25" customHeight="1">
      <c r="A1379" s="1263"/>
      <c r="B1379" s="772">
        <v>1100</v>
      </c>
      <c r="C1379" s="772">
        <v>1100</v>
      </c>
      <c r="D1379" s="771" t="s">
        <v>2406</v>
      </c>
    </row>
    <row r="1380" spans="1:4" ht="11.25" customHeight="1">
      <c r="A1380" s="1263"/>
      <c r="B1380" s="772">
        <v>8665.11</v>
      </c>
      <c r="C1380" s="772">
        <v>8577.3529999999992</v>
      </c>
      <c r="D1380" s="771" t="s">
        <v>11</v>
      </c>
    </row>
    <row r="1381" spans="1:4" ht="11.25" customHeight="1">
      <c r="A1381" s="1262" t="s">
        <v>1481</v>
      </c>
      <c r="B1381" s="776">
        <v>35</v>
      </c>
      <c r="C1381" s="776">
        <v>35</v>
      </c>
      <c r="D1381" s="775" t="s">
        <v>2396</v>
      </c>
    </row>
    <row r="1382" spans="1:4" ht="11.25" customHeight="1">
      <c r="A1382" s="1263"/>
      <c r="B1382" s="772">
        <v>4310</v>
      </c>
      <c r="C1382" s="772">
        <v>4310</v>
      </c>
      <c r="D1382" s="771" t="s">
        <v>1249</v>
      </c>
    </row>
    <row r="1383" spans="1:4" ht="11.25" customHeight="1">
      <c r="A1383" s="1263"/>
      <c r="B1383" s="772">
        <v>521</v>
      </c>
      <c r="C1383" s="772">
        <v>521</v>
      </c>
      <c r="D1383" s="771" t="s">
        <v>2381</v>
      </c>
    </row>
    <row r="1384" spans="1:4" ht="11.25" customHeight="1">
      <c r="A1384" s="1263"/>
      <c r="B1384" s="772">
        <v>92</v>
      </c>
      <c r="C1384" s="772">
        <v>92</v>
      </c>
      <c r="D1384" s="771" t="s">
        <v>2380</v>
      </c>
    </row>
    <row r="1385" spans="1:4" ht="11.25" customHeight="1">
      <c r="A1385" s="1264"/>
      <c r="B1385" s="774">
        <v>4958</v>
      </c>
      <c r="C1385" s="774">
        <v>4958</v>
      </c>
      <c r="D1385" s="773" t="s">
        <v>11</v>
      </c>
    </row>
    <row r="1386" spans="1:4" ht="11.25" customHeight="1">
      <c r="A1386" s="1263" t="s">
        <v>1494</v>
      </c>
      <c r="B1386" s="772">
        <v>165.48</v>
      </c>
      <c r="C1386" s="772">
        <v>165.483</v>
      </c>
      <c r="D1386" s="771" t="s">
        <v>2398</v>
      </c>
    </row>
    <row r="1387" spans="1:4" ht="11.25" customHeight="1">
      <c r="A1387" s="1263"/>
      <c r="B1387" s="772">
        <v>110</v>
      </c>
      <c r="C1387" s="772">
        <v>110</v>
      </c>
      <c r="D1387" s="771" t="s">
        <v>2396</v>
      </c>
    </row>
    <row r="1388" spans="1:4" ht="11.25" customHeight="1">
      <c r="A1388" s="1263"/>
      <c r="B1388" s="772">
        <v>5133</v>
      </c>
      <c r="C1388" s="772">
        <v>5133</v>
      </c>
      <c r="D1388" s="771" t="s">
        <v>1249</v>
      </c>
    </row>
    <row r="1389" spans="1:4" ht="11.25" customHeight="1">
      <c r="A1389" s="1263"/>
      <c r="B1389" s="772">
        <v>766</v>
      </c>
      <c r="C1389" s="772">
        <v>766</v>
      </c>
      <c r="D1389" s="771" t="s">
        <v>2381</v>
      </c>
    </row>
    <row r="1390" spans="1:4" ht="11.25" customHeight="1">
      <c r="A1390" s="1263"/>
      <c r="B1390" s="772">
        <v>6174.48</v>
      </c>
      <c r="C1390" s="772">
        <v>6174.4830000000002</v>
      </c>
      <c r="D1390" s="771" t="s">
        <v>11</v>
      </c>
    </row>
    <row r="1391" spans="1:4" ht="11.25" customHeight="1">
      <c r="A1391" s="1262" t="s">
        <v>1497</v>
      </c>
      <c r="B1391" s="776">
        <v>320.56</v>
      </c>
      <c r="C1391" s="776">
        <v>320.56</v>
      </c>
      <c r="D1391" s="775" t="s">
        <v>2397</v>
      </c>
    </row>
    <row r="1392" spans="1:4" ht="11.25" customHeight="1">
      <c r="A1392" s="1263"/>
      <c r="B1392" s="772">
        <v>295.36</v>
      </c>
      <c r="C1392" s="772">
        <v>295.363</v>
      </c>
      <c r="D1392" s="771" t="s">
        <v>2405</v>
      </c>
    </row>
    <row r="1393" spans="1:4" ht="11.25" customHeight="1">
      <c r="A1393" s="1263"/>
      <c r="B1393" s="772">
        <v>35</v>
      </c>
      <c r="C1393" s="772">
        <v>35</v>
      </c>
      <c r="D1393" s="771" t="s">
        <v>2396</v>
      </c>
    </row>
    <row r="1394" spans="1:4" ht="11.25" customHeight="1">
      <c r="A1394" s="1263"/>
      <c r="B1394" s="772">
        <v>18441</v>
      </c>
      <c r="C1394" s="772">
        <v>18441</v>
      </c>
      <c r="D1394" s="771" t="s">
        <v>1249</v>
      </c>
    </row>
    <row r="1395" spans="1:4" ht="11.25" customHeight="1">
      <c r="A1395" s="1263"/>
      <c r="B1395" s="772">
        <v>1897</v>
      </c>
      <c r="C1395" s="772">
        <v>1897</v>
      </c>
      <c r="D1395" s="771" t="s">
        <v>2381</v>
      </c>
    </row>
    <row r="1396" spans="1:4" ht="11.25" customHeight="1">
      <c r="A1396" s="1263"/>
      <c r="B1396" s="772">
        <v>396</v>
      </c>
      <c r="C1396" s="772">
        <v>396</v>
      </c>
      <c r="D1396" s="771" t="s">
        <v>2380</v>
      </c>
    </row>
    <row r="1397" spans="1:4" ht="11.25" customHeight="1">
      <c r="A1397" s="1264"/>
      <c r="B1397" s="774">
        <v>21384.920000000002</v>
      </c>
      <c r="C1397" s="774">
        <v>21384.923000000003</v>
      </c>
      <c r="D1397" s="773" t="s">
        <v>11</v>
      </c>
    </row>
    <row r="1398" spans="1:4" ht="11.25" customHeight="1">
      <c r="A1398" s="1263" t="s">
        <v>1509</v>
      </c>
      <c r="B1398" s="772">
        <v>35</v>
      </c>
      <c r="C1398" s="772">
        <v>35</v>
      </c>
      <c r="D1398" s="771" t="s">
        <v>2396</v>
      </c>
    </row>
    <row r="1399" spans="1:4" ht="11.25" customHeight="1">
      <c r="A1399" s="1263"/>
      <c r="B1399" s="772">
        <v>10398</v>
      </c>
      <c r="C1399" s="772">
        <v>10398</v>
      </c>
      <c r="D1399" s="771" t="s">
        <v>1249</v>
      </c>
    </row>
    <row r="1400" spans="1:4" ht="11.25" customHeight="1">
      <c r="A1400" s="1263"/>
      <c r="B1400" s="772">
        <v>1760</v>
      </c>
      <c r="C1400" s="772">
        <v>1760</v>
      </c>
      <c r="D1400" s="771" t="s">
        <v>2381</v>
      </c>
    </row>
    <row r="1401" spans="1:4" ht="11.25" customHeight="1">
      <c r="A1401" s="1263"/>
      <c r="B1401" s="772">
        <v>891</v>
      </c>
      <c r="C1401" s="772">
        <v>891</v>
      </c>
      <c r="D1401" s="771" t="s">
        <v>2380</v>
      </c>
    </row>
    <row r="1402" spans="1:4" ht="11.25" customHeight="1">
      <c r="A1402" s="1263"/>
      <c r="B1402" s="772">
        <v>13084</v>
      </c>
      <c r="C1402" s="772">
        <v>13084</v>
      </c>
      <c r="D1402" s="771" t="s">
        <v>11</v>
      </c>
    </row>
    <row r="1403" spans="1:4" ht="11.25" customHeight="1">
      <c r="A1403" s="1262" t="s">
        <v>1507</v>
      </c>
      <c r="B1403" s="776">
        <v>1132.03</v>
      </c>
      <c r="C1403" s="776">
        <v>1132.029</v>
      </c>
      <c r="D1403" s="775" t="s">
        <v>2398</v>
      </c>
    </row>
    <row r="1404" spans="1:4" ht="11.25" customHeight="1">
      <c r="A1404" s="1263"/>
      <c r="B1404" s="772">
        <v>35</v>
      </c>
      <c r="C1404" s="772">
        <v>35</v>
      </c>
      <c r="D1404" s="771" t="s">
        <v>2396</v>
      </c>
    </row>
    <row r="1405" spans="1:4" ht="11.25" customHeight="1">
      <c r="A1405" s="1263"/>
      <c r="B1405" s="772">
        <v>8945</v>
      </c>
      <c r="C1405" s="772">
        <v>8945</v>
      </c>
      <c r="D1405" s="771" t="s">
        <v>1249</v>
      </c>
    </row>
    <row r="1406" spans="1:4" ht="11.25" customHeight="1">
      <c r="A1406" s="1263"/>
      <c r="B1406" s="772">
        <v>1027</v>
      </c>
      <c r="C1406" s="772">
        <v>1027</v>
      </c>
      <c r="D1406" s="771" t="s">
        <v>2381</v>
      </c>
    </row>
    <row r="1407" spans="1:4" ht="11.25" customHeight="1">
      <c r="A1407" s="1263"/>
      <c r="B1407" s="772">
        <v>140</v>
      </c>
      <c r="C1407" s="772">
        <v>140</v>
      </c>
      <c r="D1407" s="771" t="s">
        <v>2380</v>
      </c>
    </row>
    <row r="1408" spans="1:4" ht="11.25" customHeight="1">
      <c r="A1408" s="1263"/>
      <c r="B1408" s="772">
        <v>102.3</v>
      </c>
      <c r="C1408" s="772">
        <v>102.3</v>
      </c>
      <c r="D1408" s="771" t="s">
        <v>2404</v>
      </c>
    </row>
    <row r="1409" spans="1:4" ht="11.25" customHeight="1">
      <c r="A1409" s="1264"/>
      <c r="B1409" s="774">
        <v>11381.33</v>
      </c>
      <c r="C1409" s="774">
        <v>11381.329</v>
      </c>
      <c r="D1409" s="773" t="s">
        <v>11</v>
      </c>
    </row>
    <row r="1410" spans="1:4" ht="11.25" customHeight="1">
      <c r="A1410" s="1263" t="s">
        <v>1506</v>
      </c>
      <c r="B1410" s="772">
        <v>590.63</v>
      </c>
      <c r="C1410" s="772">
        <v>590.61911999999995</v>
      </c>
      <c r="D1410" s="771" t="s">
        <v>1120</v>
      </c>
    </row>
    <row r="1411" spans="1:4" ht="11.25" customHeight="1">
      <c r="A1411" s="1263"/>
      <c r="B1411" s="772">
        <v>360</v>
      </c>
      <c r="C1411" s="772">
        <v>360</v>
      </c>
      <c r="D1411" s="771" t="s">
        <v>2403</v>
      </c>
    </row>
    <row r="1412" spans="1:4" ht="11.25" customHeight="1">
      <c r="A1412" s="1263"/>
      <c r="B1412" s="772">
        <v>35</v>
      </c>
      <c r="C1412" s="772">
        <v>35</v>
      </c>
      <c r="D1412" s="771" t="s">
        <v>2396</v>
      </c>
    </row>
    <row r="1413" spans="1:4" ht="11.25" customHeight="1">
      <c r="A1413" s="1263"/>
      <c r="B1413" s="772">
        <v>10853</v>
      </c>
      <c r="C1413" s="772">
        <v>10853</v>
      </c>
      <c r="D1413" s="771" t="s">
        <v>1249</v>
      </c>
    </row>
    <row r="1414" spans="1:4" ht="11.25" customHeight="1">
      <c r="A1414" s="1263"/>
      <c r="B1414" s="772">
        <v>2296</v>
      </c>
      <c r="C1414" s="772">
        <v>2296</v>
      </c>
      <c r="D1414" s="771" t="s">
        <v>2381</v>
      </c>
    </row>
    <row r="1415" spans="1:4" ht="11.25" customHeight="1">
      <c r="A1415" s="1263"/>
      <c r="B1415" s="772">
        <v>117</v>
      </c>
      <c r="C1415" s="772">
        <v>117</v>
      </c>
      <c r="D1415" s="771" t="s">
        <v>2380</v>
      </c>
    </row>
    <row r="1416" spans="1:4" ht="11.25" customHeight="1">
      <c r="A1416" s="1263"/>
      <c r="B1416" s="772">
        <v>14251.63</v>
      </c>
      <c r="C1416" s="772">
        <v>14251.619119999999</v>
      </c>
      <c r="D1416" s="771" t="s">
        <v>11</v>
      </c>
    </row>
    <row r="1417" spans="1:4" ht="11.25" customHeight="1">
      <c r="A1417" s="1262" t="s">
        <v>2402</v>
      </c>
      <c r="B1417" s="776">
        <v>35</v>
      </c>
      <c r="C1417" s="776">
        <v>35</v>
      </c>
      <c r="D1417" s="775" t="s">
        <v>2381</v>
      </c>
    </row>
    <row r="1418" spans="1:4" ht="11.25" customHeight="1">
      <c r="A1418" s="1264"/>
      <c r="B1418" s="774">
        <v>35</v>
      </c>
      <c r="C1418" s="774">
        <v>35</v>
      </c>
      <c r="D1418" s="773" t="s">
        <v>11</v>
      </c>
    </row>
    <row r="1419" spans="1:4" ht="11.25" customHeight="1">
      <c r="A1419" s="1263" t="s">
        <v>1478</v>
      </c>
      <c r="B1419" s="772">
        <v>439.02</v>
      </c>
      <c r="C1419" s="772">
        <v>439.01900000000001</v>
      </c>
      <c r="D1419" s="771" t="s">
        <v>2398</v>
      </c>
    </row>
    <row r="1420" spans="1:4" ht="11.25" customHeight="1">
      <c r="A1420" s="1263"/>
      <c r="B1420" s="772">
        <v>35</v>
      </c>
      <c r="C1420" s="772">
        <v>35</v>
      </c>
      <c r="D1420" s="771" t="s">
        <v>2396</v>
      </c>
    </row>
    <row r="1421" spans="1:4" ht="11.25" customHeight="1">
      <c r="A1421" s="1263"/>
      <c r="B1421" s="772">
        <v>7410</v>
      </c>
      <c r="C1421" s="772">
        <v>7410</v>
      </c>
      <c r="D1421" s="771" t="s">
        <v>1249</v>
      </c>
    </row>
    <row r="1422" spans="1:4" ht="11.25" customHeight="1">
      <c r="A1422" s="1263"/>
      <c r="B1422" s="772">
        <v>2457</v>
      </c>
      <c r="C1422" s="772">
        <v>2457</v>
      </c>
      <c r="D1422" s="771" t="s">
        <v>2381</v>
      </c>
    </row>
    <row r="1423" spans="1:4" ht="11.25" customHeight="1">
      <c r="A1423" s="1263"/>
      <c r="B1423" s="772">
        <v>14</v>
      </c>
      <c r="C1423" s="772">
        <v>14</v>
      </c>
      <c r="D1423" s="771" t="s">
        <v>2380</v>
      </c>
    </row>
    <row r="1424" spans="1:4" ht="21.75">
      <c r="A1424" s="1263"/>
      <c r="B1424" s="772">
        <v>56.05</v>
      </c>
      <c r="C1424" s="772">
        <v>56.045000000000002</v>
      </c>
      <c r="D1424" s="771" t="s">
        <v>1253</v>
      </c>
    </row>
    <row r="1425" spans="1:4" ht="11.25" customHeight="1">
      <c r="A1425" s="1263"/>
      <c r="B1425" s="772">
        <v>10411.07</v>
      </c>
      <c r="C1425" s="772">
        <v>10411.064</v>
      </c>
      <c r="D1425" s="771" t="s">
        <v>11</v>
      </c>
    </row>
    <row r="1426" spans="1:4" ht="11.25" customHeight="1">
      <c r="A1426" s="1262" t="s">
        <v>1518</v>
      </c>
      <c r="B1426" s="776">
        <v>2445.1000000000004</v>
      </c>
      <c r="C1426" s="776">
        <v>2173.3019899999999</v>
      </c>
      <c r="D1426" s="775" t="s">
        <v>1120</v>
      </c>
    </row>
    <row r="1427" spans="1:4" ht="11.25" customHeight="1">
      <c r="A1427" s="1263"/>
      <c r="B1427" s="772">
        <v>35</v>
      </c>
      <c r="C1427" s="772">
        <v>35</v>
      </c>
      <c r="D1427" s="771" t="s">
        <v>2396</v>
      </c>
    </row>
    <row r="1428" spans="1:4" ht="11.25" customHeight="1">
      <c r="A1428" s="1263"/>
      <c r="B1428" s="772">
        <v>17591</v>
      </c>
      <c r="C1428" s="772">
        <v>17591</v>
      </c>
      <c r="D1428" s="771" t="s">
        <v>1249</v>
      </c>
    </row>
    <row r="1429" spans="1:4" ht="11.25" customHeight="1">
      <c r="A1429" s="1263"/>
      <c r="B1429" s="772">
        <v>1340</v>
      </c>
      <c r="C1429" s="772">
        <v>1340</v>
      </c>
      <c r="D1429" s="771" t="s">
        <v>2381</v>
      </c>
    </row>
    <row r="1430" spans="1:4" ht="11.25" customHeight="1">
      <c r="A1430" s="1263"/>
      <c r="B1430" s="772">
        <v>502</v>
      </c>
      <c r="C1430" s="772">
        <v>502</v>
      </c>
      <c r="D1430" s="771" t="s">
        <v>2380</v>
      </c>
    </row>
    <row r="1431" spans="1:4" ht="11.25" customHeight="1">
      <c r="A1431" s="1263"/>
      <c r="B1431" s="772">
        <v>1700</v>
      </c>
      <c r="C1431" s="772">
        <v>1700</v>
      </c>
      <c r="D1431" s="771" t="s">
        <v>2401</v>
      </c>
    </row>
    <row r="1432" spans="1:4" ht="11.25" customHeight="1">
      <c r="A1432" s="1264"/>
      <c r="B1432" s="774">
        <v>23613.1</v>
      </c>
      <c r="C1432" s="774">
        <v>23341.30199</v>
      </c>
      <c r="D1432" s="773" t="s">
        <v>11</v>
      </c>
    </row>
    <row r="1433" spans="1:4" ht="11.25" customHeight="1">
      <c r="A1433" s="1263" t="s">
        <v>1510</v>
      </c>
      <c r="B1433" s="772">
        <v>26.62</v>
      </c>
      <c r="C1433" s="772">
        <v>26.62</v>
      </c>
      <c r="D1433" s="771" t="s">
        <v>2389</v>
      </c>
    </row>
    <row r="1434" spans="1:4" ht="11.25" customHeight="1">
      <c r="A1434" s="1263"/>
      <c r="B1434" s="772">
        <v>1259.72</v>
      </c>
      <c r="C1434" s="772">
        <v>1259.7159999999999</v>
      </c>
      <c r="D1434" s="771" t="s">
        <v>2400</v>
      </c>
    </row>
    <row r="1435" spans="1:4" ht="11.25" customHeight="1">
      <c r="A1435" s="1263"/>
      <c r="B1435" s="772">
        <v>35</v>
      </c>
      <c r="C1435" s="772">
        <v>35</v>
      </c>
      <c r="D1435" s="771" t="s">
        <v>2396</v>
      </c>
    </row>
    <row r="1436" spans="1:4" ht="11.25" customHeight="1">
      <c r="A1436" s="1263"/>
      <c r="B1436" s="772">
        <v>27337</v>
      </c>
      <c r="C1436" s="772">
        <v>27337</v>
      </c>
      <c r="D1436" s="771" t="s">
        <v>1249</v>
      </c>
    </row>
    <row r="1437" spans="1:4" ht="11.25" customHeight="1">
      <c r="A1437" s="1263"/>
      <c r="B1437" s="772">
        <v>3351</v>
      </c>
      <c r="C1437" s="772">
        <v>3351</v>
      </c>
      <c r="D1437" s="771" t="s">
        <v>2381</v>
      </c>
    </row>
    <row r="1438" spans="1:4" ht="11.25" customHeight="1">
      <c r="A1438" s="1263"/>
      <c r="B1438" s="772">
        <v>555</v>
      </c>
      <c r="C1438" s="772">
        <v>555</v>
      </c>
      <c r="D1438" s="771" t="s">
        <v>2380</v>
      </c>
    </row>
    <row r="1439" spans="1:4" ht="11.25" customHeight="1">
      <c r="A1439" s="1263"/>
      <c r="B1439" s="772">
        <v>660</v>
      </c>
      <c r="C1439" s="772">
        <v>644.779</v>
      </c>
      <c r="D1439" s="771" t="s">
        <v>2399</v>
      </c>
    </row>
    <row r="1440" spans="1:4" ht="11.25" customHeight="1">
      <c r="A1440" s="1263"/>
      <c r="B1440" s="772">
        <v>33224.339999999997</v>
      </c>
      <c r="C1440" s="772">
        <v>33209.114999999998</v>
      </c>
      <c r="D1440" s="771" t="s">
        <v>11</v>
      </c>
    </row>
    <row r="1441" spans="1:4" ht="11.25" customHeight="1">
      <c r="A1441" s="1262" t="s">
        <v>1480</v>
      </c>
      <c r="B1441" s="776">
        <v>35</v>
      </c>
      <c r="C1441" s="776">
        <v>35</v>
      </c>
      <c r="D1441" s="775" t="s">
        <v>2396</v>
      </c>
    </row>
    <row r="1442" spans="1:4" ht="11.25" customHeight="1">
      <c r="A1442" s="1263"/>
      <c r="B1442" s="772">
        <v>6807</v>
      </c>
      <c r="C1442" s="772">
        <v>6807</v>
      </c>
      <c r="D1442" s="771" t="s">
        <v>1249</v>
      </c>
    </row>
    <row r="1443" spans="1:4" ht="11.25" customHeight="1">
      <c r="A1443" s="1263"/>
      <c r="B1443" s="772">
        <v>695</v>
      </c>
      <c r="C1443" s="772">
        <v>695</v>
      </c>
      <c r="D1443" s="771" t="s">
        <v>2381</v>
      </c>
    </row>
    <row r="1444" spans="1:4" ht="11.25" customHeight="1">
      <c r="A1444" s="1263"/>
      <c r="B1444" s="772">
        <v>28</v>
      </c>
      <c r="C1444" s="772">
        <v>28</v>
      </c>
      <c r="D1444" s="771" t="s">
        <v>2380</v>
      </c>
    </row>
    <row r="1445" spans="1:4" ht="11.25" customHeight="1">
      <c r="A1445" s="1264"/>
      <c r="B1445" s="774">
        <v>7565</v>
      </c>
      <c r="C1445" s="774">
        <v>7565</v>
      </c>
      <c r="D1445" s="773" t="s">
        <v>11</v>
      </c>
    </row>
    <row r="1446" spans="1:4" ht="11.25" customHeight="1">
      <c r="A1446" s="1263" t="s">
        <v>1491</v>
      </c>
      <c r="B1446" s="772">
        <v>249.32</v>
      </c>
      <c r="C1446" s="772">
        <v>249.31800000000001</v>
      </c>
      <c r="D1446" s="771" t="s">
        <v>2398</v>
      </c>
    </row>
    <row r="1447" spans="1:4" ht="11.25" customHeight="1">
      <c r="A1447" s="1263"/>
      <c r="B1447" s="772">
        <v>309.75</v>
      </c>
      <c r="C1447" s="772">
        <v>309.74919999999997</v>
      </c>
      <c r="D1447" s="771" t="s">
        <v>2397</v>
      </c>
    </row>
    <row r="1448" spans="1:4" ht="11.25" customHeight="1">
      <c r="A1448" s="1263"/>
      <c r="B1448" s="772">
        <v>35</v>
      </c>
      <c r="C1448" s="772">
        <v>35</v>
      </c>
      <c r="D1448" s="771" t="s">
        <v>2396</v>
      </c>
    </row>
    <row r="1449" spans="1:4" ht="11.25" customHeight="1">
      <c r="A1449" s="1263"/>
      <c r="B1449" s="772">
        <v>17581</v>
      </c>
      <c r="C1449" s="772">
        <v>17581</v>
      </c>
      <c r="D1449" s="771" t="s">
        <v>1249</v>
      </c>
    </row>
    <row r="1450" spans="1:4" ht="11.25" customHeight="1">
      <c r="A1450" s="1263"/>
      <c r="B1450" s="772">
        <v>5421</v>
      </c>
      <c r="C1450" s="772">
        <v>5421</v>
      </c>
      <c r="D1450" s="771" t="s">
        <v>2381</v>
      </c>
    </row>
    <row r="1451" spans="1:4" ht="11.25" customHeight="1">
      <c r="A1451" s="1263"/>
      <c r="B1451" s="772">
        <v>328</v>
      </c>
      <c r="C1451" s="772">
        <v>328</v>
      </c>
      <c r="D1451" s="771" t="s">
        <v>2380</v>
      </c>
    </row>
    <row r="1452" spans="1:4" ht="11.25" customHeight="1">
      <c r="A1452" s="1263"/>
      <c r="B1452" s="772">
        <v>23924.07</v>
      </c>
      <c r="C1452" s="772">
        <v>23924.067199999998</v>
      </c>
      <c r="D1452" s="771" t="s">
        <v>11</v>
      </c>
    </row>
    <row r="1453" spans="1:4" ht="11.25" customHeight="1">
      <c r="A1453" s="1262" t="s">
        <v>1490</v>
      </c>
      <c r="B1453" s="776">
        <v>444.69</v>
      </c>
      <c r="C1453" s="776">
        <v>444.69</v>
      </c>
      <c r="D1453" s="775" t="s">
        <v>2398</v>
      </c>
    </row>
    <row r="1454" spans="1:4" ht="11.25" customHeight="1">
      <c r="A1454" s="1263"/>
      <c r="B1454" s="772">
        <v>270.96999999999997</v>
      </c>
      <c r="C1454" s="772">
        <v>270.96320000000003</v>
      </c>
      <c r="D1454" s="771" t="s">
        <v>2397</v>
      </c>
    </row>
    <row r="1455" spans="1:4" ht="11.25" customHeight="1">
      <c r="A1455" s="1263"/>
      <c r="B1455" s="772">
        <v>35</v>
      </c>
      <c r="C1455" s="772">
        <v>35</v>
      </c>
      <c r="D1455" s="771" t="s">
        <v>2396</v>
      </c>
    </row>
    <row r="1456" spans="1:4" ht="11.25" customHeight="1">
      <c r="A1456" s="1263"/>
      <c r="B1456" s="772">
        <v>9395</v>
      </c>
      <c r="C1456" s="772">
        <v>9395</v>
      </c>
      <c r="D1456" s="771" t="s">
        <v>1249</v>
      </c>
    </row>
    <row r="1457" spans="1:4" ht="11.25" customHeight="1">
      <c r="A1457" s="1263"/>
      <c r="B1457" s="772">
        <v>1291</v>
      </c>
      <c r="C1457" s="772">
        <v>1291</v>
      </c>
      <c r="D1457" s="771" t="s">
        <v>2381</v>
      </c>
    </row>
    <row r="1458" spans="1:4" ht="11.25" customHeight="1">
      <c r="A1458" s="1263"/>
      <c r="B1458" s="772">
        <v>201</v>
      </c>
      <c r="C1458" s="772">
        <v>201</v>
      </c>
      <c r="D1458" s="771" t="s">
        <v>2380</v>
      </c>
    </row>
    <row r="1459" spans="1:4" ht="21.75">
      <c r="A1459" s="1263"/>
      <c r="B1459" s="772">
        <v>153.87</v>
      </c>
      <c r="C1459" s="772">
        <v>153.86699999999999</v>
      </c>
      <c r="D1459" s="771" t="s">
        <v>1253</v>
      </c>
    </row>
    <row r="1460" spans="1:4" ht="11.25" customHeight="1">
      <c r="A1460" s="1263"/>
      <c r="B1460" s="772">
        <v>1860</v>
      </c>
      <c r="C1460" s="772">
        <v>1860</v>
      </c>
      <c r="D1460" s="771" t="s">
        <v>2395</v>
      </c>
    </row>
    <row r="1461" spans="1:4" ht="11.25" customHeight="1">
      <c r="A1461" s="1264"/>
      <c r="B1461" s="774">
        <v>13651.53</v>
      </c>
      <c r="C1461" s="774">
        <v>13651.520200000001</v>
      </c>
      <c r="D1461" s="773" t="s">
        <v>11</v>
      </c>
    </row>
    <row r="1462" spans="1:4" ht="11.25" customHeight="1">
      <c r="A1462" s="1263" t="s">
        <v>1451</v>
      </c>
      <c r="B1462" s="772">
        <v>18250</v>
      </c>
      <c r="C1462" s="772">
        <v>18250</v>
      </c>
      <c r="D1462" s="771" t="s">
        <v>1249</v>
      </c>
    </row>
    <row r="1463" spans="1:4" ht="11.25" customHeight="1">
      <c r="A1463" s="1263"/>
      <c r="B1463" s="772">
        <v>18250</v>
      </c>
      <c r="C1463" s="772">
        <v>18250</v>
      </c>
      <c r="D1463" s="771" t="s">
        <v>11</v>
      </c>
    </row>
    <row r="1464" spans="1:4" ht="11.25" customHeight="1">
      <c r="A1464" s="1262" t="s">
        <v>1454</v>
      </c>
      <c r="B1464" s="776">
        <v>15474</v>
      </c>
      <c r="C1464" s="776">
        <v>15474</v>
      </c>
      <c r="D1464" s="775" t="s">
        <v>1249</v>
      </c>
    </row>
    <row r="1465" spans="1:4" ht="11.25" customHeight="1">
      <c r="A1465" s="1263"/>
      <c r="B1465" s="772">
        <v>420</v>
      </c>
      <c r="C1465" s="772">
        <v>413.88</v>
      </c>
      <c r="D1465" s="771" t="s">
        <v>2394</v>
      </c>
    </row>
    <row r="1466" spans="1:4" ht="11.25" customHeight="1">
      <c r="A1466" s="1264"/>
      <c r="B1466" s="774">
        <v>15894</v>
      </c>
      <c r="C1466" s="774">
        <v>15887.88</v>
      </c>
      <c r="D1466" s="773" t="s">
        <v>11</v>
      </c>
    </row>
    <row r="1467" spans="1:4" ht="11.25" customHeight="1">
      <c r="A1467" s="1263" t="s">
        <v>1464</v>
      </c>
      <c r="B1467" s="772">
        <v>8743</v>
      </c>
      <c r="C1467" s="772">
        <v>8743</v>
      </c>
      <c r="D1467" s="771" t="s">
        <v>1249</v>
      </c>
    </row>
    <row r="1468" spans="1:4" ht="11.25" customHeight="1">
      <c r="A1468" s="1263"/>
      <c r="B1468" s="772">
        <v>8743</v>
      </c>
      <c r="C1468" s="772">
        <v>8743</v>
      </c>
      <c r="D1468" s="771" t="s">
        <v>11</v>
      </c>
    </row>
    <row r="1469" spans="1:4" ht="11.25" customHeight="1">
      <c r="A1469" s="1262" t="s">
        <v>1474</v>
      </c>
      <c r="B1469" s="776">
        <v>16162</v>
      </c>
      <c r="C1469" s="776">
        <v>16162</v>
      </c>
      <c r="D1469" s="775" t="s">
        <v>1249</v>
      </c>
    </row>
    <row r="1470" spans="1:4" ht="11.25" customHeight="1">
      <c r="A1470" s="1264"/>
      <c r="B1470" s="774">
        <v>16162</v>
      </c>
      <c r="C1470" s="774">
        <v>16162</v>
      </c>
      <c r="D1470" s="773" t="s">
        <v>11</v>
      </c>
    </row>
    <row r="1471" spans="1:4" ht="11.25" customHeight="1">
      <c r="A1471" s="1263" t="s">
        <v>1470</v>
      </c>
      <c r="B1471" s="772">
        <v>12635</v>
      </c>
      <c r="C1471" s="772">
        <v>12635</v>
      </c>
      <c r="D1471" s="771" t="s">
        <v>1249</v>
      </c>
    </row>
    <row r="1472" spans="1:4" ht="11.25" customHeight="1">
      <c r="A1472" s="1263"/>
      <c r="B1472" s="772">
        <v>12635</v>
      </c>
      <c r="C1472" s="772">
        <v>12635</v>
      </c>
      <c r="D1472" s="771" t="s">
        <v>11</v>
      </c>
    </row>
    <row r="1473" spans="1:4" ht="11.25" customHeight="1">
      <c r="A1473" s="1262" t="s">
        <v>1460</v>
      </c>
      <c r="B1473" s="776">
        <v>9276</v>
      </c>
      <c r="C1473" s="776">
        <v>9276</v>
      </c>
      <c r="D1473" s="775" t="s">
        <v>1249</v>
      </c>
    </row>
    <row r="1474" spans="1:4" ht="11.25" customHeight="1">
      <c r="A1474" s="1264"/>
      <c r="B1474" s="774">
        <v>9276</v>
      </c>
      <c r="C1474" s="774">
        <v>9276</v>
      </c>
      <c r="D1474" s="773" t="s">
        <v>11</v>
      </c>
    </row>
    <row r="1475" spans="1:4" ht="11.25" customHeight="1">
      <c r="A1475" s="1263" t="s">
        <v>1441</v>
      </c>
      <c r="B1475" s="772">
        <v>11121</v>
      </c>
      <c r="C1475" s="772">
        <v>11121</v>
      </c>
      <c r="D1475" s="771" t="s">
        <v>1249</v>
      </c>
    </row>
    <row r="1476" spans="1:4" ht="11.25" customHeight="1">
      <c r="A1476" s="1263"/>
      <c r="B1476" s="772">
        <v>11121</v>
      </c>
      <c r="C1476" s="772">
        <v>11121</v>
      </c>
      <c r="D1476" s="771" t="s">
        <v>11</v>
      </c>
    </row>
    <row r="1477" spans="1:4" ht="11.25" customHeight="1">
      <c r="A1477" s="1262" t="s">
        <v>2393</v>
      </c>
      <c r="B1477" s="776">
        <v>13.5</v>
      </c>
      <c r="C1477" s="776">
        <v>13.5</v>
      </c>
      <c r="D1477" s="775" t="s">
        <v>2382</v>
      </c>
    </row>
    <row r="1478" spans="1:4" ht="11.25" customHeight="1">
      <c r="A1478" s="1263"/>
      <c r="B1478" s="772">
        <v>95</v>
      </c>
      <c r="C1478" s="772">
        <v>95</v>
      </c>
      <c r="D1478" s="771" t="s">
        <v>2392</v>
      </c>
    </row>
    <row r="1479" spans="1:4" ht="11.25" customHeight="1">
      <c r="A1479" s="1263"/>
      <c r="B1479" s="772">
        <v>8184</v>
      </c>
      <c r="C1479" s="772">
        <v>8184</v>
      </c>
      <c r="D1479" s="771" t="s">
        <v>1249</v>
      </c>
    </row>
    <row r="1480" spans="1:4" ht="11.25" customHeight="1">
      <c r="A1480" s="1263"/>
      <c r="B1480" s="772">
        <v>195</v>
      </c>
      <c r="C1480" s="772">
        <v>195</v>
      </c>
      <c r="D1480" s="771" t="s">
        <v>1255</v>
      </c>
    </row>
    <row r="1481" spans="1:4" ht="11.25" customHeight="1">
      <c r="A1481" s="1264"/>
      <c r="B1481" s="774">
        <v>8487.5</v>
      </c>
      <c r="C1481" s="774">
        <v>8487.5</v>
      </c>
      <c r="D1481" s="773" t="s">
        <v>11</v>
      </c>
    </row>
    <row r="1482" spans="1:4" ht="11.25" customHeight="1">
      <c r="A1482" s="1263" t="s">
        <v>1433</v>
      </c>
      <c r="B1482" s="772">
        <v>35.480000000000004</v>
      </c>
      <c r="C1482" s="772">
        <v>25.4925</v>
      </c>
      <c r="D1482" s="771" t="s">
        <v>2389</v>
      </c>
    </row>
    <row r="1483" spans="1:4" ht="11.25" customHeight="1">
      <c r="A1483" s="1263"/>
      <c r="B1483" s="772">
        <v>8980</v>
      </c>
      <c r="C1483" s="772">
        <v>8980</v>
      </c>
      <c r="D1483" s="771" t="s">
        <v>1249</v>
      </c>
    </row>
    <row r="1484" spans="1:4" ht="11.25" customHeight="1">
      <c r="A1484" s="1263"/>
      <c r="B1484" s="772">
        <v>436.22</v>
      </c>
      <c r="C1484" s="772">
        <v>436.21899999999999</v>
      </c>
      <c r="D1484" s="771" t="s">
        <v>2391</v>
      </c>
    </row>
    <row r="1485" spans="1:4" ht="11.25" customHeight="1">
      <c r="A1485" s="1263"/>
      <c r="B1485" s="772">
        <v>9451.6999999999989</v>
      </c>
      <c r="C1485" s="772">
        <v>9441.7114999999994</v>
      </c>
      <c r="D1485" s="771" t="s">
        <v>11</v>
      </c>
    </row>
    <row r="1486" spans="1:4" ht="11.25" customHeight="1">
      <c r="A1486" s="1262" t="s">
        <v>1452</v>
      </c>
      <c r="B1486" s="776">
        <v>726.6</v>
      </c>
      <c r="C1486" s="776">
        <v>726.59440000000006</v>
      </c>
      <c r="D1486" s="775" t="s">
        <v>2390</v>
      </c>
    </row>
    <row r="1487" spans="1:4" ht="11.25" customHeight="1">
      <c r="A1487" s="1263"/>
      <c r="B1487" s="772">
        <v>13970</v>
      </c>
      <c r="C1487" s="772">
        <v>13968.968000000001</v>
      </c>
      <c r="D1487" s="771" t="s">
        <v>1249</v>
      </c>
    </row>
    <row r="1488" spans="1:4" ht="11.25" customHeight="1">
      <c r="A1488" s="1264"/>
      <c r="B1488" s="774">
        <v>14696.6</v>
      </c>
      <c r="C1488" s="774">
        <v>14695.562400000001</v>
      </c>
      <c r="D1488" s="773" t="s">
        <v>11</v>
      </c>
    </row>
    <row r="1489" spans="1:4" ht="11.25" customHeight="1">
      <c r="A1489" s="1263" t="s">
        <v>1438</v>
      </c>
      <c r="B1489" s="772">
        <v>12178</v>
      </c>
      <c r="C1489" s="772">
        <v>12178</v>
      </c>
      <c r="D1489" s="771" t="s">
        <v>1249</v>
      </c>
    </row>
    <row r="1490" spans="1:4" ht="11.25" customHeight="1">
      <c r="A1490" s="1263"/>
      <c r="B1490" s="772">
        <v>12178</v>
      </c>
      <c r="C1490" s="772">
        <v>12178</v>
      </c>
      <c r="D1490" s="771" t="s">
        <v>11</v>
      </c>
    </row>
    <row r="1491" spans="1:4" ht="11.25" customHeight="1">
      <c r="A1491" s="1262" t="s">
        <v>1456</v>
      </c>
      <c r="B1491" s="776">
        <v>17610</v>
      </c>
      <c r="C1491" s="776">
        <v>17610</v>
      </c>
      <c r="D1491" s="775" t="s">
        <v>1249</v>
      </c>
    </row>
    <row r="1492" spans="1:4" ht="11.25" customHeight="1">
      <c r="A1492" s="1264"/>
      <c r="B1492" s="774">
        <v>17610</v>
      </c>
      <c r="C1492" s="774">
        <v>17610</v>
      </c>
      <c r="D1492" s="773" t="s">
        <v>11</v>
      </c>
    </row>
    <row r="1493" spans="1:4" ht="11.25" customHeight="1">
      <c r="A1493" s="1263" t="s">
        <v>1436</v>
      </c>
      <c r="B1493" s="772">
        <v>20194</v>
      </c>
      <c r="C1493" s="772">
        <v>20194</v>
      </c>
      <c r="D1493" s="771" t="s">
        <v>1249</v>
      </c>
    </row>
    <row r="1494" spans="1:4" ht="11.25" customHeight="1">
      <c r="A1494" s="1263"/>
      <c r="B1494" s="772">
        <v>20194</v>
      </c>
      <c r="C1494" s="772">
        <v>20194</v>
      </c>
      <c r="D1494" s="771" t="s">
        <v>11</v>
      </c>
    </row>
    <row r="1495" spans="1:4" ht="11.25" customHeight="1">
      <c r="A1495" s="1262" t="s">
        <v>1468</v>
      </c>
      <c r="B1495" s="776">
        <v>66.75</v>
      </c>
      <c r="C1495" s="776">
        <v>36.542000000000002</v>
      </c>
      <c r="D1495" s="775" t="s">
        <v>2389</v>
      </c>
    </row>
    <row r="1496" spans="1:4" ht="11.25" customHeight="1">
      <c r="A1496" s="1263"/>
      <c r="B1496" s="772">
        <v>16909</v>
      </c>
      <c r="C1496" s="772">
        <v>16909</v>
      </c>
      <c r="D1496" s="771" t="s">
        <v>1249</v>
      </c>
    </row>
    <row r="1497" spans="1:4" ht="11.25" customHeight="1">
      <c r="A1497" s="1264"/>
      <c r="B1497" s="774">
        <v>16975.75</v>
      </c>
      <c r="C1497" s="774">
        <v>16945.542000000001</v>
      </c>
      <c r="D1497" s="773" t="s">
        <v>11</v>
      </c>
    </row>
    <row r="1498" spans="1:4" ht="11.25" customHeight="1">
      <c r="A1498" s="1263" t="s">
        <v>1440</v>
      </c>
      <c r="B1498" s="772">
        <v>13.5</v>
      </c>
      <c r="C1498" s="772">
        <v>13.5</v>
      </c>
      <c r="D1498" s="771" t="s">
        <v>2382</v>
      </c>
    </row>
    <row r="1499" spans="1:4" ht="11.25" customHeight="1">
      <c r="A1499" s="1263"/>
      <c r="B1499" s="772">
        <v>10295</v>
      </c>
      <c r="C1499" s="772">
        <v>10295</v>
      </c>
      <c r="D1499" s="771" t="s">
        <v>1249</v>
      </c>
    </row>
    <row r="1500" spans="1:4" ht="11.25" customHeight="1">
      <c r="A1500" s="1263"/>
      <c r="B1500" s="772">
        <v>40</v>
      </c>
      <c r="C1500" s="772">
        <v>40</v>
      </c>
      <c r="D1500" s="771" t="s">
        <v>1255</v>
      </c>
    </row>
    <row r="1501" spans="1:4" ht="11.25" customHeight="1">
      <c r="A1501" s="1263"/>
      <c r="B1501" s="772">
        <v>10348.5</v>
      </c>
      <c r="C1501" s="772">
        <v>10348.5</v>
      </c>
      <c r="D1501" s="771" t="s">
        <v>11</v>
      </c>
    </row>
    <row r="1502" spans="1:4" ht="11.25" customHeight="1">
      <c r="A1502" s="1262" t="s">
        <v>1445</v>
      </c>
      <c r="B1502" s="776">
        <v>9693</v>
      </c>
      <c r="C1502" s="776">
        <v>9693</v>
      </c>
      <c r="D1502" s="775" t="s">
        <v>1249</v>
      </c>
    </row>
    <row r="1503" spans="1:4" ht="11.25" customHeight="1">
      <c r="A1503" s="1264"/>
      <c r="B1503" s="774">
        <v>9693</v>
      </c>
      <c r="C1503" s="774">
        <v>9693</v>
      </c>
      <c r="D1503" s="773" t="s">
        <v>11</v>
      </c>
    </row>
    <row r="1504" spans="1:4" ht="11.25" customHeight="1">
      <c r="A1504" s="1263" t="s">
        <v>1448</v>
      </c>
      <c r="B1504" s="772">
        <v>5106</v>
      </c>
      <c r="C1504" s="772">
        <v>5106</v>
      </c>
      <c r="D1504" s="771" t="s">
        <v>1249</v>
      </c>
    </row>
    <row r="1505" spans="1:4" ht="11.25" customHeight="1">
      <c r="A1505" s="1263"/>
      <c r="B1505" s="772">
        <v>5106</v>
      </c>
      <c r="C1505" s="772">
        <v>5106</v>
      </c>
      <c r="D1505" s="771" t="s">
        <v>11</v>
      </c>
    </row>
    <row r="1506" spans="1:4" ht="11.25" customHeight="1">
      <c r="A1506" s="1262" t="s">
        <v>1458</v>
      </c>
      <c r="B1506" s="776">
        <v>472.95</v>
      </c>
      <c r="C1506" s="776">
        <v>472.95299999999997</v>
      </c>
      <c r="D1506" s="775" t="s">
        <v>2388</v>
      </c>
    </row>
    <row r="1507" spans="1:4" ht="11.25" customHeight="1">
      <c r="A1507" s="1263"/>
      <c r="B1507" s="772">
        <v>5954</v>
      </c>
      <c r="C1507" s="772">
        <v>5954</v>
      </c>
      <c r="D1507" s="771" t="s">
        <v>1249</v>
      </c>
    </row>
    <row r="1508" spans="1:4" ht="11.25" customHeight="1">
      <c r="A1508" s="1264"/>
      <c r="B1508" s="774">
        <v>6426.95</v>
      </c>
      <c r="C1508" s="774">
        <v>6426.9529999999995</v>
      </c>
      <c r="D1508" s="773" t="s">
        <v>11</v>
      </c>
    </row>
    <row r="1509" spans="1:4" ht="11.25" customHeight="1">
      <c r="A1509" s="1263" t="s">
        <v>1430</v>
      </c>
      <c r="B1509" s="772">
        <v>9696</v>
      </c>
      <c r="C1509" s="772">
        <v>9696</v>
      </c>
      <c r="D1509" s="771" t="s">
        <v>1249</v>
      </c>
    </row>
    <row r="1510" spans="1:4" ht="11.25" customHeight="1">
      <c r="A1510" s="1263"/>
      <c r="B1510" s="772">
        <v>9696</v>
      </c>
      <c r="C1510" s="772">
        <v>9696</v>
      </c>
      <c r="D1510" s="771" t="s">
        <v>11</v>
      </c>
    </row>
    <row r="1511" spans="1:4" ht="11.25" customHeight="1">
      <c r="A1511" s="1262" t="s">
        <v>1447</v>
      </c>
      <c r="B1511" s="776">
        <v>6673</v>
      </c>
      <c r="C1511" s="776">
        <v>6673</v>
      </c>
      <c r="D1511" s="775" t="s">
        <v>1249</v>
      </c>
    </row>
    <row r="1512" spans="1:4" ht="11.25" customHeight="1">
      <c r="A1512" s="1264"/>
      <c r="B1512" s="774">
        <v>6673</v>
      </c>
      <c r="C1512" s="774">
        <v>6673</v>
      </c>
      <c r="D1512" s="773" t="s">
        <v>11</v>
      </c>
    </row>
    <row r="1513" spans="1:4" ht="11.25" customHeight="1">
      <c r="A1513" s="1263" t="s">
        <v>1437</v>
      </c>
      <c r="B1513" s="772">
        <v>3416</v>
      </c>
      <c r="C1513" s="772">
        <v>3416</v>
      </c>
      <c r="D1513" s="771" t="s">
        <v>1249</v>
      </c>
    </row>
    <row r="1514" spans="1:4" ht="11.25" customHeight="1">
      <c r="A1514" s="1263"/>
      <c r="B1514" s="772">
        <v>3416</v>
      </c>
      <c r="C1514" s="772">
        <v>3416</v>
      </c>
      <c r="D1514" s="771" t="s">
        <v>11</v>
      </c>
    </row>
    <row r="1515" spans="1:4" ht="11.25" customHeight="1">
      <c r="A1515" s="1262" t="s">
        <v>1432</v>
      </c>
      <c r="B1515" s="776">
        <v>5682</v>
      </c>
      <c r="C1515" s="776">
        <v>5682</v>
      </c>
      <c r="D1515" s="775" t="s">
        <v>1249</v>
      </c>
    </row>
    <row r="1516" spans="1:4" ht="11.25" customHeight="1">
      <c r="A1516" s="1264"/>
      <c r="B1516" s="774">
        <v>5682</v>
      </c>
      <c r="C1516" s="774">
        <v>5682</v>
      </c>
      <c r="D1516" s="773" t="s">
        <v>11</v>
      </c>
    </row>
    <row r="1517" spans="1:4" ht="11.25" customHeight="1">
      <c r="A1517" s="1263" t="s">
        <v>1446</v>
      </c>
      <c r="B1517" s="772">
        <v>4936</v>
      </c>
      <c r="C1517" s="772">
        <v>4936</v>
      </c>
      <c r="D1517" s="771" t="s">
        <v>1249</v>
      </c>
    </row>
    <row r="1518" spans="1:4" ht="11.25" customHeight="1">
      <c r="A1518" s="1263"/>
      <c r="B1518" s="772">
        <v>280</v>
      </c>
      <c r="C1518" s="772">
        <v>280</v>
      </c>
      <c r="D1518" s="771" t="s">
        <v>2387</v>
      </c>
    </row>
    <row r="1519" spans="1:4" ht="11.25" customHeight="1">
      <c r="A1519" s="1263"/>
      <c r="B1519" s="772">
        <v>5216</v>
      </c>
      <c r="C1519" s="772">
        <v>5216</v>
      </c>
      <c r="D1519" s="771" t="s">
        <v>11</v>
      </c>
    </row>
    <row r="1520" spans="1:4" ht="11.25" customHeight="1">
      <c r="A1520" s="1262" t="s">
        <v>1429</v>
      </c>
      <c r="B1520" s="776">
        <v>8745</v>
      </c>
      <c r="C1520" s="776">
        <v>8745</v>
      </c>
      <c r="D1520" s="775" t="s">
        <v>1249</v>
      </c>
    </row>
    <row r="1521" spans="1:4" ht="11.25" customHeight="1">
      <c r="A1521" s="1264"/>
      <c r="B1521" s="774">
        <v>8745</v>
      </c>
      <c r="C1521" s="774">
        <v>8745</v>
      </c>
      <c r="D1521" s="773" t="s">
        <v>11</v>
      </c>
    </row>
    <row r="1522" spans="1:4" ht="11.25" customHeight="1">
      <c r="A1522" s="1263" t="s">
        <v>2386</v>
      </c>
      <c r="B1522" s="772">
        <v>135</v>
      </c>
      <c r="C1522" s="772">
        <v>135</v>
      </c>
      <c r="D1522" s="771" t="s">
        <v>2385</v>
      </c>
    </row>
    <row r="1523" spans="1:4" ht="11.25" customHeight="1">
      <c r="A1523" s="1263"/>
      <c r="B1523" s="772">
        <v>3646</v>
      </c>
      <c r="C1523" s="772">
        <v>3646</v>
      </c>
      <c r="D1523" s="771" t="s">
        <v>1249</v>
      </c>
    </row>
    <row r="1524" spans="1:4" ht="11.25" customHeight="1">
      <c r="A1524" s="1263"/>
      <c r="B1524" s="772">
        <v>3781</v>
      </c>
      <c r="C1524" s="772">
        <v>3781</v>
      </c>
      <c r="D1524" s="771" t="s">
        <v>11</v>
      </c>
    </row>
    <row r="1525" spans="1:4" ht="11.25" customHeight="1">
      <c r="A1525" s="1262" t="s">
        <v>1444</v>
      </c>
      <c r="B1525" s="776">
        <v>10742</v>
      </c>
      <c r="C1525" s="776">
        <v>10742</v>
      </c>
      <c r="D1525" s="775" t="s">
        <v>1249</v>
      </c>
    </row>
    <row r="1526" spans="1:4" ht="11.25" customHeight="1">
      <c r="A1526" s="1264"/>
      <c r="B1526" s="774">
        <v>10742</v>
      </c>
      <c r="C1526" s="774">
        <v>10742</v>
      </c>
      <c r="D1526" s="773" t="s">
        <v>11</v>
      </c>
    </row>
    <row r="1527" spans="1:4" ht="11.25" customHeight="1">
      <c r="A1527" s="1263" t="s">
        <v>1443</v>
      </c>
      <c r="B1527" s="772">
        <v>5078</v>
      </c>
      <c r="C1527" s="772">
        <v>5078</v>
      </c>
      <c r="D1527" s="771" t="s">
        <v>1249</v>
      </c>
    </row>
    <row r="1528" spans="1:4" ht="11.25" customHeight="1">
      <c r="A1528" s="1263"/>
      <c r="B1528" s="772">
        <v>5078</v>
      </c>
      <c r="C1528" s="772">
        <v>5078</v>
      </c>
      <c r="D1528" s="771" t="s">
        <v>11</v>
      </c>
    </row>
    <row r="1529" spans="1:4" ht="11.25" customHeight="1">
      <c r="A1529" s="1262" t="s">
        <v>1435</v>
      </c>
      <c r="B1529" s="776">
        <v>3172</v>
      </c>
      <c r="C1529" s="776">
        <v>3172</v>
      </c>
      <c r="D1529" s="775" t="s">
        <v>1249</v>
      </c>
    </row>
    <row r="1530" spans="1:4" ht="11.25" customHeight="1">
      <c r="A1530" s="1264"/>
      <c r="B1530" s="774">
        <v>3172</v>
      </c>
      <c r="C1530" s="774">
        <v>3172</v>
      </c>
      <c r="D1530" s="773" t="s">
        <v>11</v>
      </c>
    </row>
    <row r="1531" spans="1:4" ht="11.25" customHeight="1">
      <c r="A1531" s="1263" t="s">
        <v>1476</v>
      </c>
      <c r="B1531" s="772">
        <v>10</v>
      </c>
      <c r="C1531" s="772">
        <v>10</v>
      </c>
      <c r="D1531" s="771" t="s">
        <v>2383</v>
      </c>
    </row>
    <row r="1532" spans="1:4" ht="11.25" customHeight="1">
      <c r="A1532" s="1263"/>
      <c r="B1532" s="772">
        <v>8854</v>
      </c>
      <c r="C1532" s="772">
        <v>8854</v>
      </c>
      <c r="D1532" s="771" t="s">
        <v>1249</v>
      </c>
    </row>
    <row r="1533" spans="1:4" ht="11.25" customHeight="1">
      <c r="A1533" s="1263"/>
      <c r="B1533" s="772">
        <v>8864</v>
      </c>
      <c r="C1533" s="772">
        <v>8864</v>
      </c>
      <c r="D1533" s="771" t="s">
        <v>11</v>
      </c>
    </row>
    <row r="1534" spans="1:4" ht="11.25" customHeight="1">
      <c r="A1534" s="1262" t="s">
        <v>1472</v>
      </c>
      <c r="B1534" s="776">
        <v>4462</v>
      </c>
      <c r="C1534" s="776">
        <v>4462</v>
      </c>
      <c r="D1534" s="775" t="s">
        <v>1249</v>
      </c>
    </row>
    <row r="1535" spans="1:4" ht="11.25" customHeight="1">
      <c r="A1535" s="1264"/>
      <c r="B1535" s="774">
        <v>4462</v>
      </c>
      <c r="C1535" s="774">
        <v>4462</v>
      </c>
      <c r="D1535" s="773" t="s">
        <v>11</v>
      </c>
    </row>
    <row r="1536" spans="1:4" ht="11.25" customHeight="1">
      <c r="A1536" s="1263" t="s">
        <v>1462</v>
      </c>
      <c r="B1536" s="772">
        <v>21433</v>
      </c>
      <c r="C1536" s="772">
        <v>21433</v>
      </c>
      <c r="D1536" s="771" t="s">
        <v>1249</v>
      </c>
    </row>
    <row r="1537" spans="1:4" ht="11.25" customHeight="1">
      <c r="A1537" s="1263"/>
      <c r="B1537" s="772">
        <v>21433</v>
      </c>
      <c r="C1537" s="772">
        <v>21433</v>
      </c>
      <c r="D1537" s="771" t="s">
        <v>11</v>
      </c>
    </row>
    <row r="1538" spans="1:4" ht="11.25" customHeight="1">
      <c r="A1538" s="1262" t="s">
        <v>1466</v>
      </c>
      <c r="B1538" s="776">
        <v>1316.26</v>
      </c>
      <c r="C1538" s="776">
        <v>1299.7119600000001</v>
      </c>
      <c r="D1538" s="775" t="s">
        <v>1127</v>
      </c>
    </row>
    <row r="1539" spans="1:4" ht="11.25" customHeight="1">
      <c r="A1539" s="1263"/>
      <c r="B1539" s="772">
        <v>6918</v>
      </c>
      <c r="C1539" s="772">
        <v>6918</v>
      </c>
      <c r="D1539" s="771" t="s">
        <v>1249</v>
      </c>
    </row>
    <row r="1540" spans="1:4" ht="11.25" customHeight="1">
      <c r="A1540" s="1264"/>
      <c r="B1540" s="774">
        <v>8234.26</v>
      </c>
      <c r="C1540" s="774">
        <v>8217.7119600000005</v>
      </c>
      <c r="D1540" s="773" t="s">
        <v>11</v>
      </c>
    </row>
    <row r="1541" spans="1:4" ht="11.25" customHeight="1">
      <c r="A1541" s="1263" t="s">
        <v>1442</v>
      </c>
      <c r="B1541" s="772">
        <v>6317</v>
      </c>
      <c r="C1541" s="772">
        <v>6317</v>
      </c>
      <c r="D1541" s="771" t="s">
        <v>1249</v>
      </c>
    </row>
    <row r="1542" spans="1:4" ht="11.25" customHeight="1">
      <c r="A1542" s="1263"/>
      <c r="B1542" s="772">
        <v>6317</v>
      </c>
      <c r="C1542" s="772">
        <v>6317</v>
      </c>
      <c r="D1542" s="771" t="s">
        <v>11</v>
      </c>
    </row>
    <row r="1543" spans="1:4" ht="11.25" customHeight="1">
      <c r="A1543" s="1262" t="s">
        <v>1449</v>
      </c>
      <c r="B1543" s="776">
        <v>5104</v>
      </c>
      <c r="C1543" s="776">
        <v>5104</v>
      </c>
      <c r="D1543" s="775" t="s">
        <v>1249</v>
      </c>
    </row>
    <row r="1544" spans="1:4" ht="11.25" customHeight="1">
      <c r="A1544" s="1264"/>
      <c r="B1544" s="774">
        <v>5104</v>
      </c>
      <c r="C1544" s="774">
        <v>5104</v>
      </c>
      <c r="D1544" s="773" t="s">
        <v>11</v>
      </c>
    </row>
    <row r="1545" spans="1:4" ht="11.25" customHeight="1">
      <c r="A1545" s="1263" t="s">
        <v>1425</v>
      </c>
      <c r="B1545" s="772">
        <v>53.9</v>
      </c>
      <c r="C1545" s="772">
        <v>0</v>
      </c>
      <c r="D1545" s="771" t="s">
        <v>1124</v>
      </c>
    </row>
    <row r="1546" spans="1:4" ht="11.25" customHeight="1">
      <c r="A1546" s="1263"/>
      <c r="B1546" s="772">
        <v>5358</v>
      </c>
      <c r="C1546" s="772">
        <v>5358</v>
      </c>
      <c r="D1546" s="771" t="s">
        <v>1249</v>
      </c>
    </row>
    <row r="1547" spans="1:4" ht="11.25" customHeight="1">
      <c r="A1547" s="1263"/>
      <c r="B1547" s="772">
        <v>15</v>
      </c>
      <c r="C1547" s="772">
        <v>15</v>
      </c>
      <c r="D1547" s="771" t="s">
        <v>2384</v>
      </c>
    </row>
    <row r="1548" spans="1:4" ht="11.25" customHeight="1">
      <c r="A1548" s="1263"/>
      <c r="B1548" s="772">
        <v>5426.9</v>
      </c>
      <c r="C1548" s="772">
        <v>5373</v>
      </c>
      <c r="D1548" s="771" t="s">
        <v>11</v>
      </c>
    </row>
    <row r="1549" spans="1:4" ht="11.25" customHeight="1">
      <c r="A1549" s="1262" t="s">
        <v>1431</v>
      </c>
      <c r="B1549" s="776">
        <v>40</v>
      </c>
      <c r="C1549" s="776">
        <v>40</v>
      </c>
      <c r="D1549" s="775" t="s">
        <v>2383</v>
      </c>
    </row>
    <row r="1550" spans="1:4" ht="11.25" customHeight="1">
      <c r="A1550" s="1263"/>
      <c r="B1550" s="772">
        <v>14596</v>
      </c>
      <c r="C1550" s="772">
        <v>14596</v>
      </c>
      <c r="D1550" s="771" t="s">
        <v>1249</v>
      </c>
    </row>
    <row r="1551" spans="1:4" ht="11.25" customHeight="1">
      <c r="A1551" s="1264"/>
      <c r="B1551" s="774">
        <v>14636</v>
      </c>
      <c r="C1551" s="774">
        <v>14636</v>
      </c>
      <c r="D1551" s="773" t="s">
        <v>11</v>
      </c>
    </row>
    <row r="1552" spans="1:4" ht="11.25" customHeight="1">
      <c r="A1552" s="1263" t="s">
        <v>1434</v>
      </c>
      <c r="B1552" s="772">
        <v>13.5</v>
      </c>
      <c r="C1552" s="772">
        <v>13.5</v>
      </c>
      <c r="D1552" s="771" t="s">
        <v>2382</v>
      </c>
    </row>
    <row r="1553" spans="1:4" ht="11.25" customHeight="1">
      <c r="A1553" s="1263"/>
      <c r="B1553" s="772">
        <v>5149</v>
      </c>
      <c r="C1553" s="772">
        <v>5149</v>
      </c>
      <c r="D1553" s="771" t="s">
        <v>1249</v>
      </c>
    </row>
    <row r="1554" spans="1:4" ht="11.25" customHeight="1">
      <c r="A1554" s="1263"/>
      <c r="B1554" s="772">
        <v>5162.5</v>
      </c>
      <c r="C1554" s="772">
        <v>5162.5</v>
      </c>
      <c r="D1554" s="771" t="s">
        <v>11</v>
      </c>
    </row>
    <row r="1555" spans="1:4" ht="11.25" customHeight="1">
      <c r="A1555" s="1262" t="s">
        <v>1410</v>
      </c>
      <c r="B1555" s="776">
        <v>3083</v>
      </c>
      <c r="C1555" s="776">
        <v>3083</v>
      </c>
      <c r="D1555" s="775" t="s">
        <v>1249</v>
      </c>
    </row>
    <row r="1556" spans="1:4" ht="11.25" customHeight="1">
      <c r="A1556" s="1263"/>
      <c r="B1556" s="772">
        <v>1286</v>
      </c>
      <c r="C1556" s="772">
        <v>1286</v>
      </c>
      <c r="D1556" s="771" t="s">
        <v>2381</v>
      </c>
    </row>
    <row r="1557" spans="1:4" ht="11.25" customHeight="1">
      <c r="A1557" s="1263"/>
      <c r="B1557" s="772">
        <v>71</v>
      </c>
      <c r="C1557" s="772">
        <v>71</v>
      </c>
      <c r="D1557" s="771" t="s">
        <v>2380</v>
      </c>
    </row>
    <row r="1558" spans="1:4" ht="11.25" customHeight="1">
      <c r="A1558" s="1264"/>
      <c r="B1558" s="774">
        <v>4440</v>
      </c>
      <c r="C1558" s="774">
        <v>4440</v>
      </c>
      <c r="D1558" s="773" t="s">
        <v>11</v>
      </c>
    </row>
    <row r="1559" spans="1:4" s="767" customFormat="1" ht="21.75">
      <c r="A1559" s="770" t="s">
        <v>2379</v>
      </c>
      <c r="B1559" s="769">
        <v>4387913.17</v>
      </c>
      <c r="C1559" s="769">
        <v>4349552.6146900002</v>
      </c>
      <c r="D1559" s="768"/>
    </row>
    <row r="1560" spans="1:4" s="754" customFormat="1" ht="22.5" customHeight="1">
      <c r="A1560" s="777" t="s">
        <v>2378</v>
      </c>
      <c r="B1560" s="765"/>
      <c r="C1560" s="765"/>
      <c r="D1560" s="764"/>
    </row>
    <row r="1561" spans="1:4" ht="11.25" customHeight="1">
      <c r="A1561" s="1262" t="s">
        <v>2377</v>
      </c>
      <c r="B1561" s="776">
        <v>7142.41</v>
      </c>
      <c r="C1561" s="776">
        <v>7142.4070000000002</v>
      </c>
      <c r="D1561" s="775" t="s">
        <v>2376</v>
      </c>
    </row>
    <row r="1562" spans="1:4" ht="11.25" customHeight="1">
      <c r="A1562" s="1263"/>
      <c r="B1562" s="772">
        <v>35751</v>
      </c>
      <c r="C1562" s="772">
        <v>35751</v>
      </c>
      <c r="D1562" s="771" t="s">
        <v>2344</v>
      </c>
    </row>
    <row r="1563" spans="1:4" ht="11.25" customHeight="1">
      <c r="A1563" s="1264"/>
      <c r="B1563" s="774">
        <v>42893.41</v>
      </c>
      <c r="C1563" s="774">
        <v>42893.406999999999</v>
      </c>
      <c r="D1563" s="773" t="s">
        <v>11</v>
      </c>
    </row>
    <row r="1564" spans="1:4" ht="11.25" customHeight="1">
      <c r="A1564" s="1263" t="s">
        <v>1687</v>
      </c>
      <c r="B1564" s="772">
        <v>1691.71</v>
      </c>
      <c r="C1564" s="772">
        <v>1691.7059999999999</v>
      </c>
      <c r="D1564" s="771" t="s">
        <v>2376</v>
      </c>
    </row>
    <row r="1565" spans="1:4" ht="11.25" customHeight="1">
      <c r="A1565" s="1263"/>
      <c r="B1565" s="772">
        <v>8349</v>
      </c>
      <c r="C1565" s="772">
        <v>8349</v>
      </c>
      <c r="D1565" s="771" t="s">
        <v>2344</v>
      </c>
    </row>
    <row r="1566" spans="1:4" ht="11.25" customHeight="1">
      <c r="A1566" s="1263"/>
      <c r="B1566" s="772">
        <v>10040.709999999999</v>
      </c>
      <c r="C1566" s="772">
        <v>10040.706</v>
      </c>
      <c r="D1566" s="771" t="s">
        <v>11</v>
      </c>
    </row>
    <row r="1567" spans="1:4" ht="11.25" customHeight="1">
      <c r="A1567" s="1262" t="s">
        <v>1677</v>
      </c>
      <c r="B1567" s="776">
        <v>650</v>
      </c>
      <c r="C1567" s="776">
        <v>0</v>
      </c>
      <c r="D1567" s="775" t="s">
        <v>2353</v>
      </c>
    </row>
    <row r="1568" spans="1:4" ht="11.25" customHeight="1">
      <c r="A1568" s="1263"/>
      <c r="B1568" s="772">
        <v>90.72</v>
      </c>
      <c r="C1568" s="772">
        <v>90.721999999999994</v>
      </c>
      <c r="D1568" s="771" t="s">
        <v>2346</v>
      </c>
    </row>
    <row r="1569" spans="1:4" ht="11.25" customHeight="1">
      <c r="A1569" s="1263"/>
      <c r="B1569" s="772">
        <v>50</v>
      </c>
      <c r="C1569" s="772">
        <v>50</v>
      </c>
      <c r="D1569" s="771" t="s">
        <v>2375</v>
      </c>
    </row>
    <row r="1570" spans="1:4" ht="11.25" customHeight="1">
      <c r="A1570" s="1263"/>
      <c r="B1570" s="772">
        <v>2052.4100000000003</v>
      </c>
      <c r="C1570" s="772">
        <v>2052.4029999999998</v>
      </c>
      <c r="D1570" s="771" t="s">
        <v>1078</v>
      </c>
    </row>
    <row r="1571" spans="1:4" ht="11.25" customHeight="1">
      <c r="A1571" s="1263"/>
      <c r="B1571" s="772">
        <v>185</v>
      </c>
      <c r="C1571" s="772">
        <v>185</v>
      </c>
      <c r="D1571" s="771" t="s">
        <v>2351</v>
      </c>
    </row>
    <row r="1572" spans="1:4" ht="11.25" customHeight="1">
      <c r="A1572" s="1263"/>
      <c r="B1572" s="772">
        <v>250</v>
      </c>
      <c r="C1572" s="772">
        <v>0</v>
      </c>
      <c r="D1572" s="771" t="s">
        <v>2350</v>
      </c>
    </row>
    <row r="1573" spans="1:4" ht="11.25" customHeight="1">
      <c r="A1573" s="1263"/>
      <c r="B1573" s="772">
        <v>1800</v>
      </c>
      <c r="C1573" s="772">
        <v>1053.184</v>
      </c>
      <c r="D1573" s="771" t="s">
        <v>1031</v>
      </c>
    </row>
    <row r="1574" spans="1:4" ht="11.25" customHeight="1">
      <c r="A1574" s="1263"/>
      <c r="B1574" s="772">
        <v>773.42</v>
      </c>
      <c r="C1574" s="772">
        <v>773.41899999999998</v>
      </c>
      <c r="D1574" s="771" t="s">
        <v>2345</v>
      </c>
    </row>
    <row r="1575" spans="1:4" ht="11.25" customHeight="1">
      <c r="A1575" s="1263"/>
      <c r="B1575" s="772">
        <v>3618</v>
      </c>
      <c r="C1575" s="772">
        <v>3618</v>
      </c>
      <c r="D1575" s="771" t="s">
        <v>2344</v>
      </c>
    </row>
    <row r="1576" spans="1:4" ht="11.25" customHeight="1">
      <c r="A1576" s="1263"/>
      <c r="B1576" s="772">
        <v>2477.23</v>
      </c>
      <c r="C1576" s="772">
        <v>2477.2330000000002</v>
      </c>
      <c r="D1576" s="771" t="s">
        <v>2374</v>
      </c>
    </row>
    <row r="1577" spans="1:4" ht="11.25" customHeight="1">
      <c r="A1577" s="1263"/>
      <c r="B1577" s="772">
        <v>12</v>
      </c>
      <c r="C1577" s="772">
        <v>0</v>
      </c>
      <c r="D1577" s="771" t="s">
        <v>1089</v>
      </c>
    </row>
    <row r="1578" spans="1:4" ht="11.25" customHeight="1">
      <c r="A1578" s="1263"/>
      <c r="B1578" s="772">
        <v>500</v>
      </c>
      <c r="C1578" s="772">
        <v>494.40600000000001</v>
      </c>
      <c r="D1578" s="771" t="s">
        <v>2373</v>
      </c>
    </row>
    <row r="1579" spans="1:4" ht="11.25" customHeight="1">
      <c r="A1579" s="1263"/>
      <c r="B1579" s="772">
        <v>540</v>
      </c>
      <c r="C1579" s="772">
        <v>0</v>
      </c>
      <c r="D1579" s="771" t="s">
        <v>2372</v>
      </c>
    </row>
    <row r="1580" spans="1:4" ht="11.25" customHeight="1">
      <c r="A1580" s="1263"/>
      <c r="B1580" s="772">
        <v>59.06</v>
      </c>
      <c r="C1580" s="772">
        <v>59.06035</v>
      </c>
      <c r="D1580" s="771" t="s">
        <v>2371</v>
      </c>
    </row>
    <row r="1581" spans="1:4" ht="11.25" customHeight="1">
      <c r="A1581" s="1264"/>
      <c r="B1581" s="774">
        <v>13057.839999999998</v>
      </c>
      <c r="C1581" s="774">
        <v>10853.42735</v>
      </c>
      <c r="D1581" s="773" t="s">
        <v>11</v>
      </c>
    </row>
    <row r="1582" spans="1:4" ht="11.25" customHeight="1">
      <c r="A1582" s="1263" t="s">
        <v>1679</v>
      </c>
      <c r="B1582" s="772">
        <v>45406.759999999995</v>
      </c>
      <c r="C1582" s="772">
        <v>29739.088390000001</v>
      </c>
      <c r="D1582" s="771" t="s">
        <v>2354</v>
      </c>
    </row>
    <row r="1583" spans="1:4" ht="11.25" customHeight="1">
      <c r="A1583" s="1263"/>
      <c r="B1583" s="772">
        <v>1400</v>
      </c>
      <c r="C1583" s="772">
        <v>0</v>
      </c>
      <c r="D1583" s="771" t="s">
        <v>2353</v>
      </c>
    </row>
    <row r="1584" spans="1:4" ht="11.25" customHeight="1">
      <c r="A1584" s="1263"/>
      <c r="B1584" s="772">
        <v>2812.96</v>
      </c>
      <c r="C1584" s="772">
        <v>2812.9624599999997</v>
      </c>
      <c r="D1584" s="771" t="s">
        <v>2370</v>
      </c>
    </row>
    <row r="1585" spans="1:4" ht="11.25" customHeight="1">
      <c r="A1585" s="1263"/>
      <c r="B1585" s="772">
        <v>250</v>
      </c>
      <c r="C1585" s="772">
        <v>0</v>
      </c>
      <c r="D1585" s="771" t="s">
        <v>2350</v>
      </c>
    </row>
    <row r="1586" spans="1:4" ht="11.25" customHeight="1">
      <c r="A1586" s="1263"/>
      <c r="B1586" s="772">
        <v>775.5</v>
      </c>
      <c r="C1586" s="772">
        <v>774.1110000000001</v>
      </c>
      <c r="D1586" s="771" t="s">
        <v>2345</v>
      </c>
    </row>
    <row r="1587" spans="1:4" ht="11.25" customHeight="1">
      <c r="A1587" s="1263"/>
      <c r="B1587" s="772">
        <v>600</v>
      </c>
      <c r="C1587" s="772">
        <v>600</v>
      </c>
      <c r="D1587" s="771" t="s">
        <v>2369</v>
      </c>
    </row>
    <row r="1588" spans="1:4" ht="11.25" customHeight="1">
      <c r="A1588" s="1263"/>
      <c r="B1588" s="772">
        <v>7122</v>
      </c>
      <c r="C1588" s="772">
        <v>7122</v>
      </c>
      <c r="D1588" s="771" t="s">
        <v>2343</v>
      </c>
    </row>
    <row r="1589" spans="1:4" ht="11.25" customHeight="1">
      <c r="A1589" s="1263"/>
      <c r="B1589" s="772">
        <v>108</v>
      </c>
      <c r="C1589" s="772">
        <v>108</v>
      </c>
      <c r="D1589" s="771" t="s">
        <v>2368</v>
      </c>
    </row>
    <row r="1590" spans="1:4" ht="11.25" customHeight="1">
      <c r="A1590" s="1263"/>
      <c r="B1590" s="772">
        <v>7884</v>
      </c>
      <c r="C1590" s="772">
        <v>3236.6577400000001</v>
      </c>
      <c r="D1590" s="771" t="s">
        <v>2367</v>
      </c>
    </row>
    <row r="1591" spans="1:4" ht="11.25" customHeight="1">
      <c r="A1591" s="1263"/>
      <c r="B1591" s="772">
        <v>11000</v>
      </c>
      <c r="C1591" s="772">
        <v>62.726399999999998</v>
      </c>
      <c r="D1591" s="771" t="s">
        <v>2366</v>
      </c>
    </row>
    <row r="1592" spans="1:4" ht="11.25" customHeight="1">
      <c r="A1592" s="1263"/>
      <c r="B1592" s="772">
        <v>4508</v>
      </c>
      <c r="C1592" s="772">
        <v>92.564999999999998</v>
      </c>
      <c r="D1592" s="771" t="s">
        <v>2365</v>
      </c>
    </row>
    <row r="1593" spans="1:4" ht="11.25" customHeight="1">
      <c r="A1593" s="1263"/>
      <c r="B1593" s="772">
        <v>81867.22</v>
      </c>
      <c r="C1593" s="772">
        <v>44548.110990000001</v>
      </c>
      <c r="D1593" s="771" t="s">
        <v>11</v>
      </c>
    </row>
    <row r="1594" spans="1:4" ht="11.25" customHeight="1">
      <c r="A1594" s="1262" t="s">
        <v>1683</v>
      </c>
      <c r="B1594" s="776">
        <v>875.84999999999991</v>
      </c>
      <c r="C1594" s="776">
        <v>662.91795000000002</v>
      </c>
      <c r="D1594" s="775" t="s">
        <v>2354</v>
      </c>
    </row>
    <row r="1595" spans="1:4" ht="11.25" customHeight="1">
      <c r="A1595" s="1263"/>
      <c r="B1595" s="772">
        <v>500</v>
      </c>
      <c r="C1595" s="772">
        <v>500</v>
      </c>
      <c r="D1595" s="771" t="s">
        <v>2353</v>
      </c>
    </row>
    <row r="1596" spans="1:4" ht="11.25" customHeight="1">
      <c r="A1596" s="1263"/>
      <c r="B1596" s="772">
        <v>50</v>
      </c>
      <c r="C1596" s="772">
        <v>50</v>
      </c>
      <c r="D1596" s="771" t="s">
        <v>2352</v>
      </c>
    </row>
    <row r="1597" spans="1:4" ht="11.25" customHeight="1">
      <c r="A1597" s="1263"/>
      <c r="B1597" s="772">
        <v>43</v>
      </c>
      <c r="C1597" s="772">
        <v>43</v>
      </c>
      <c r="D1597" s="771" t="s">
        <v>2351</v>
      </c>
    </row>
    <row r="1598" spans="1:4" ht="11.25" customHeight="1">
      <c r="A1598" s="1263"/>
      <c r="B1598" s="772">
        <v>250</v>
      </c>
      <c r="C1598" s="772">
        <v>0</v>
      </c>
      <c r="D1598" s="771" t="s">
        <v>2350</v>
      </c>
    </row>
    <row r="1599" spans="1:4" ht="11.25" customHeight="1">
      <c r="A1599" s="1263"/>
      <c r="B1599" s="772">
        <v>281.05</v>
      </c>
      <c r="C1599" s="772">
        <v>233.41000000000003</v>
      </c>
      <c r="D1599" s="771" t="s">
        <v>2345</v>
      </c>
    </row>
    <row r="1600" spans="1:4" ht="11.25" customHeight="1">
      <c r="A1600" s="1263"/>
      <c r="B1600" s="772">
        <v>3440</v>
      </c>
      <c r="C1600" s="772">
        <v>3440</v>
      </c>
      <c r="D1600" s="771" t="s">
        <v>2343</v>
      </c>
    </row>
    <row r="1601" spans="1:4" ht="11.25" customHeight="1">
      <c r="A1601" s="1263"/>
      <c r="B1601" s="772">
        <v>19459</v>
      </c>
      <c r="C1601" s="772">
        <v>19313.291799999999</v>
      </c>
      <c r="D1601" s="771" t="s">
        <v>2364</v>
      </c>
    </row>
    <row r="1602" spans="1:4" ht="11.25" customHeight="1">
      <c r="A1602" s="1263"/>
      <c r="B1602" s="772">
        <v>4500</v>
      </c>
      <c r="C1602" s="772">
        <v>204.61185</v>
      </c>
      <c r="D1602" s="771" t="s">
        <v>2355</v>
      </c>
    </row>
    <row r="1603" spans="1:4" ht="11.25" customHeight="1">
      <c r="A1603" s="1263"/>
      <c r="B1603" s="772">
        <v>1375.73</v>
      </c>
      <c r="C1603" s="772">
        <v>1375.7273400000001</v>
      </c>
      <c r="D1603" s="771" t="s">
        <v>2363</v>
      </c>
    </row>
    <row r="1604" spans="1:4" ht="11.25" customHeight="1">
      <c r="A1604" s="1264"/>
      <c r="B1604" s="774">
        <v>30774.63</v>
      </c>
      <c r="C1604" s="774">
        <v>25822.95894</v>
      </c>
      <c r="D1604" s="773" t="s">
        <v>11</v>
      </c>
    </row>
    <row r="1605" spans="1:4" ht="11.25" customHeight="1">
      <c r="A1605" s="1263" t="s">
        <v>1685</v>
      </c>
      <c r="B1605" s="772">
        <v>450</v>
      </c>
      <c r="C1605" s="772">
        <v>450</v>
      </c>
      <c r="D1605" s="771" t="s">
        <v>2353</v>
      </c>
    </row>
    <row r="1606" spans="1:4" ht="11.25" customHeight="1">
      <c r="A1606" s="1263"/>
      <c r="B1606" s="772">
        <v>774.75</v>
      </c>
      <c r="C1606" s="772">
        <v>774.75</v>
      </c>
      <c r="D1606" s="771" t="s">
        <v>2346</v>
      </c>
    </row>
    <row r="1607" spans="1:4" ht="11.25" customHeight="1">
      <c r="A1607" s="1263"/>
      <c r="B1607" s="772">
        <v>1500</v>
      </c>
      <c r="C1607" s="772">
        <v>1463.35724</v>
      </c>
      <c r="D1607" s="771" t="s">
        <v>2362</v>
      </c>
    </row>
    <row r="1608" spans="1:4" ht="11.25" customHeight="1">
      <c r="A1608" s="1263"/>
      <c r="B1608" s="772">
        <v>120</v>
      </c>
      <c r="C1608" s="772">
        <v>120</v>
      </c>
      <c r="D1608" s="771" t="s">
        <v>2351</v>
      </c>
    </row>
    <row r="1609" spans="1:4" ht="11.25" customHeight="1">
      <c r="A1609" s="1263"/>
      <c r="B1609" s="772">
        <v>250</v>
      </c>
      <c r="C1609" s="772">
        <v>0</v>
      </c>
      <c r="D1609" s="771" t="s">
        <v>2350</v>
      </c>
    </row>
    <row r="1610" spans="1:4" ht="11.25" customHeight="1">
      <c r="A1610" s="1263"/>
      <c r="B1610" s="772">
        <v>745</v>
      </c>
      <c r="C1610" s="772">
        <v>0</v>
      </c>
      <c r="D1610" s="771" t="s">
        <v>2349</v>
      </c>
    </row>
    <row r="1611" spans="1:4" ht="11.25" customHeight="1">
      <c r="A1611" s="1263"/>
      <c r="B1611" s="772">
        <v>1439.1</v>
      </c>
      <c r="C1611" s="772">
        <v>1380.71</v>
      </c>
      <c r="D1611" s="771" t="s">
        <v>2345</v>
      </c>
    </row>
    <row r="1612" spans="1:4" ht="11.25" customHeight="1">
      <c r="A1612" s="1263"/>
      <c r="B1612" s="772">
        <v>6000</v>
      </c>
      <c r="C1612" s="772">
        <v>6000</v>
      </c>
      <c r="D1612" s="771" t="s">
        <v>2361</v>
      </c>
    </row>
    <row r="1613" spans="1:4" ht="11.25" customHeight="1">
      <c r="A1613" s="1263"/>
      <c r="B1613" s="772">
        <v>3189</v>
      </c>
      <c r="C1613" s="772">
        <v>3189</v>
      </c>
      <c r="D1613" s="771" t="s">
        <v>2343</v>
      </c>
    </row>
    <row r="1614" spans="1:4" ht="11.25" customHeight="1">
      <c r="A1614" s="1263"/>
      <c r="B1614" s="772">
        <v>2840.29</v>
      </c>
      <c r="C1614" s="772">
        <v>2840.28532</v>
      </c>
      <c r="D1614" s="771" t="s">
        <v>2360</v>
      </c>
    </row>
    <row r="1615" spans="1:4" ht="11.25" customHeight="1">
      <c r="A1615" s="1263"/>
      <c r="B1615" s="772">
        <v>9714.75</v>
      </c>
      <c r="C1615" s="772">
        <v>9583.2605300000014</v>
      </c>
      <c r="D1615" s="771" t="s">
        <v>1070</v>
      </c>
    </row>
    <row r="1616" spans="1:4" ht="11.25" customHeight="1">
      <c r="A1616" s="1263"/>
      <c r="B1616" s="772">
        <v>27022.89</v>
      </c>
      <c r="C1616" s="772">
        <v>25801.363089999999</v>
      </c>
      <c r="D1616" s="771" t="s">
        <v>11</v>
      </c>
    </row>
    <row r="1617" spans="1:4" ht="11.25" customHeight="1">
      <c r="A1617" s="1262" t="s">
        <v>1681</v>
      </c>
      <c r="B1617" s="776">
        <v>4122</v>
      </c>
      <c r="C1617" s="776">
        <v>4122</v>
      </c>
      <c r="D1617" s="775" t="s">
        <v>2359</v>
      </c>
    </row>
    <row r="1618" spans="1:4" ht="11.25" customHeight="1">
      <c r="A1618" s="1263"/>
      <c r="B1618" s="772">
        <v>2349.9299999999998</v>
      </c>
      <c r="C1618" s="772">
        <v>1973.4723999999999</v>
      </c>
      <c r="D1618" s="771" t="s">
        <v>2354</v>
      </c>
    </row>
    <row r="1619" spans="1:4" ht="11.25" customHeight="1">
      <c r="A1619" s="1263"/>
      <c r="B1619" s="772">
        <v>1140</v>
      </c>
      <c r="C1619" s="772">
        <v>987.99800000000005</v>
      </c>
      <c r="D1619" s="771" t="s">
        <v>2358</v>
      </c>
    </row>
    <row r="1620" spans="1:4" ht="11.25" customHeight="1">
      <c r="A1620" s="1263"/>
      <c r="B1620" s="772">
        <v>683</v>
      </c>
      <c r="C1620" s="772">
        <v>683</v>
      </c>
      <c r="D1620" s="771" t="s">
        <v>2343</v>
      </c>
    </row>
    <row r="1621" spans="1:4" ht="11.25" customHeight="1">
      <c r="A1621" s="1264"/>
      <c r="B1621" s="774">
        <v>8294.93</v>
      </c>
      <c r="C1621" s="774">
        <v>7766.4704000000002</v>
      </c>
      <c r="D1621" s="773" t="s">
        <v>11</v>
      </c>
    </row>
    <row r="1622" spans="1:4" ht="11.25" customHeight="1">
      <c r="A1622" s="1263" t="s">
        <v>1689</v>
      </c>
      <c r="B1622" s="772">
        <v>10827.13</v>
      </c>
      <c r="C1622" s="772">
        <v>833.94128999999998</v>
      </c>
      <c r="D1622" s="771" t="s">
        <v>2354</v>
      </c>
    </row>
    <row r="1623" spans="1:4" ht="11.25" customHeight="1">
      <c r="A1623" s="1263"/>
      <c r="B1623" s="772">
        <v>500</v>
      </c>
      <c r="C1623" s="772">
        <v>500</v>
      </c>
      <c r="D1623" s="771" t="s">
        <v>2353</v>
      </c>
    </row>
    <row r="1624" spans="1:4" ht="11.25" customHeight="1">
      <c r="A1624" s="1263"/>
      <c r="B1624" s="772">
        <v>578.75</v>
      </c>
      <c r="C1624" s="772">
        <v>578.73599999999999</v>
      </c>
      <c r="D1624" s="771" t="s">
        <v>2346</v>
      </c>
    </row>
    <row r="1625" spans="1:4" ht="11.25" customHeight="1">
      <c r="A1625" s="1263"/>
      <c r="B1625" s="772">
        <v>22.5</v>
      </c>
      <c r="C1625" s="772">
        <v>22.5</v>
      </c>
      <c r="D1625" s="771" t="s">
        <v>2352</v>
      </c>
    </row>
    <row r="1626" spans="1:4" ht="11.25" customHeight="1">
      <c r="A1626" s="1263"/>
      <c r="B1626" s="772">
        <v>176</v>
      </c>
      <c r="C1626" s="772">
        <v>176</v>
      </c>
      <c r="D1626" s="771" t="s">
        <v>2351</v>
      </c>
    </row>
    <row r="1627" spans="1:4" ht="11.25" customHeight="1">
      <c r="A1627" s="1263"/>
      <c r="B1627" s="772">
        <v>250</v>
      </c>
      <c r="C1627" s="772">
        <v>0</v>
      </c>
      <c r="D1627" s="771" t="s">
        <v>2350</v>
      </c>
    </row>
    <row r="1628" spans="1:4" ht="11.25" customHeight="1">
      <c r="A1628" s="1263"/>
      <c r="B1628" s="772">
        <v>1800</v>
      </c>
      <c r="C1628" s="772">
        <v>1800</v>
      </c>
      <c r="D1628" s="771" t="s">
        <v>1031</v>
      </c>
    </row>
    <row r="1629" spans="1:4" ht="11.25" customHeight="1">
      <c r="A1629" s="1263"/>
      <c r="B1629" s="772">
        <v>250.01</v>
      </c>
      <c r="C1629" s="772">
        <v>250.00899999999999</v>
      </c>
      <c r="D1629" s="771" t="s">
        <v>2345</v>
      </c>
    </row>
    <row r="1630" spans="1:4" ht="11.25" customHeight="1">
      <c r="A1630" s="1263"/>
      <c r="B1630" s="772">
        <v>5967.5</v>
      </c>
      <c r="C1630" s="772">
        <v>5967.5</v>
      </c>
      <c r="D1630" s="771" t="s">
        <v>2357</v>
      </c>
    </row>
    <row r="1631" spans="1:4" ht="11.25" customHeight="1">
      <c r="A1631" s="1263"/>
      <c r="B1631" s="772">
        <v>2773</v>
      </c>
      <c r="C1631" s="772">
        <v>2773</v>
      </c>
      <c r="D1631" s="771" t="s">
        <v>2343</v>
      </c>
    </row>
    <row r="1632" spans="1:4" ht="11.25" customHeight="1">
      <c r="A1632" s="1263"/>
      <c r="B1632" s="772">
        <v>21181.5</v>
      </c>
      <c r="C1632" s="772">
        <v>21181.498</v>
      </c>
      <c r="D1632" s="771" t="s">
        <v>2356</v>
      </c>
    </row>
    <row r="1633" spans="1:4" ht="11.25" customHeight="1">
      <c r="A1633" s="1263"/>
      <c r="B1633" s="772">
        <v>4500</v>
      </c>
      <c r="C1633" s="772">
        <v>459.23845</v>
      </c>
      <c r="D1633" s="771" t="s">
        <v>2355</v>
      </c>
    </row>
    <row r="1634" spans="1:4" ht="11.25" customHeight="1">
      <c r="A1634" s="1263"/>
      <c r="B1634" s="772">
        <v>48826.39</v>
      </c>
      <c r="C1634" s="772">
        <v>34542.422740000002</v>
      </c>
      <c r="D1634" s="771" t="s">
        <v>11</v>
      </c>
    </row>
    <row r="1635" spans="1:4" ht="11.25" customHeight="1">
      <c r="A1635" s="1262" t="s">
        <v>1675</v>
      </c>
      <c r="B1635" s="776">
        <v>8054.73</v>
      </c>
      <c r="C1635" s="776">
        <v>7773.2249400000001</v>
      </c>
      <c r="D1635" s="775" t="s">
        <v>2354</v>
      </c>
    </row>
    <row r="1636" spans="1:4" ht="11.25" customHeight="1">
      <c r="A1636" s="1263"/>
      <c r="B1636" s="772">
        <v>450</v>
      </c>
      <c r="C1636" s="772">
        <v>449.38800000000003</v>
      </c>
      <c r="D1636" s="771" t="s">
        <v>2353</v>
      </c>
    </row>
    <row r="1637" spans="1:4" ht="11.25" customHeight="1">
      <c r="A1637" s="1263"/>
      <c r="B1637" s="772">
        <v>578.75</v>
      </c>
      <c r="C1637" s="772">
        <v>578.73599999999999</v>
      </c>
      <c r="D1637" s="771" t="s">
        <v>2346</v>
      </c>
    </row>
    <row r="1638" spans="1:4" ht="11.25" customHeight="1">
      <c r="A1638" s="1263"/>
      <c r="B1638" s="772">
        <v>90</v>
      </c>
      <c r="C1638" s="772">
        <v>90</v>
      </c>
      <c r="D1638" s="771" t="s">
        <v>2352</v>
      </c>
    </row>
    <row r="1639" spans="1:4" ht="11.25" customHeight="1">
      <c r="A1639" s="1263"/>
      <c r="B1639" s="772">
        <v>319</v>
      </c>
      <c r="C1639" s="772">
        <v>319</v>
      </c>
      <c r="D1639" s="771" t="s">
        <v>2351</v>
      </c>
    </row>
    <row r="1640" spans="1:4" ht="11.25" customHeight="1">
      <c r="A1640" s="1263"/>
      <c r="B1640" s="772">
        <v>250</v>
      </c>
      <c r="C1640" s="772">
        <v>0</v>
      </c>
      <c r="D1640" s="771" t="s">
        <v>2350</v>
      </c>
    </row>
    <row r="1641" spans="1:4" ht="11.25" customHeight="1">
      <c r="A1641" s="1263"/>
      <c r="B1641" s="772">
        <v>200</v>
      </c>
      <c r="C1641" s="772">
        <v>0</v>
      </c>
      <c r="D1641" s="771" t="s">
        <v>2349</v>
      </c>
    </row>
    <row r="1642" spans="1:4" ht="11.25" customHeight="1">
      <c r="A1642" s="1263"/>
      <c r="B1642" s="772">
        <v>2000</v>
      </c>
      <c r="C1642" s="772">
        <v>2000</v>
      </c>
      <c r="D1642" s="771" t="s">
        <v>1031</v>
      </c>
    </row>
    <row r="1643" spans="1:4" ht="11.25" customHeight="1">
      <c r="A1643" s="1263"/>
      <c r="B1643" s="772">
        <v>1331.34</v>
      </c>
      <c r="C1643" s="772">
        <v>1290.674</v>
      </c>
      <c r="D1643" s="771" t="s">
        <v>2345</v>
      </c>
    </row>
    <row r="1644" spans="1:4" ht="11.25" customHeight="1">
      <c r="A1644" s="1263"/>
      <c r="B1644" s="772">
        <v>3860</v>
      </c>
      <c r="C1644" s="772">
        <v>3860</v>
      </c>
      <c r="D1644" s="771" t="s">
        <v>2343</v>
      </c>
    </row>
    <row r="1645" spans="1:4" ht="11.25" customHeight="1">
      <c r="A1645" s="1263"/>
      <c r="B1645" s="772">
        <v>8443.2000000000007</v>
      </c>
      <c r="C1645" s="772">
        <v>8443.2000000000007</v>
      </c>
      <c r="D1645" s="771" t="s">
        <v>2348</v>
      </c>
    </row>
    <row r="1646" spans="1:4" ht="11.25" customHeight="1">
      <c r="A1646" s="1264"/>
      <c r="B1646" s="774">
        <v>25577.02</v>
      </c>
      <c r="C1646" s="774">
        <v>24804.222940000003</v>
      </c>
      <c r="D1646" s="773" t="s">
        <v>11</v>
      </c>
    </row>
    <row r="1647" spans="1:4" ht="11.25" customHeight="1">
      <c r="A1647" s="1263" t="s">
        <v>2347</v>
      </c>
      <c r="B1647" s="772">
        <v>406.07000000000005</v>
      </c>
      <c r="C1647" s="772">
        <v>406.06500000000005</v>
      </c>
      <c r="D1647" s="771" t="s">
        <v>2346</v>
      </c>
    </row>
    <row r="1648" spans="1:4" ht="11.25" customHeight="1">
      <c r="A1648" s="1263"/>
      <c r="B1648" s="772">
        <v>12266.02</v>
      </c>
      <c r="C1648" s="772">
        <v>12266.02</v>
      </c>
      <c r="D1648" s="771" t="s">
        <v>2345</v>
      </c>
    </row>
    <row r="1649" spans="1:4" ht="11.25" customHeight="1">
      <c r="A1649" s="1263"/>
      <c r="B1649" s="772">
        <v>311586</v>
      </c>
      <c r="C1649" s="772">
        <v>311586</v>
      </c>
      <c r="D1649" s="771" t="s">
        <v>2344</v>
      </c>
    </row>
    <row r="1650" spans="1:4" ht="11.25" customHeight="1">
      <c r="A1650" s="1263"/>
      <c r="B1650" s="772">
        <v>27100</v>
      </c>
      <c r="C1650" s="772">
        <v>27100</v>
      </c>
      <c r="D1650" s="771" t="s">
        <v>2343</v>
      </c>
    </row>
    <row r="1651" spans="1:4" ht="11.25" customHeight="1">
      <c r="A1651" s="1263"/>
      <c r="B1651" s="772">
        <v>3283.95</v>
      </c>
      <c r="C1651" s="772">
        <v>3260.2950000000001</v>
      </c>
      <c r="D1651" s="771" t="s">
        <v>2342</v>
      </c>
    </row>
    <row r="1652" spans="1:4" ht="11.25" customHeight="1">
      <c r="A1652" s="1263"/>
      <c r="B1652" s="772">
        <v>13000</v>
      </c>
      <c r="C1652" s="772">
        <v>13000</v>
      </c>
      <c r="D1652" s="771" t="s">
        <v>2341</v>
      </c>
    </row>
    <row r="1653" spans="1:4" ht="11.25" customHeight="1">
      <c r="A1653" s="1263"/>
      <c r="B1653" s="772">
        <v>3199.73</v>
      </c>
      <c r="C1653" s="772">
        <v>3199.7292400000001</v>
      </c>
      <c r="D1653" s="771" t="s">
        <v>2340</v>
      </c>
    </row>
    <row r="1654" spans="1:4" ht="11.25" customHeight="1">
      <c r="A1654" s="1263"/>
      <c r="B1654" s="772">
        <v>370841.77</v>
      </c>
      <c r="C1654" s="772">
        <v>370818.10924000002</v>
      </c>
      <c r="D1654" s="771" t="s">
        <v>11</v>
      </c>
    </row>
    <row r="1655" spans="1:4" s="767" customFormat="1" ht="21.75">
      <c r="A1655" s="770" t="s">
        <v>2339</v>
      </c>
      <c r="B1655" s="769">
        <v>659196.80999999994</v>
      </c>
      <c r="C1655" s="769">
        <v>597891.19868999999</v>
      </c>
      <c r="D1655" s="768"/>
    </row>
    <row r="1656" spans="1:4" s="754" customFormat="1" ht="10.5">
      <c r="A1656" s="766"/>
      <c r="B1656" s="765"/>
      <c r="C1656" s="765"/>
      <c r="D1656" s="764"/>
    </row>
    <row r="1657" spans="1:4" s="759" customFormat="1" ht="21" customHeight="1">
      <c r="A1657" s="763" t="s">
        <v>437</v>
      </c>
      <c r="B1657" s="762">
        <f>B14+B60+B149+B1559+B1655</f>
        <v>6148041.29</v>
      </c>
      <c r="C1657" s="761">
        <f>C14+C60+C149+C1559+C1655</f>
        <v>6028959.6618500007</v>
      </c>
      <c r="D1657" s="760"/>
    </row>
    <row r="1658" spans="1:4" s="754" customFormat="1" ht="10.5">
      <c r="B1658" s="756"/>
      <c r="C1658" s="756"/>
      <c r="D1658" s="755"/>
    </row>
    <row r="1659" spans="1:4" s="754" customFormat="1" ht="10.5">
      <c r="B1659" s="756"/>
      <c r="C1659" s="756"/>
      <c r="D1659" s="755"/>
    </row>
    <row r="1660" spans="1:4" s="754" customFormat="1" ht="11.25">
      <c r="A1660" s="758" t="s">
        <v>2338</v>
      </c>
      <c r="B1660" s="756"/>
      <c r="C1660" s="756"/>
      <c r="D1660" s="755"/>
    </row>
    <row r="1661" spans="1:4" s="754" customFormat="1" ht="11.25">
      <c r="A1661" s="757" t="s">
        <v>2337</v>
      </c>
      <c r="B1661" s="756"/>
      <c r="C1661" s="756"/>
      <c r="D1661" s="755"/>
    </row>
    <row r="1662" spans="1:4">
      <c r="A1662" s="752"/>
      <c r="B1662" s="753"/>
      <c r="C1662" s="753"/>
      <c r="D1662" s="750"/>
    </row>
    <row r="1663" spans="1:4">
      <c r="A1663" s="752"/>
      <c r="B1663" s="753"/>
      <c r="C1663" s="753"/>
      <c r="D1663" s="750"/>
    </row>
    <row r="1664" spans="1:4">
      <c r="A1664" s="752"/>
      <c r="B1664" s="751"/>
      <c r="C1664" s="751"/>
      <c r="D1664" s="750"/>
    </row>
  </sheetData>
  <customSheetViews>
    <customSheetView guid="{040A417A-1A2A-4546-91E5-4FDAF814DD6C}" showPageBreaks="1" fitToPage="1" printArea="1" view="pageBreakPreview">
      <selection activeCell="F87" sqref="F87"/>
      <rowBreaks count="13" manualBreakCount="13">
        <brk id="135" max="3" man="1"/>
        <brk id="178" max="3" man="1"/>
        <brk id="224" max="3" man="1"/>
        <brk id="547" max="3" man="1"/>
        <brk id="590" max="3" man="1"/>
        <brk id="679" max="3" man="1"/>
        <brk id="955" max="3" man="1"/>
        <brk id="998" max="3" man="1"/>
        <brk id="1043" max="3" man="1"/>
        <brk id="1086" max="3" man="1"/>
        <brk id="1223" max="3" man="1"/>
        <brk id="1362" max="3" man="1"/>
        <brk id="1638" max="3" man="1"/>
      </rowBreaks>
      <pageMargins left="0.39370078740157483" right="0.39370078740157483" top="0.59055118110236227" bottom="0.39370078740157483" header="0.31496062992125984" footer="0.11811023622047245"/>
      <printOptions horizontalCentered="1"/>
      <pageSetup paperSize="9" scale="96" firstPageNumber="308" fitToHeight="0" orientation="landscape" useFirstPageNumber="1" r:id="rId1"/>
      <headerFooter alignWithMargins="0">
        <oddHeader>&amp;L&amp;"Tahoma,Kurzíva"&amp;9Závěrečný účet za rok 2013&amp;R&amp;"Tahoma,Kurzíva"&amp;9Tabulka č. 25</oddHeader>
        <oddFooter>&amp;C&amp;"Tahoma,Obyčejné"&amp;P</oddFooter>
      </headerFooter>
    </customSheetView>
  </customSheetViews>
  <mergeCells count="236">
    <mergeCell ref="A1549:A1551"/>
    <mergeCell ref="A1552:A1554"/>
    <mergeCell ref="A1555:A1558"/>
    <mergeCell ref="A1561:A1563"/>
    <mergeCell ref="A1564:A1566"/>
    <mergeCell ref="A1567:A1581"/>
    <mergeCell ref="A1647:A1654"/>
    <mergeCell ref="A1582:A1593"/>
    <mergeCell ref="A1594:A1604"/>
    <mergeCell ref="A1605:A1616"/>
    <mergeCell ref="A1617:A1621"/>
    <mergeCell ref="A1622:A1634"/>
    <mergeCell ref="A1635:A1646"/>
    <mergeCell ref="A1541:A1542"/>
    <mergeCell ref="A1543:A1544"/>
    <mergeCell ref="A1545:A1548"/>
    <mergeCell ref="A1491:A1492"/>
    <mergeCell ref="A1493:A1494"/>
    <mergeCell ref="A1495:A1497"/>
    <mergeCell ref="A1498:A1501"/>
    <mergeCell ref="A1502:A1503"/>
    <mergeCell ref="A1504:A1505"/>
    <mergeCell ref="A1506:A1508"/>
    <mergeCell ref="A1509:A1510"/>
    <mergeCell ref="A1511:A1512"/>
    <mergeCell ref="A1513:A1514"/>
    <mergeCell ref="A1515:A1516"/>
    <mergeCell ref="A1517:A1519"/>
    <mergeCell ref="A1520:A1521"/>
    <mergeCell ref="A1522:A1524"/>
    <mergeCell ref="A1525:A1526"/>
    <mergeCell ref="A1527:A1528"/>
    <mergeCell ref="A1529:A1530"/>
    <mergeCell ref="A1531:A1533"/>
    <mergeCell ref="A1534:A1535"/>
    <mergeCell ref="A1536:A1537"/>
    <mergeCell ref="A1538:A1540"/>
    <mergeCell ref="A1482:A1485"/>
    <mergeCell ref="A1486:A1488"/>
    <mergeCell ref="A1489:A1490"/>
    <mergeCell ref="A1381:A1385"/>
    <mergeCell ref="A1386:A1390"/>
    <mergeCell ref="A1391:A1397"/>
    <mergeCell ref="A1398:A1402"/>
    <mergeCell ref="A1403:A1409"/>
    <mergeCell ref="A1410:A1416"/>
    <mergeCell ref="A1417:A1418"/>
    <mergeCell ref="A1419:A1425"/>
    <mergeCell ref="A1426:A1432"/>
    <mergeCell ref="A1433:A1440"/>
    <mergeCell ref="A1441:A1445"/>
    <mergeCell ref="A1446:A1452"/>
    <mergeCell ref="A1453:A1461"/>
    <mergeCell ref="A1462:A1463"/>
    <mergeCell ref="A1464:A1466"/>
    <mergeCell ref="A1467:A1468"/>
    <mergeCell ref="A1469:A1470"/>
    <mergeCell ref="A1471:A1472"/>
    <mergeCell ref="A1473:A1474"/>
    <mergeCell ref="A1475:A1476"/>
    <mergeCell ref="A1477:A1481"/>
    <mergeCell ref="A1363:A1366"/>
    <mergeCell ref="A1367:A1371"/>
    <mergeCell ref="A1372:A1380"/>
    <mergeCell ref="A1198:A1205"/>
    <mergeCell ref="A1206:A1218"/>
    <mergeCell ref="A1219:A1225"/>
    <mergeCell ref="A1226:A1233"/>
    <mergeCell ref="A1234:A1240"/>
    <mergeCell ref="A1241:A1243"/>
    <mergeCell ref="A1244:A1255"/>
    <mergeCell ref="A1256:A1269"/>
    <mergeCell ref="A1270:A1281"/>
    <mergeCell ref="A1282:A1290"/>
    <mergeCell ref="A1291:A1295"/>
    <mergeCell ref="A1296:A1301"/>
    <mergeCell ref="A1302:A1309"/>
    <mergeCell ref="A1310:A1319"/>
    <mergeCell ref="A1320:A1325"/>
    <mergeCell ref="A1326:A1329"/>
    <mergeCell ref="A1330:A1335"/>
    <mergeCell ref="A1336:A1343"/>
    <mergeCell ref="A1344:A1347"/>
    <mergeCell ref="A1348:A1355"/>
    <mergeCell ref="A1356:A1362"/>
    <mergeCell ref="A1172:A1182"/>
    <mergeCell ref="A1183:A1189"/>
    <mergeCell ref="A1190:A1197"/>
    <mergeCell ref="A956:A967"/>
    <mergeCell ref="A968:A976"/>
    <mergeCell ref="A977:A983"/>
    <mergeCell ref="A984:A996"/>
    <mergeCell ref="A997:A1006"/>
    <mergeCell ref="A1007:A1015"/>
    <mergeCell ref="A1016:A1029"/>
    <mergeCell ref="A1030:A1039"/>
    <mergeCell ref="A1040:A1052"/>
    <mergeCell ref="A1053:A1064"/>
    <mergeCell ref="A1065:A1077"/>
    <mergeCell ref="A1078:A1084"/>
    <mergeCell ref="A1085:A1093"/>
    <mergeCell ref="A1094:A1103"/>
    <mergeCell ref="A1104:A1113"/>
    <mergeCell ref="A1114:A1124"/>
    <mergeCell ref="A1125:A1134"/>
    <mergeCell ref="A1135:A1143"/>
    <mergeCell ref="A1144:A1151"/>
    <mergeCell ref="A1152:A1161"/>
    <mergeCell ref="A1162:A1171"/>
    <mergeCell ref="A923:A936"/>
    <mergeCell ref="A937:A946"/>
    <mergeCell ref="A947:A955"/>
    <mergeCell ref="A706:A716"/>
    <mergeCell ref="A717:A725"/>
    <mergeCell ref="A726:A732"/>
    <mergeCell ref="A733:A747"/>
    <mergeCell ref="A748:A761"/>
    <mergeCell ref="A762:A774"/>
    <mergeCell ref="A775:A782"/>
    <mergeCell ref="A783:A791"/>
    <mergeCell ref="A792:A806"/>
    <mergeCell ref="A807:A814"/>
    <mergeCell ref="A815:A826"/>
    <mergeCell ref="A827:A839"/>
    <mergeCell ref="A840:A846"/>
    <mergeCell ref="A847:A854"/>
    <mergeCell ref="A855:A863"/>
    <mergeCell ref="A864:A873"/>
    <mergeCell ref="A874:A883"/>
    <mergeCell ref="A884:A895"/>
    <mergeCell ref="A896:A904"/>
    <mergeCell ref="A905:A912"/>
    <mergeCell ref="A913:A922"/>
    <mergeCell ref="A680:A685"/>
    <mergeCell ref="A686:A694"/>
    <mergeCell ref="A695:A705"/>
    <mergeCell ref="A512:A517"/>
    <mergeCell ref="A518:A524"/>
    <mergeCell ref="A525:A529"/>
    <mergeCell ref="A530:A534"/>
    <mergeCell ref="A535:A538"/>
    <mergeCell ref="A539:A547"/>
    <mergeCell ref="A548:A559"/>
    <mergeCell ref="A560:A569"/>
    <mergeCell ref="A570:A578"/>
    <mergeCell ref="A579:A586"/>
    <mergeCell ref="A587:A599"/>
    <mergeCell ref="A600:A610"/>
    <mergeCell ref="A611:A616"/>
    <mergeCell ref="A617:A627"/>
    <mergeCell ref="A628:A639"/>
    <mergeCell ref="A640:A650"/>
    <mergeCell ref="A651:A655"/>
    <mergeCell ref="A656:A662"/>
    <mergeCell ref="A663:A668"/>
    <mergeCell ref="A669:A674"/>
    <mergeCell ref="A675:A679"/>
    <mergeCell ref="A482:A493"/>
    <mergeCell ref="A494:A504"/>
    <mergeCell ref="A505:A511"/>
    <mergeCell ref="A281:A290"/>
    <mergeCell ref="A291:A299"/>
    <mergeCell ref="A300:A310"/>
    <mergeCell ref="A311:A319"/>
    <mergeCell ref="A320:A331"/>
    <mergeCell ref="A332:A338"/>
    <mergeCell ref="A339:A345"/>
    <mergeCell ref="A346:A354"/>
    <mergeCell ref="A355:A363"/>
    <mergeCell ref="A364:A372"/>
    <mergeCell ref="A373:A383"/>
    <mergeCell ref="A384:A392"/>
    <mergeCell ref="A393:A400"/>
    <mergeCell ref="A401:A413"/>
    <mergeCell ref="A414:A422"/>
    <mergeCell ref="A423:A432"/>
    <mergeCell ref="A433:A441"/>
    <mergeCell ref="A442:A457"/>
    <mergeCell ref="A458:A467"/>
    <mergeCell ref="A468:A475"/>
    <mergeCell ref="A476:A481"/>
    <mergeCell ref="A252:A258"/>
    <mergeCell ref="A259:A267"/>
    <mergeCell ref="A268:A280"/>
    <mergeCell ref="A141:A145"/>
    <mergeCell ref="A146:A148"/>
    <mergeCell ref="A151:A155"/>
    <mergeCell ref="A156:A161"/>
    <mergeCell ref="A162:A165"/>
    <mergeCell ref="A166:A170"/>
    <mergeCell ref="A171:A174"/>
    <mergeCell ref="A175:A178"/>
    <mergeCell ref="A179:A182"/>
    <mergeCell ref="A183:A187"/>
    <mergeCell ref="A188:A191"/>
    <mergeCell ref="A192:A195"/>
    <mergeCell ref="A196:A199"/>
    <mergeCell ref="A200:A206"/>
    <mergeCell ref="A207:A212"/>
    <mergeCell ref="A213:A217"/>
    <mergeCell ref="A218:A221"/>
    <mergeCell ref="A222:A226"/>
    <mergeCell ref="A227:A230"/>
    <mergeCell ref="A231:A238"/>
    <mergeCell ref="A239:A251"/>
    <mergeCell ref="A129:A131"/>
    <mergeCell ref="A132:A135"/>
    <mergeCell ref="A136:A140"/>
    <mergeCell ref="A95:A98"/>
    <mergeCell ref="A48:A53"/>
    <mergeCell ref="A54:A59"/>
    <mergeCell ref="A62:A65"/>
    <mergeCell ref="A66:A72"/>
    <mergeCell ref="A73:A75"/>
    <mergeCell ref="A76:A77"/>
    <mergeCell ref="A99:A101"/>
    <mergeCell ref="A102:A105"/>
    <mergeCell ref="A106:A108"/>
    <mergeCell ref="A109:A112"/>
    <mergeCell ref="A113:A114"/>
    <mergeCell ref="A115:A117"/>
    <mergeCell ref="A118:A120"/>
    <mergeCell ref="A121:A123"/>
    <mergeCell ref="A124:A128"/>
    <mergeCell ref="A1:D1"/>
    <mergeCell ref="A78:A82"/>
    <mergeCell ref="A83:A85"/>
    <mergeCell ref="A86:A89"/>
    <mergeCell ref="A90:A92"/>
    <mergeCell ref="A93:A94"/>
    <mergeCell ref="A5:A13"/>
    <mergeCell ref="A16:A22"/>
    <mergeCell ref="A23:A30"/>
    <mergeCell ref="A31:A34"/>
    <mergeCell ref="A35:A39"/>
    <mergeCell ref="A40:A47"/>
  </mergeCells>
  <printOptions horizontalCentered="1"/>
  <pageMargins left="0.39370078740157483" right="0.39370078740157483" top="0.59055118110236227" bottom="0.39370078740157483" header="0.31496062992125984" footer="0.11811023622047245"/>
  <pageSetup paperSize="9" scale="96" firstPageNumber="308" fitToHeight="0" orientation="landscape" useFirstPageNumber="1" r:id="rId2"/>
  <headerFooter alignWithMargins="0">
    <oddHeader>&amp;L&amp;"Tahoma,Kurzíva"&amp;9Závěrečný účet za rok 2013&amp;R&amp;"Tahoma,Kurzíva"&amp;9Tabulka č. 25</oddHeader>
    <oddFooter>&amp;C&amp;"Tahoma,Obyčejné"&amp;P</oddFooter>
  </headerFooter>
  <rowBreaks count="13" manualBreakCount="13">
    <brk id="135" max="3" man="1"/>
    <brk id="178" max="3" man="1"/>
    <brk id="224" max="3" man="1"/>
    <brk id="547" max="3" man="1"/>
    <brk id="590" max="3" man="1"/>
    <brk id="679" max="3" man="1"/>
    <brk id="955" max="3" man="1"/>
    <brk id="998" max="3" man="1"/>
    <brk id="1043" max="3" man="1"/>
    <brk id="1086" max="3" man="1"/>
    <brk id="1223" max="3" man="1"/>
    <brk id="1362" max="3" man="1"/>
    <brk id="1638" max="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070"/>
  <sheetViews>
    <sheetView view="pageBreakPreview" zoomScaleNormal="100" zoomScaleSheetLayoutView="100" workbookViewId="0">
      <selection activeCell="F87" sqref="F87"/>
    </sheetView>
  </sheetViews>
  <sheetFormatPr defaultRowHeight="11.25"/>
  <cols>
    <col min="1" max="1" width="38.5703125" style="795" customWidth="1"/>
    <col min="2" max="3" width="11.5703125" style="794" customWidth="1"/>
    <col min="4" max="4" width="86.42578125" style="793" customWidth="1"/>
    <col min="5" max="16384" width="9.140625" style="792"/>
  </cols>
  <sheetData>
    <row r="1" spans="1:4" s="801" customFormat="1" ht="21" customHeight="1">
      <c r="A1" s="1268" t="s">
        <v>2813</v>
      </c>
      <c r="B1" s="1268"/>
      <c r="C1" s="1268"/>
      <c r="D1" s="1268"/>
    </row>
    <row r="2" spans="1:4" s="801" customFormat="1" ht="12.75">
      <c r="A2" s="831"/>
      <c r="B2" s="831"/>
      <c r="C2" s="831"/>
      <c r="D2" s="830" t="s">
        <v>30</v>
      </c>
    </row>
    <row r="3" spans="1:4" s="825" customFormat="1" ht="12.75">
      <c r="A3" s="829" t="s">
        <v>792</v>
      </c>
      <c r="B3" s="829" t="s">
        <v>2555</v>
      </c>
      <c r="C3" s="829" t="s">
        <v>2554</v>
      </c>
      <c r="D3" s="829" t="s">
        <v>2553</v>
      </c>
    </row>
    <row r="4" spans="1:4" s="825" customFormat="1" ht="12.75">
      <c r="A4" s="828" t="s">
        <v>2812</v>
      </c>
      <c r="B4" s="827"/>
      <c r="C4" s="827"/>
      <c r="D4" s="826"/>
    </row>
    <row r="5" spans="1:4">
      <c r="A5" s="1266" t="s">
        <v>764</v>
      </c>
      <c r="B5" s="817">
        <v>107.8</v>
      </c>
      <c r="C5" s="817">
        <v>107.8</v>
      </c>
      <c r="D5" s="775" t="s">
        <v>2623</v>
      </c>
    </row>
    <row r="6" spans="1:4">
      <c r="A6" s="1265"/>
      <c r="B6" s="815">
        <v>1000</v>
      </c>
      <c r="C6" s="815">
        <v>1000</v>
      </c>
      <c r="D6" s="771" t="s">
        <v>765</v>
      </c>
    </row>
    <row r="7" spans="1:4">
      <c r="A7" s="1267"/>
      <c r="B7" s="816">
        <v>1107.8</v>
      </c>
      <c r="C7" s="816">
        <v>1107.8</v>
      </c>
      <c r="D7" s="773" t="s">
        <v>11</v>
      </c>
    </row>
    <row r="8" spans="1:4">
      <c r="A8" s="1265" t="s">
        <v>763</v>
      </c>
      <c r="B8" s="815">
        <v>31.9</v>
      </c>
      <c r="C8" s="815">
        <v>25.52</v>
      </c>
      <c r="D8" s="771" t="s">
        <v>2629</v>
      </c>
    </row>
    <row r="9" spans="1:4">
      <c r="A9" s="1265"/>
      <c r="B9" s="815">
        <v>73.28</v>
      </c>
      <c r="C9" s="815">
        <v>73.278999999999996</v>
      </c>
      <c r="D9" s="771" t="s">
        <v>2688</v>
      </c>
    </row>
    <row r="10" spans="1:4">
      <c r="A10" s="1265"/>
      <c r="B10" s="815">
        <v>66</v>
      </c>
      <c r="C10" s="815">
        <v>66</v>
      </c>
      <c r="D10" s="771" t="s">
        <v>1292</v>
      </c>
    </row>
    <row r="11" spans="1:4">
      <c r="A11" s="1265"/>
      <c r="B11" s="815">
        <v>321.3</v>
      </c>
      <c r="C11" s="815">
        <v>321.3</v>
      </c>
      <c r="D11" s="771" t="s">
        <v>2623</v>
      </c>
    </row>
    <row r="12" spans="1:4">
      <c r="A12" s="1265"/>
      <c r="B12" s="815">
        <v>500</v>
      </c>
      <c r="C12" s="815">
        <v>0</v>
      </c>
      <c r="D12" s="771" t="s">
        <v>788</v>
      </c>
    </row>
    <row r="13" spans="1:4">
      <c r="A13" s="1265"/>
      <c r="B13" s="815">
        <v>50</v>
      </c>
      <c r="C13" s="815">
        <v>50</v>
      </c>
      <c r="D13" s="771" t="s">
        <v>765</v>
      </c>
    </row>
    <row r="14" spans="1:4">
      <c r="A14" s="1265"/>
      <c r="B14" s="815">
        <v>1042.48</v>
      </c>
      <c r="C14" s="815">
        <v>536.09899999999993</v>
      </c>
      <c r="D14" s="771" t="s">
        <v>11</v>
      </c>
    </row>
    <row r="15" spans="1:4" ht="21.75">
      <c r="A15" s="1266" t="s">
        <v>787</v>
      </c>
      <c r="B15" s="817">
        <v>100</v>
      </c>
      <c r="C15" s="817">
        <v>100</v>
      </c>
      <c r="D15" s="775" t="s">
        <v>2626</v>
      </c>
    </row>
    <row r="16" spans="1:4">
      <c r="A16" s="1265"/>
      <c r="B16" s="815">
        <v>60</v>
      </c>
      <c r="C16" s="815">
        <v>48</v>
      </c>
      <c r="D16" s="771" t="s">
        <v>2629</v>
      </c>
    </row>
    <row r="17" spans="1:4">
      <c r="A17" s="1265"/>
      <c r="B17" s="815">
        <v>720.31</v>
      </c>
      <c r="C17" s="815">
        <v>665.30287999999996</v>
      </c>
      <c r="D17" s="771" t="s">
        <v>1120</v>
      </c>
    </row>
    <row r="18" spans="1:4">
      <c r="A18" s="1265"/>
      <c r="B18" s="815">
        <v>216.56</v>
      </c>
      <c r="C18" s="815">
        <v>216.54793999999998</v>
      </c>
      <c r="D18" s="771" t="s">
        <v>1117</v>
      </c>
    </row>
    <row r="19" spans="1:4">
      <c r="A19" s="1265"/>
      <c r="B19" s="815">
        <v>217.99</v>
      </c>
      <c r="C19" s="815">
        <v>217.98500000000001</v>
      </c>
      <c r="D19" s="771" t="s">
        <v>1292</v>
      </c>
    </row>
    <row r="20" spans="1:4">
      <c r="A20" s="1265"/>
      <c r="B20" s="815">
        <v>10.199999999999999</v>
      </c>
      <c r="C20" s="815">
        <v>10.199999999999999</v>
      </c>
      <c r="D20" s="771" t="s">
        <v>2623</v>
      </c>
    </row>
    <row r="21" spans="1:4">
      <c r="A21" s="1265"/>
      <c r="B21" s="815">
        <v>2000</v>
      </c>
      <c r="C21" s="815">
        <v>2000</v>
      </c>
      <c r="D21" s="771" t="s">
        <v>788</v>
      </c>
    </row>
    <row r="22" spans="1:4">
      <c r="A22" s="1267"/>
      <c r="B22" s="816">
        <v>3325.06</v>
      </c>
      <c r="C22" s="816">
        <v>3258.0358200000001</v>
      </c>
      <c r="D22" s="773" t="s">
        <v>11</v>
      </c>
    </row>
    <row r="23" spans="1:4" ht="21.75">
      <c r="A23" s="1265" t="s">
        <v>492</v>
      </c>
      <c r="B23" s="815">
        <v>100</v>
      </c>
      <c r="C23" s="815">
        <v>100</v>
      </c>
      <c r="D23" s="771" t="s">
        <v>2626</v>
      </c>
    </row>
    <row r="24" spans="1:4">
      <c r="A24" s="1265"/>
      <c r="B24" s="815">
        <v>46.330000000000005</v>
      </c>
      <c r="C24" s="815">
        <v>37.884999999999998</v>
      </c>
      <c r="D24" s="771" t="s">
        <v>2629</v>
      </c>
    </row>
    <row r="25" spans="1:4">
      <c r="A25" s="1265"/>
      <c r="B25" s="815">
        <v>1375.9699999999998</v>
      </c>
      <c r="C25" s="815">
        <v>1375.9400800000001</v>
      </c>
      <c r="D25" s="771" t="s">
        <v>1117</v>
      </c>
    </row>
    <row r="26" spans="1:4">
      <c r="A26" s="1265"/>
      <c r="B26" s="815">
        <v>168.8</v>
      </c>
      <c r="C26" s="815">
        <v>168.8</v>
      </c>
      <c r="D26" s="771" t="s">
        <v>1292</v>
      </c>
    </row>
    <row r="27" spans="1:4">
      <c r="A27" s="1265"/>
      <c r="B27" s="815">
        <v>249.6</v>
      </c>
      <c r="C27" s="815">
        <v>249.6</v>
      </c>
      <c r="D27" s="771" t="s">
        <v>2623</v>
      </c>
    </row>
    <row r="28" spans="1:4">
      <c r="A28" s="1265"/>
      <c r="B28" s="815">
        <v>50</v>
      </c>
      <c r="C28" s="815">
        <v>50</v>
      </c>
      <c r="D28" s="771" t="s">
        <v>765</v>
      </c>
    </row>
    <row r="29" spans="1:4">
      <c r="A29" s="1265"/>
      <c r="B29" s="815">
        <v>1659</v>
      </c>
      <c r="C29" s="815">
        <v>1659</v>
      </c>
      <c r="D29" s="771" t="s">
        <v>2622</v>
      </c>
    </row>
    <row r="30" spans="1:4" ht="21.75">
      <c r="A30" s="1265"/>
      <c r="B30" s="815">
        <v>40.119999999999997</v>
      </c>
      <c r="C30" s="815">
        <v>40.106700000000004</v>
      </c>
      <c r="D30" s="771" t="s">
        <v>494</v>
      </c>
    </row>
    <row r="31" spans="1:4">
      <c r="A31" s="1265"/>
      <c r="B31" s="815">
        <v>3689.8199999999997</v>
      </c>
      <c r="C31" s="815">
        <v>3681.33178</v>
      </c>
      <c r="D31" s="771" t="s">
        <v>11</v>
      </c>
    </row>
    <row r="32" spans="1:4">
      <c r="A32" s="1266" t="s">
        <v>2811</v>
      </c>
      <c r="B32" s="817">
        <v>205.6</v>
      </c>
      <c r="C32" s="817">
        <v>205.6</v>
      </c>
      <c r="D32" s="775" t="s">
        <v>2623</v>
      </c>
    </row>
    <row r="33" spans="1:4">
      <c r="A33" s="1265"/>
      <c r="B33" s="815">
        <v>301</v>
      </c>
      <c r="C33" s="815">
        <v>301</v>
      </c>
      <c r="D33" s="771" t="s">
        <v>2622</v>
      </c>
    </row>
    <row r="34" spans="1:4">
      <c r="A34" s="1267"/>
      <c r="B34" s="816">
        <v>506.6</v>
      </c>
      <c r="C34" s="816">
        <v>506.6</v>
      </c>
      <c r="D34" s="773" t="s">
        <v>11</v>
      </c>
    </row>
    <row r="35" spans="1:4">
      <c r="A35" s="1265" t="s">
        <v>762</v>
      </c>
      <c r="B35" s="815">
        <v>32</v>
      </c>
      <c r="C35" s="815">
        <v>32</v>
      </c>
      <c r="D35" s="771" t="s">
        <v>2410</v>
      </c>
    </row>
    <row r="36" spans="1:4">
      <c r="A36" s="1265"/>
      <c r="B36" s="815">
        <v>168.8</v>
      </c>
      <c r="C36" s="815">
        <v>168.8</v>
      </c>
      <c r="D36" s="771" t="s">
        <v>1292</v>
      </c>
    </row>
    <row r="37" spans="1:4">
      <c r="A37" s="1265"/>
      <c r="B37" s="815">
        <v>141.6</v>
      </c>
      <c r="C37" s="815">
        <v>141.6</v>
      </c>
      <c r="D37" s="771" t="s">
        <v>2623</v>
      </c>
    </row>
    <row r="38" spans="1:4">
      <c r="A38" s="1265"/>
      <c r="B38" s="815">
        <v>50</v>
      </c>
      <c r="C38" s="815">
        <v>50</v>
      </c>
      <c r="D38" s="771" t="s">
        <v>765</v>
      </c>
    </row>
    <row r="39" spans="1:4">
      <c r="A39" s="1265"/>
      <c r="B39" s="815">
        <v>392.4</v>
      </c>
      <c r="C39" s="815">
        <v>392.4</v>
      </c>
      <c r="D39" s="771" t="s">
        <v>11</v>
      </c>
    </row>
    <row r="40" spans="1:4">
      <c r="A40" s="1266" t="s">
        <v>761</v>
      </c>
      <c r="B40" s="817">
        <v>168.8</v>
      </c>
      <c r="C40" s="817">
        <v>168.8</v>
      </c>
      <c r="D40" s="775" t="s">
        <v>1292</v>
      </c>
    </row>
    <row r="41" spans="1:4">
      <c r="A41" s="1265"/>
      <c r="B41" s="815">
        <v>153.9</v>
      </c>
      <c r="C41" s="815">
        <v>153.9</v>
      </c>
      <c r="D41" s="771" t="s">
        <v>2623</v>
      </c>
    </row>
    <row r="42" spans="1:4">
      <c r="A42" s="1265"/>
      <c r="B42" s="815">
        <v>165</v>
      </c>
      <c r="C42" s="815">
        <v>165</v>
      </c>
      <c r="D42" s="771" t="s">
        <v>2659</v>
      </c>
    </row>
    <row r="43" spans="1:4">
      <c r="A43" s="1265"/>
      <c r="B43" s="815">
        <v>50</v>
      </c>
      <c r="C43" s="815">
        <v>50</v>
      </c>
      <c r="D43" s="771" t="s">
        <v>765</v>
      </c>
    </row>
    <row r="44" spans="1:4">
      <c r="A44" s="1267"/>
      <c r="B44" s="816">
        <v>537.70000000000005</v>
      </c>
      <c r="C44" s="816">
        <v>537.70000000000005</v>
      </c>
      <c r="D44" s="773" t="s">
        <v>11</v>
      </c>
    </row>
    <row r="45" spans="1:4">
      <c r="A45" s="1265" t="s">
        <v>771</v>
      </c>
      <c r="B45" s="815">
        <v>250</v>
      </c>
      <c r="C45" s="815">
        <v>250</v>
      </c>
      <c r="D45" s="771" t="s">
        <v>2624</v>
      </c>
    </row>
    <row r="46" spans="1:4">
      <c r="A46" s="1265"/>
      <c r="B46" s="815">
        <v>99.5</v>
      </c>
      <c r="C46" s="815">
        <v>99.5</v>
      </c>
      <c r="D46" s="771" t="s">
        <v>1292</v>
      </c>
    </row>
    <row r="47" spans="1:4">
      <c r="A47" s="1265"/>
      <c r="B47" s="815">
        <v>119.1</v>
      </c>
      <c r="C47" s="815">
        <v>118.949</v>
      </c>
      <c r="D47" s="771" t="s">
        <v>2623</v>
      </c>
    </row>
    <row r="48" spans="1:4">
      <c r="A48" s="1265"/>
      <c r="B48" s="815">
        <v>1000</v>
      </c>
      <c r="C48" s="815">
        <v>0</v>
      </c>
      <c r="D48" s="771" t="s">
        <v>774</v>
      </c>
    </row>
    <row r="49" spans="1:4">
      <c r="A49" s="1265"/>
      <c r="B49" s="815">
        <v>1468.6</v>
      </c>
      <c r="C49" s="815">
        <v>468.44900000000001</v>
      </c>
      <c r="D49" s="771" t="s">
        <v>11</v>
      </c>
    </row>
    <row r="50" spans="1:4">
      <c r="A50" s="1266" t="s">
        <v>2810</v>
      </c>
      <c r="B50" s="817">
        <v>86.5</v>
      </c>
      <c r="C50" s="817">
        <v>41.155000000000001</v>
      </c>
      <c r="D50" s="775" t="s">
        <v>2603</v>
      </c>
    </row>
    <row r="51" spans="1:4">
      <c r="A51" s="1265"/>
      <c r="B51" s="815">
        <v>92.5</v>
      </c>
      <c r="C51" s="815">
        <v>92.5</v>
      </c>
      <c r="D51" s="771" t="s">
        <v>2624</v>
      </c>
    </row>
    <row r="52" spans="1:4">
      <c r="A52" s="1265"/>
      <c r="B52" s="815">
        <v>541.62</v>
      </c>
      <c r="C52" s="815">
        <v>541.59179999999992</v>
      </c>
      <c r="D52" s="771" t="s">
        <v>1117</v>
      </c>
    </row>
    <row r="53" spans="1:4">
      <c r="A53" s="1265"/>
      <c r="B53" s="815">
        <v>102.6</v>
      </c>
      <c r="C53" s="815">
        <v>102.6</v>
      </c>
      <c r="D53" s="771" t="s">
        <v>2623</v>
      </c>
    </row>
    <row r="54" spans="1:4">
      <c r="A54" s="1267"/>
      <c r="B54" s="816">
        <v>823.22</v>
      </c>
      <c r="C54" s="816">
        <v>777.84679999999992</v>
      </c>
      <c r="D54" s="773" t="s">
        <v>11</v>
      </c>
    </row>
    <row r="55" spans="1:4">
      <c r="A55" s="1265" t="s">
        <v>710</v>
      </c>
      <c r="B55" s="815">
        <v>107.2</v>
      </c>
      <c r="C55" s="815">
        <v>53.6</v>
      </c>
      <c r="D55" s="771" t="s">
        <v>2596</v>
      </c>
    </row>
    <row r="56" spans="1:4">
      <c r="A56" s="1265"/>
      <c r="B56" s="815">
        <v>40</v>
      </c>
      <c r="C56" s="815">
        <v>40</v>
      </c>
      <c r="D56" s="771" t="s">
        <v>2635</v>
      </c>
    </row>
    <row r="57" spans="1:4">
      <c r="A57" s="1265"/>
      <c r="B57" s="815">
        <v>595.14</v>
      </c>
      <c r="C57" s="815">
        <v>595.11861999999996</v>
      </c>
      <c r="D57" s="771" t="s">
        <v>1117</v>
      </c>
    </row>
    <row r="58" spans="1:4">
      <c r="A58" s="1265"/>
      <c r="B58" s="815">
        <v>100</v>
      </c>
      <c r="C58" s="815">
        <v>100</v>
      </c>
      <c r="D58" s="771" t="s">
        <v>717</v>
      </c>
    </row>
    <row r="59" spans="1:4">
      <c r="A59" s="1265"/>
      <c r="B59" s="815">
        <v>168.8</v>
      </c>
      <c r="C59" s="815">
        <v>168.8</v>
      </c>
      <c r="D59" s="771" t="s">
        <v>1292</v>
      </c>
    </row>
    <row r="60" spans="1:4">
      <c r="A60" s="1265"/>
      <c r="B60" s="815">
        <v>705.5</v>
      </c>
      <c r="C60" s="815">
        <v>705.5</v>
      </c>
      <c r="D60" s="771" t="s">
        <v>2623</v>
      </c>
    </row>
    <row r="61" spans="1:4">
      <c r="A61" s="1265"/>
      <c r="B61" s="815">
        <v>150</v>
      </c>
      <c r="C61" s="815">
        <v>0</v>
      </c>
      <c r="D61" s="771" t="s">
        <v>774</v>
      </c>
    </row>
    <row r="62" spans="1:4">
      <c r="A62" s="1265"/>
      <c r="B62" s="815">
        <v>50</v>
      </c>
      <c r="C62" s="815">
        <v>50</v>
      </c>
      <c r="D62" s="771" t="s">
        <v>765</v>
      </c>
    </row>
    <row r="63" spans="1:4">
      <c r="A63" s="1265"/>
      <c r="B63" s="815">
        <v>1916.6399999999999</v>
      </c>
      <c r="C63" s="815">
        <v>1713.0186200000001</v>
      </c>
      <c r="D63" s="771" t="s">
        <v>11</v>
      </c>
    </row>
    <row r="64" spans="1:4">
      <c r="A64" s="1266" t="s">
        <v>732</v>
      </c>
      <c r="B64" s="817">
        <v>51</v>
      </c>
      <c r="C64" s="817">
        <v>51</v>
      </c>
      <c r="D64" s="775" t="s">
        <v>2410</v>
      </c>
    </row>
    <row r="65" spans="1:4">
      <c r="A65" s="1265"/>
      <c r="B65" s="815">
        <v>166.8</v>
      </c>
      <c r="C65" s="815">
        <v>164.94200000000001</v>
      </c>
      <c r="D65" s="771" t="s">
        <v>2635</v>
      </c>
    </row>
    <row r="66" spans="1:4">
      <c r="A66" s="1265"/>
      <c r="B66" s="815">
        <v>1039.6299999999999</v>
      </c>
      <c r="C66" s="815">
        <v>1036.1491800000001</v>
      </c>
      <c r="D66" s="771" t="s">
        <v>1117</v>
      </c>
    </row>
    <row r="67" spans="1:4">
      <c r="A67" s="1265"/>
      <c r="B67" s="815">
        <v>234.8</v>
      </c>
      <c r="C67" s="815">
        <v>234.8</v>
      </c>
      <c r="D67" s="771" t="s">
        <v>1292</v>
      </c>
    </row>
    <row r="68" spans="1:4">
      <c r="A68" s="1265"/>
      <c r="B68" s="815">
        <v>223.5</v>
      </c>
      <c r="C68" s="815">
        <v>223.5</v>
      </c>
      <c r="D68" s="771" t="s">
        <v>2623</v>
      </c>
    </row>
    <row r="69" spans="1:4">
      <c r="A69" s="1265"/>
      <c r="B69" s="815">
        <v>50</v>
      </c>
      <c r="C69" s="815">
        <v>50</v>
      </c>
      <c r="D69" s="771" t="s">
        <v>765</v>
      </c>
    </row>
    <row r="70" spans="1:4">
      <c r="A70" s="1265"/>
      <c r="B70" s="815">
        <v>264</v>
      </c>
      <c r="C70" s="815">
        <v>264</v>
      </c>
      <c r="D70" s="771" t="s">
        <v>2622</v>
      </c>
    </row>
    <row r="71" spans="1:4">
      <c r="A71" s="1265"/>
      <c r="B71" s="815">
        <v>53.5</v>
      </c>
      <c r="C71" s="815">
        <v>53.5</v>
      </c>
      <c r="D71" s="771" t="s">
        <v>733</v>
      </c>
    </row>
    <row r="72" spans="1:4">
      <c r="A72" s="1267"/>
      <c r="B72" s="816">
        <v>2083.2299999999996</v>
      </c>
      <c r="C72" s="816">
        <v>2077.8911799999996</v>
      </c>
      <c r="D72" s="773" t="s">
        <v>11</v>
      </c>
    </row>
    <row r="73" spans="1:4">
      <c r="A73" s="1265" t="s">
        <v>760</v>
      </c>
      <c r="B73" s="815">
        <v>76.72</v>
      </c>
      <c r="C73" s="815">
        <v>64.72</v>
      </c>
      <c r="D73" s="771" t="s">
        <v>2629</v>
      </c>
    </row>
    <row r="74" spans="1:4">
      <c r="A74" s="1265"/>
      <c r="B74" s="815">
        <v>56</v>
      </c>
      <c r="C74" s="815">
        <v>56</v>
      </c>
      <c r="D74" s="771" t="s">
        <v>2625</v>
      </c>
    </row>
    <row r="75" spans="1:4">
      <c r="A75" s="1265"/>
      <c r="B75" s="815">
        <v>233.25000000000003</v>
      </c>
      <c r="C75" s="815">
        <v>233.21074000000002</v>
      </c>
      <c r="D75" s="771" t="s">
        <v>1118</v>
      </c>
    </row>
    <row r="76" spans="1:4">
      <c r="A76" s="1265"/>
      <c r="B76" s="815">
        <v>305.72000000000003</v>
      </c>
      <c r="C76" s="815">
        <v>305.72399999999999</v>
      </c>
      <c r="D76" s="771" t="s">
        <v>1292</v>
      </c>
    </row>
    <row r="77" spans="1:4">
      <c r="A77" s="1265"/>
      <c r="B77" s="815">
        <v>214.5</v>
      </c>
      <c r="C77" s="815">
        <v>214.5</v>
      </c>
      <c r="D77" s="771" t="s">
        <v>2623</v>
      </c>
    </row>
    <row r="78" spans="1:4">
      <c r="A78" s="1265"/>
      <c r="B78" s="815">
        <v>450</v>
      </c>
      <c r="C78" s="815">
        <v>0</v>
      </c>
      <c r="D78" s="771" t="s">
        <v>774</v>
      </c>
    </row>
    <row r="79" spans="1:4">
      <c r="A79" s="1265"/>
      <c r="B79" s="815">
        <v>685</v>
      </c>
      <c r="C79" s="815">
        <v>685</v>
      </c>
      <c r="D79" s="771" t="s">
        <v>2659</v>
      </c>
    </row>
    <row r="80" spans="1:4">
      <c r="A80" s="1265"/>
      <c r="B80" s="815">
        <v>50</v>
      </c>
      <c r="C80" s="815">
        <v>50</v>
      </c>
      <c r="D80" s="771" t="s">
        <v>765</v>
      </c>
    </row>
    <row r="81" spans="1:4">
      <c r="A81" s="1265"/>
      <c r="B81" s="815">
        <v>2071.19</v>
      </c>
      <c r="C81" s="815">
        <v>1609.1547399999999</v>
      </c>
      <c r="D81" s="771" t="s">
        <v>11</v>
      </c>
    </row>
    <row r="82" spans="1:4">
      <c r="A82" s="1266" t="s">
        <v>709</v>
      </c>
      <c r="B82" s="817">
        <v>92</v>
      </c>
      <c r="C82" s="817">
        <v>90.481300000000005</v>
      </c>
      <c r="D82" s="775" t="s">
        <v>2627</v>
      </c>
    </row>
    <row r="83" spans="1:4">
      <c r="A83" s="1265"/>
      <c r="B83" s="815">
        <v>13.63</v>
      </c>
      <c r="C83" s="815">
        <v>13.6266</v>
      </c>
      <c r="D83" s="771" t="s">
        <v>2629</v>
      </c>
    </row>
    <row r="84" spans="1:4">
      <c r="A84" s="1265"/>
      <c r="B84" s="815">
        <v>40.700000000000003</v>
      </c>
      <c r="C84" s="815">
        <v>20.350000000000001</v>
      </c>
      <c r="D84" s="771" t="s">
        <v>2596</v>
      </c>
    </row>
    <row r="85" spans="1:4">
      <c r="A85" s="1265"/>
      <c r="B85" s="815">
        <v>30.5</v>
      </c>
      <c r="C85" s="815">
        <v>30.5</v>
      </c>
      <c r="D85" s="771" t="s">
        <v>2624</v>
      </c>
    </row>
    <row r="86" spans="1:4">
      <c r="A86" s="1265"/>
      <c r="B86" s="815">
        <v>91.46</v>
      </c>
      <c r="C86" s="815">
        <v>91.454790000000003</v>
      </c>
      <c r="D86" s="771" t="s">
        <v>1118</v>
      </c>
    </row>
    <row r="87" spans="1:4">
      <c r="A87" s="1265"/>
      <c r="B87" s="815">
        <v>75</v>
      </c>
      <c r="C87" s="815">
        <v>75</v>
      </c>
      <c r="D87" s="771" t="s">
        <v>717</v>
      </c>
    </row>
    <row r="88" spans="1:4">
      <c r="A88" s="1265"/>
      <c r="B88" s="815">
        <v>418.9</v>
      </c>
      <c r="C88" s="815">
        <v>418.9</v>
      </c>
      <c r="D88" s="771" t="s">
        <v>2623</v>
      </c>
    </row>
    <row r="89" spans="1:4">
      <c r="A89" s="1265"/>
      <c r="B89" s="815">
        <v>50</v>
      </c>
      <c r="C89" s="815">
        <v>50</v>
      </c>
      <c r="D89" s="771" t="s">
        <v>765</v>
      </c>
    </row>
    <row r="90" spans="1:4">
      <c r="A90" s="1267"/>
      <c r="B90" s="816">
        <v>812.18999999999994</v>
      </c>
      <c r="C90" s="816">
        <v>790.31268999999998</v>
      </c>
      <c r="D90" s="773" t="s">
        <v>11</v>
      </c>
    </row>
    <row r="91" spans="1:4">
      <c r="A91" s="1265" t="s">
        <v>759</v>
      </c>
      <c r="B91" s="815">
        <v>168.8</v>
      </c>
      <c r="C91" s="815">
        <v>168.8</v>
      </c>
      <c r="D91" s="771" t="s">
        <v>1292</v>
      </c>
    </row>
    <row r="92" spans="1:4">
      <c r="A92" s="1265"/>
      <c r="B92" s="815">
        <v>202.1</v>
      </c>
      <c r="C92" s="815">
        <v>202.1</v>
      </c>
      <c r="D92" s="771" t="s">
        <v>2623</v>
      </c>
    </row>
    <row r="93" spans="1:4">
      <c r="A93" s="1265"/>
      <c r="B93" s="815">
        <v>50</v>
      </c>
      <c r="C93" s="815">
        <v>50</v>
      </c>
      <c r="D93" s="771" t="s">
        <v>765</v>
      </c>
    </row>
    <row r="94" spans="1:4">
      <c r="A94" s="1265"/>
      <c r="B94" s="815">
        <v>420.9</v>
      </c>
      <c r="C94" s="815">
        <v>420.9</v>
      </c>
      <c r="D94" s="771" t="s">
        <v>11</v>
      </c>
    </row>
    <row r="95" spans="1:4">
      <c r="A95" s="1266" t="s">
        <v>2809</v>
      </c>
      <c r="B95" s="817">
        <v>60</v>
      </c>
      <c r="C95" s="817">
        <v>48</v>
      </c>
      <c r="D95" s="775" t="s">
        <v>2629</v>
      </c>
    </row>
    <row r="96" spans="1:4">
      <c r="A96" s="1265"/>
      <c r="B96" s="815">
        <v>50</v>
      </c>
      <c r="C96" s="815">
        <v>50</v>
      </c>
      <c r="D96" s="771" t="s">
        <v>2628</v>
      </c>
    </row>
    <row r="97" spans="1:4">
      <c r="A97" s="1265"/>
      <c r="B97" s="815">
        <v>492.14</v>
      </c>
      <c r="C97" s="815">
        <v>492.11900000000003</v>
      </c>
      <c r="D97" s="771" t="s">
        <v>1117</v>
      </c>
    </row>
    <row r="98" spans="1:4">
      <c r="A98" s="1265"/>
      <c r="B98" s="815">
        <v>234.8</v>
      </c>
      <c r="C98" s="815">
        <v>234.8</v>
      </c>
      <c r="D98" s="771" t="s">
        <v>1292</v>
      </c>
    </row>
    <row r="99" spans="1:4">
      <c r="A99" s="1265"/>
      <c r="B99" s="815">
        <v>148.9</v>
      </c>
      <c r="C99" s="815">
        <v>148.9</v>
      </c>
      <c r="D99" s="771" t="s">
        <v>2623</v>
      </c>
    </row>
    <row r="100" spans="1:4">
      <c r="A100" s="1265"/>
      <c r="B100" s="815">
        <v>463</v>
      </c>
      <c r="C100" s="815">
        <v>463</v>
      </c>
      <c r="D100" s="771" t="s">
        <v>2622</v>
      </c>
    </row>
    <row r="101" spans="1:4">
      <c r="A101" s="1267"/>
      <c r="B101" s="816">
        <v>1448.8400000000001</v>
      </c>
      <c r="C101" s="816">
        <v>1436.819</v>
      </c>
      <c r="D101" s="773" t="s">
        <v>11</v>
      </c>
    </row>
    <row r="102" spans="1:4">
      <c r="A102" s="1265" t="s">
        <v>758</v>
      </c>
      <c r="B102" s="815">
        <v>60</v>
      </c>
      <c r="C102" s="815">
        <v>59.709000000000003</v>
      </c>
      <c r="D102" s="771" t="s">
        <v>2629</v>
      </c>
    </row>
    <row r="103" spans="1:4">
      <c r="A103" s="1265"/>
      <c r="B103" s="815">
        <v>48.3</v>
      </c>
      <c r="C103" s="815">
        <v>24.15</v>
      </c>
      <c r="D103" s="771" t="s">
        <v>2596</v>
      </c>
    </row>
    <row r="104" spans="1:4">
      <c r="A104" s="1265"/>
      <c r="B104" s="815">
        <v>52.97</v>
      </c>
      <c r="C104" s="815">
        <v>52.971359999999997</v>
      </c>
      <c r="D104" s="771" t="s">
        <v>2688</v>
      </c>
    </row>
    <row r="105" spans="1:4">
      <c r="A105" s="1265"/>
      <c r="B105" s="815">
        <v>81</v>
      </c>
      <c r="C105" s="815">
        <v>81</v>
      </c>
      <c r="D105" s="771" t="s">
        <v>2624</v>
      </c>
    </row>
    <row r="106" spans="1:4">
      <c r="A106" s="1265"/>
      <c r="B106" s="815">
        <v>338.7</v>
      </c>
      <c r="C106" s="815">
        <v>338.7</v>
      </c>
      <c r="D106" s="771" t="s">
        <v>2623</v>
      </c>
    </row>
    <row r="107" spans="1:4">
      <c r="A107" s="1265"/>
      <c r="B107" s="815">
        <v>571.66999999999996</v>
      </c>
      <c r="C107" s="815">
        <v>571.60199999999998</v>
      </c>
      <c r="D107" s="771" t="s">
        <v>2659</v>
      </c>
    </row>
    <row r="108" spans="1:4">
      <c r="A108" s="1265"/>
      <c r="B108" s="815">
        <v>50</v>
      </c>
      <c r="C108" s="815">
        <v>50</v>
      </c>
      <c r="D108" s="771" t="s">
        <v>765</v>
      </c>
    </row>
    <row r="109" spans="1:4">
      <c r="A109" s="1265"/>
      <c r="B109" s="815">
        <v>1202.6399999999999</v>
      </c>
      <c r="C109" s="815">
        <v>1178.1323600000001</v>
      </c>
      <c r="D109" s="771" t="s">
        <v>11</v>
      </c>
    </row>
    <row r="110" spans="1:4">
      <c r="A110" s="1266" t="s">
        <v>2808</v>
      </c>
      <c r="B110" s="817">
        <v>76.72</v>
      </c>
      <c r="C110" s="817">
        <v>76.64</v>
      </c>
      <c r="D110" s="775" t="s">
        <v>2629</v>
      </c>
    </row>
    <row r="111" spans="1:4">
      <c r="A111" s="1265"/>
      <c r="B111" s="815">
        <v>550</v>
      </c>
      <c r="C111" s="815">
        <v>25</v>
      </c>
      <c r="D111" s="771" t="s">
        <v>2596</v>
      </c>
    </row>
    <row r="112" spans="1:4">
      <c r="A112" s="1265"/>
      <c r="B112" s="815">
        <v>641.9</v>
      </c>
      <c r="C112" s="815">
        <v>0</v>
      </c>
      <c r="D112" s="771" t="s">
        <v>2675</v>
      </c>
    </row>
    <row r="113" spans="1:4">
      <c r="A113" s="1265"/>
      <c r="B113" s="815">
        <v>109.8</v>
      </c>
      <c r="C113" s="815">
        <v>109.8</v>
      </c>
      <c r="D113" s="771" t="s">
        <v>2623</v>
      </c>
    </row>
    <row r="114" spans="1:4">
      <c r="A114" s="1267"/>
      <c r="B114" s="816">
        <v>1378.4199999999998</v>
      </c>
      <c r="C114" s="816">
        <v>211.44</v>
      </c>
      <c r="D114" s="773" t="s">
        <v>11</v>
      </c>
    </row>
    <row r="115" spans="1:4">
      <c r="A115" s="1265" t="s">
        <v>757</v>
      </c>
      <c r="B115" s="815">
        <v>99.9</v>
      </c>
      <c r="C115" s="815">
        <v>98.291000000000011</v>
      </c>
      <c r="D115" s="771" t="s">
        <v>2627</v>
      </c>
    </row>
    <row r="116" spans="1:4">
      <c r="A116" s="1265"/>
      <c r="B116" s="815">
        <v>76.72</v>
      </c>
      <c r="C116" s="815">
        <v>64.650000000000006</v>
      </c>
      <c r="D116" s="771" t="s">
        <v>2629</v>
      </c>
    </row>
    <row r="117" spans="1:4">
      <c r="A117" s="1265"/>
      <c r="B117" s="815">
        <v>99.9</v>
      </c>
      <c r="C117" s="815">
        <v>97.439000000000007</v>
      </c>
      <c r="D117" s="771" t="s">
        <v>2625</v>
      </c>
    </row>
    <row r="118" spans="1:4">
      <c r="A118" s="1265"/>
      <c r="B118" s="815">
        <v>1328.7600000000002</v>
      </c>
      <c r="C118" s="815">
        <v>965.48644000000002</v>
      </c>
      <c r="D118" s="771" t="s">
        <v>1122</v>
      </c>
    </row>
    <row r="119" spans="1:4">
      <c r="A119" s="1265"/>
      <c r="B119" s="815">
        <v>168.8</v>
      </c>
      <c r="C119" s="815">
        <v>168.8</v>
      </c>
      <c r="D119" s="771" t="s">
        <v>1292</v>
      </c>
    </row>
    <row r="120" spans="1:4">
      <c r="A120" s="1265"/>
      <c r="B120" s="815">
        <v>396.2</v>
      </c>
      <c r="C120" s="815">
        <v>396.2</v>
      </c>
      <c r="D120" s="771" t="s">
        <v>2623</v>
      </c>
    </row>
    <row r="121" spans="1:4">
      <c r="A121" s="1265"/>
      <c r="B121" s="815">
        <v>50</v>
      </c>
      <c r="C121" s="815">
        <v>50</v>
      </c>
      <c r="D121" s="771" t="s">
        <v>765</v>
      </c>
    </row>
    <row r="122" spans="1:4">
      <c r="A122" s="1265"/>
      <c r="B122" s="815">
        <v>2220.2800000000002</v>
      </c>
      <c r="C122" s="815">
        <v>1840.86644</v>
      </c>
      <c r="D122" s="771" t="s">
        <v>11</v>
      </c>
    </row>
    <row r="123" spans="1:4">
      <c r="A123" s="1266" t="s">
        <v>756</v>
      </c>
      <c r="B123" s="817">
        <v>84.4</v>
      </c>
      <c r="C123" s="817">
        <v>84.4</v>
      </c>
      <c r="D123" s="775" t="s">
        <v>2608</v>
      </c>
    </row>
    <row r="124" spans="1:4">
      <c r="A124" s="1265"/>
      <c r="B124" s="815">
        <v>168.8</v>
      </c>
      <c r="C124" s="815">
        <v>168.8</v>
      </c>
      <c r="D124" s="771" t="s">
        <v>1292</v>
      </c>
    </row>
    <row r="125" spans="1:4">
      <c r="A125" s="1265"/>
      <c r="B125" s="815">
        <v>138.5</v>
      </c>
      <c r="C125" s="815">
        <v>138.5</v>
      </c>
      <c r="D125" s="771" t="s">
        <v>2623</v>
      </c>
    </row>
    <row r="126" spans="1:4">
      <c r="A126" s="1265"/>
      <c r="B126" s="815">
        <v>50</v>
      </c>
      <c r="C126" s="815">
        <v>50</v>
      </c>
      <c r="D126" s="771" t="s">
        <v>765</v>
      </c>
    </row>
    <row r="127" spans="1:4">
      <c r="A127" s="1267"/>
      <c r="B127" s="816">
        <v>441.70000000000005</v>
      </c>
      <c r="C127" s="816">
        <v>441.70000000000005</v>
      </c>
      <c r="D127" s="773" t="s">
        <v>11</v>
      </c>
    </row>
    <row r="128" spans="1:4">
      <c r="A128" s="1265" t="s">
        <v>491</v>
      </c>
      <c r="B128" s="815">
        <v>79</v>
      </c>
      <c r="C128" s="815">
        <v>67</v>
      </c>
      <c r="D128" s="771" t="s">
        <v>2629</v>
      </c>
    </row>
    <row r="129" spans="1:4">
      <c r="A129" s="1265"/>
      <c r="B129" s="815">
        <v>50</v>
      </c>
      <c r="C129" s="815">
        <v>25</v>
      </c>
      <c r="D129" s="771" t="s">
        <v>2596</v>
      </c>
    </row>
    <row r="130" spans="1:4">
      <c r="A130" s="1265"/>
      <c r="B130" s="815">
        <v>76.2</v>
      </c>
      <c r="C130" s="815">
        <v>76.2</v>
      </c>
      <c r="D130" s="771" t="s">
        <v>2625</v>
      </c>
    </row>
    <row r="131" spans="1:4">
      <c r="A131" s="1265"/>
      <c r="B131" s="815">
        <v>300</v>
      </c>
      <c r="C131" s="815">
        <v>300</v>
      </c>
      <c r="D131" s="771" t="s">
        <v>778</v>
      </c>
    </row>
    <row r="132" spans="1:4">
      <c r="A132" s="1265"/>
      <c r="B132" s="815">
        <v>1183.55</v>
      </c>
      <c r="C132" s="815">
        <v>854.62300000000005</v>
      </c>
      <c r="D132" s="771" t="s">
        <v>1122</v>
      </c>
    </row>
    <row r="133" spans="1:4">
      <c r="A133" s="1265"/>
      <c r="B133" s="815">
        <v>1027.4099999999999</v>
      </c>
      <c r="C133" s="815">
        <v>1027.3903399999999</v>
      </c>
      <c r="D133" s="771" t="s">
        <v>1117</v>
      </c>
    </row>
    <row r="134" spans="1:4">
      <c r="A134" s="1265"/>
      <c r="B134" s="815">
        <v>168.8</v>
      </c>
      <c r="C134" s="815">
        <v>168.8</v>
      </c>
      <c r="D134" s="771" t="s">
        <v>1292</v>
      </c>
    </row>
    <row r="135" spans="1:4">
      <c r="A135" s="1265"/>
      <c r="B135" s="815">
        <v>179.2</v>
      </c>
      <c r="C135" s="815">
        <v>179.2</v>
      </c>
      <c r="D135" s="771" t="s">
        <v>2623</v>
      </c>
    </row>
    <row r="136" spans="1:4">
      <c r="A136" s="1265"/>
      <c r="B136" s="815">
        <v>40</v>
      </c>
      <c r="C136" s="815">
        <v>40</v>
      </c>
      <c r="D136" s="771" t="s">
        <v>595</v>
      </c>
    </row>
    <row r="137" spans="1:4">
      <c r="A137" s="1265"/>
      <c r="B137" s="815">
        <v>50</v>
      </c>
      <c r="C137" s="815">
        <v>50</v>
      </c>
      <c r="D137" s="771" t="s">
        <v>765</v>
      </c>
    </row>
    <row r="138" spans="1:4" ht="21.75">
      <c r="A138" s="1265"/>
      <c r="B138" s="815">
        <v>41</v>
      </c>
      <c r="C138" s="815">
        <v>40.913400000000003</v>
      </c>
      <c r="D138" s="771" t="s">
        <v>494</v>
      </c>
    </row>
    <row r="139" spans="1:4">
      <c r="A139" s="1265"/>
      <c r="B139" s="815">
        <v>76</v>
      </c>
      <c r="C139" s="815">
        <v>76</v>
      </c>
      <c r="D139" s="771" t="s">
        <v>1255</v>
      </c>
    </row>
    <row r="140" spans="1:4">
      <c r="A140" s="1265"/>
      <c r="B140" s="815">
        <v>220</v>
      </c>
      <c r="C140" s="815">
        <v>220</v>
      </c>
      <c r="D140" s="771" t="s">
        <v>698</v>
      </c>
    </row>
    <row r="141" spans="1:4">
      <c r="A141" s="1265"/>
      <c r="B141" s="815">
        <v>3491.16</v>
      </c>
      <c r="C141" s="815">
        <v>3125.1267400000002</v>
      </c>
      <c r="D141" s="771" t="s">
        <v>11</v>
      </c>
    </row>
    <row r="142" spans="1:4">
      <c r="A142" s="1266" t="s">
        <v>755</v>
      </c>
      <c r="B142" s="817">
        <v>75</v>
      </c>
      <c r="C142" s="817">
        <v>75</v>
      </c>
      <c r="D142" s="775" t="s">
        <v>2410</v>
      </c>
    </row>
    <row r="143" spans="1:4">
      <c r="A143" s="1265"/>
      <c r="B143" s="815">
        <v>168.8</v>
      </c>
      <c r="C143" s="815">
        <v>168.8</v>
      </c>
      <c r="D143" s="771" t="s">
        <v>1292</v>
      </c>
    </row>
    <row r="144" spans="1:4">
      <c r="A144" s="1265"/>
      <c r="B144" s="815">
        <v>192.9</v>
      </c>
      <c r="C144" s="815">
        <v>192.9</v>
      </c>
      <c r="D144" s="771" t="s">
        <v>2623</v>
      </c>
    </row>
    <row r="145" spans="1:4">
      <c r="A145" s="1265"/>
      <c r="B145" s="815">
        <v>1471.01</v>
      </c>
      <c r="C145" s="815">
        <v>1471.0139999999999</v>
      </c>
      <c r="D145" s="771" t="s">
        <v>2659</v>
      </c>
    </row>
    <row r="146" spans="1:4">
      <c r="A146" s="1265"/>
      <c r="B146" s="815">
        <v>50</v>
      </c>
      <c r="C146" s="815">
        <v>50</v>
      </c>
      <c r="D146" s="771" t="s">
        <v>765</v>
      </c>
    </row>
    <row r="147" spans="1:4">
      <c r="A147" s="1267"/>
      <c r="B147" s="816">
        <v>1957.71</v>
      </c>
      <c r="C147" s="816">
        <v>1957.7139999999999</v>
      </c>
      <c r="D147" s="773" t="s">
        <v>11</v>
      </c>
    </row>
    <row r="148" spans="1:4">
      <c r="A148" s="1265" t="s">
        <v>593</v>
      </c>
      <c r="B148" s="815">
        <v>64.63</v>
      </c>
      <c r="C148" s="815">
        <v>52.6235</v>
      </c>
      <c r="D148" s="771" t="s">
        <v>2629</v>
      </c>
    </row>
    <row r="149" spans="1:4">
      <c r="A149" s="1265"/>
      <c r="B149" s="815">
        <v>49</v>
      </c>
      <c r="C149" s="815">
        <v>24.5</v>
      </c>
      <c r="D149" s="771" t="s">
        <v>2596</v>
      </c>
    </row>
    <row r="150" spans="1:4">
      <c r="A150" s="1265"/>
      <c r="B150" s="815">
        <v>15.51</v>
      </c>
      <c r="C150" s="815">
        <v>15.508329999999999</v>
      </c>
      <c r="D150" s="771" t="s">
        <v>2675</v>
      </c>
    </row>
    <row r="151" spans="1:4">
      <c r="A151" s="1265"/>
      <c r="B151" s="815">
        <v>1008.32</v>
      </c>
      <c r="C151" s="815">
        <v>1008.31331</v>
      </c>
      <c r="D151" s="771" t="s">
        <v>1117</v>
      </c>
    </row>
    <row r="152" spans="1:4">
      <c r="A152" s="1265"/>
      <c r="B152" s="815">
        <v>66</v>
      </c>
      <c r="C152" s="815">
        <v>66</v>
      </c>
      <c r="D152" s="771" t="s">
        <v>1292</v>
      </c>
    </row>
    <row r="153" spans="1:4">
      <c r="A153" s="1265"/>
      <c r="B153" s="815">
        <v>1.3</v>
      </c>
      <c r="C153" s="815">
        <v>1.3</v>
      </c>
      <c r="D153" s="771" t="s">
        <v>2623</v>
      </c>
    </row>
    <row r="154" spans="1:4">
      <c r="A154" s="1265"/>
      <c r="B154" s="815">
        <v>43</v>
      </c>
      <c r="C154" s="815">
        <v>43</v>
      </c>
      <c r="D154" s="771" t="s">
        <v>595</v>
      </c>
    </row>
    <row r="155" spans="1:4">
      <c r="A155" s="1265"/>
      <c r="B155" s="815">
        <v>2613</v>
      </c>
      <c r="C155" s="815">
        <v>2613</v>
      </c>
      <c r="D155" s="771" t="s">
        <v>2622</v>
      </c>
    </row>
    <row r="156" spans="1:4">
      <c r="A156" s="1265"/>
      <c r="B156" s="815">
        <v>113</v>
      </c>
      <c r="C156" s="815">
        <v>113</v>
      </c>
      <c r="D156" s="771" t="s">
        <v>1255</v>
      </c>
    </row>
    <row r="157" spans="1:4">
      <c r="A157" s="1265"/>
      <c r="B157" s="815">
        <v>3973.76</v>
      </c>
      <c r="C157" s="815">
        <v>3937.24514</v>
      </c>
      <c r="D157" s="771" t="s">
        <v>11</v>
      </c>
    </row>
    <row r="158" spans="1:4">
      <c r="A158" s="1266" t="s">
        <v>754</v>
      </c>
      <c r="B158" s="817">
        <v>67.91</v>
      </c>
      <c r="C158" s="817">
        <v>57.223799999999997</v>
      </c>
      <c r="D158" s="775" t="s">
        <v>2629</v>
      </c>
    </row>
    <row r="159" spans="1:4">
      <c r="A159" s="1265"/>
      <c r="B159" s="815">
        <v>119</v>
      </c>
      <c r="C159" s="815">
        <v>29.5</v>
      </c>
      <c r="D159" s="771" t="s">
        <v>2603</v>
      </c>
    </row>
    <row r="160" spans="1:4">
      <c r="A160" s="1265"/>
      <c r="B160" s="815">
        <v>407.5</v>
      </c>
      <c r="C160" s="815">
        <v>325</v>
      </c>
      <c r="D160" s="771" t="s">
        <v>2608</v>
      </c>
    </row>
    <row r="161" spans="1:4">
      <c r="A161" s="1265"/>
      <c r="B161" s="815">
        <v>259</v>
      </c>
      <c r="C161" s="815">
        <v>258.99</v>
      </c>
      <c r="D161" s="771" t="s">
        <v>2688</v>
      </c>
    </row>
    <row r="162" spans="1:4">
      <c r="A162" s="1265"/>
      <c r="B162" s="815">
        <v>366.7</v>
      </c>
      <c r="C162" s="815">
        <v>366.69299999999998</v>
      </c>
      <c r="D162" s="771" t="s">
        <v>1120</v>
      </c>
    </row>
    <row r="163" spans="1:4">
      <c r="A163" s="1265"/>
      <c r="B163" s="815">
        <v>93.5</v>
      </c>
      <c r="C163" s="815">
        <v>90.522499999999994</v>
      </c>
      <c r="D163" s="771" t="s">
        <v>1119</v>
      </c>
    </row>
    <row r="164" spans="1:4">
      <c r="A164" s="1265"/>
      <c r="B164" s="815">
        <v>361.7</v>
      </c>
      <c r="C164" s="815">
        <v>361.7</v>
      </c>
      <c r="D164" s="771" t="s">
        <v>2623</v>
      </c>
    </row>
    <row r="165" spans="1:4">
      <c r="A165" s="1265"/>
      <c r="B165" s="815">
        <v>50</v>
      </c>
      <c r="C165" s="815">
        <v>50</v>
      </c>
      <c r="D165" s="771" t="s">
        <v>765</v>
      </c>
    </row>
    <row r="166" spans="1:4">
      <c r="A166" s="1267"/>
      <c r="B166" s="816">
        <v>1725.31</v>
      </c>
      <c r="C166" s="816">
        <v>1539.6293000000001</v>
      </c>
      <c r="D166" s="773" t="s">
        <v>11</v>
      </c>
    </row>
    <row r="167" spans="1:4">
      <c r="A167" s="1265" t="s">
        <v>2807</v>
      </c>
      <c r="B167" s="815">
        <v>150</v>
      </c>
      <c r="C167" s="815">
        <v>150</v>
      </c>
      <c r="D167" s="771" t="s">
        <v>2635</v>
      </c>
    </row>
    <row r="168" spans="1:4">
      <c r="A168" s="1265"/>
      <c r="B168" s="815">
        <v>4927.4399999999996</v>
      </c>
      <c r="C168" s="815">
        <v>4862.8647900000005</v>
      </c>
      <c r="D168" s="771" t="s">
        <v>1117</v>
      </c>
    </row>
    <row r="169" spans="1:4">
      <c r="A169" s="1265"/>
      <c r="B169" s="815">
        <v>109.4</v>
      </c>
      <c r="C169" s="815">
        <v>109.4</v>
      </c>
      <c r="D169" s="771" t="s">
        <v>2623</v>
      </c>
    </row>
    <row r="170" spans="1:4">
      <c r="A170" s="1265"/>
      <c r="B170" s="815">
        <v>5186.8399999999992</v>
      </c>
      <c r="C170" s="815">
        <v>5122.2647900000002</v>
      </c>
      <c r="D170" s="771" t="s">
        <v>11</v>
      </c>
    </row>
    <row r="171" spans="1:4">
      <c r="A171" s="1269" t="s">
        <v>2806</v>
      </c>
      <c r="B171" s="817">
        <v>311.5</v>
      </c>
      <c r="C171" s="817">
        <v>300.49740000000003</v>
      </c>
      <c r="D171" s="775" t="s">
        <v>2596</v>
      </c>
    </row>
    <row r="172" spans="1:4">
      <c r="A172" s="1270"/>
      <c r="B172" s="815">
        <v>148</v>
      </c>
      <c r="C172" s="815">
        <v>74</v>
      </c>
      <c r="D172" s="771" t="s">
        <v>2603</v>
      </c>
    </row>
    <row r="173" spans="1:4">
      <c r="A173" s="1270"/>
      <c r="B173" s="815">
        <v>202.3</v>
      </c>
      <c r="C173" s="815">
        <v>202.3</v>
      </c>
      <c r="D173" s="771" t="s">
        <v>2623</v>
      </c>
    </row>
    <row r="174" spans="1:4">
      <c r="A174" s="1271"/>
      <c r="B174" s="816">
        <v>661.8</v>
      </c>
      <c r="C174" s="816">
        <v>576.79740000000004</v>
      </c>
      <c r="D174" s="773" t="s">
        <v>11</v>
      </c>
    </row>
    <row r="175" spans="1:4">
      <c r="A175" s="1266" t="s">
        <v>731</v>
      </c>
      <c r="B175" s="817">
        <v>24.2</v>
      </c>
      <c r="C175" s="817">
        <v>24.2</v>
      </c>
      <c r="D175" s="775" t="s">
        <v>2623</v>
      </c>
    </row>
    <row r="176" spans="1:4">
      <c r="A176" s="1265"/>
      <c r="B176" s="815">
        <v>23.8</v>
      </c>
      <c r="C176" s="815">
        <v>23.8</v>
      </c>
      <c r="D176" s="771" t="s">
        <v>733</v>
      </c>
    </row>
    <row r="177" spans="1:4">
      <c r="A177" s="1267"/>
      <c r="B177" s="816">
        <v>48</v>
      </c>
      <c r="C177" s="816">
        <v>48</v>
      </c>
      <c r="D177" s="773" t="s">
        <v>11</v>
      </c>
    </row>
    <row r="178" spans="1:4">
      <c r="A178" s="1265" t="s">
        <v>753</v>
      </c>
      <c r="B178" s="815">
        <v>70.5</v>
      </c>
      <c r="C178" s="815">
        <v>70.3</v>
      </c>
      <c r="D178" s="771" t="s">
        <v>2603</v>
      </c>
    </row>
    <row r="179" spans="1:4">
      <c r="A179" s="1265"/>
      <c r="B179" s="815">
        <v>168.8</v>
      </c>
      <c r="C179" s="815">
        <v>168.8</v>
      </c>
      <c r="D179" s="771" t="s">
        <v>1292</v>
      </c>
    </row>
    <row r="180" spans="1:4">
      <c r="A180" s="1265"/>
      <c r="B180" s="815">
        <v>235.9</v>
      </c>
      <c r="C180" s="815">
        <v>235.9</v>
      </c>
      <c r="D180" s="771" t="s">
        <v>2623</v>
      </c>
    </row>
    <row r="181" spans="1:4">
      <c r="A181" s="1265"/>
      <c r="B181" s="815">
        <v>50</v>
      </c>
      <c r="C181" s="815">
        <v>50</v>
      </c>
      <c r="D181" s="771" t="s">
        <v>765</v>
      </c>
    </row>
    <row r="182" spans="1:4">
      <c r="A182" s="1265"/>
      <c r="B182" s="815">
        <v>525.20000000000005</v>
      </c>
      <c r="C182" s="815">
        <v>525</v>
      </c>
      <c r="D182" s="771" t="s">
        <v>11</v>
      </c>
    </row>
    <row r="183" spans="1:4">
      <c r="A183" s="1266" t="s">
        <v>2805</v>
      </c>
      <c r="B183" s="817">
        <v>150</v>
      </c>
      <c r="C183" s="817">
        <v>150</v>
      </c>
      <c r="D183" s="775" t="s">
        <v>2624</v>
      </c>
    </row>
    <row r="184" spans="1:4">
      <c r="A184" s="1265"/>
      <c r="B184" s="815">
        <v>99.5</v>
      </c>
      <c r="C184" s="815">
        <v>99.5</v>
      </c>
      <c r="D184" s="771" t="s">
        <v>1292</v>
      </c>
    </row>
    <row r="185" spans="1:4">
      <c r="A185" s="1265"/>
      <c r="B185" s="815">
        <v>3</v>
      </c>
      <c r="C185" s="815">
        <v>3</v>
      </c>
      <c r="D185" s="771" t="s">
        <v>2623</v>
      </c>
    </row>
    <row r="186" spans="1:4">
      <c r="A186" s="1265"/>
      <c r="B186" s="815">
        <v>164.9</v>
      </c>
      <c r="C186" s="815">
        <v>164.9</v>
      </c>
      <c r="D186" s="771" t="s">
        <v>2659</v>
      </c>
    </row>
    <row r="187" spans="1:4">
      <c r="A187" s="1267"/>
      <c r="B187" s="816">
        <v>417.4</v>
      </c>
      <c r="C187" s="816">
        <v>417.4</v>
      </c>
      <c r="D187" s="773" t="s">
        <v>11</v>
      </c>
    </row>
    <row r="188" spans="1:4">
      <c r="A188" s="1265" t="s">
        <v>752</v>
      </c>
      <c r="B188" s="815">
        <v>74.25</v>
      </c>
      <c r="C188" s="815">
        <v>62.2468</v>
      </c>
      <c r="D188" s="771" t="s">
        <v>2629</v>
      </c>
    </row>
    <row r="189" spans="1:4">
      <c r="A189" s="1265"/>
      <c r="B189" s="815">
        <v>146</v>
      </c>
      <c r="C189" s="815">
        <v>146</v>
      </c>
      <c r="D189" s="771" t="s">
        <v>2624</v>
      </c>
    </row>
    <row r="190" spans="1:4">
      <c r="A190" s="1265"/>
      <c r="B190" s="815">
        <v>168.8</v>
      </c>
      <c r="C190" s="815">
        <v>168.8</v>
      </c>
      <c r="D190" s="771" t="s">
        <v>1292</v>
      </c>
    </row>
    <row r="191" spans="1:4">
      <c r="A191" s="1265"/>
      <c r="B191" s="815">
        <v>133.19999999999999</v>
      </c>
      <c r="C191" s="815">
        <v>133.19999999999999</v>
      </c>
      <c r="D191" s="771" t="s">
        <v>2623</v>
      </c>
    </row>
    <row r="192" spans="1:4">
      <c r="A192" s="1265"/>
      <c r="B192" s="815">
        <v>50</v>
      </c>
      <c r="C192" s="815">
        <v>50</v>
      </c>
      <c r="D192" s="771" t="s">
        <v>765</v>
      </c>
    </row>
    <row r="193" spans="1:4">
      <c r="A193" s="1265"/>
      <c r="B193" s="815">
        <v>572.25</v>
      </c>
      <c r="C193" s="815">
        <v>560.24680000000001</v>
      </c>
      <c r="D193" s="771" t="s">
        <v>11</v>
      </c>
    </row>
    <row r="194" spans="1:4">
      <c r="A194" s="1266" t="s">
        <v>751</v>
      </c>
      <c r="B194" s="817">
        <v>30.4</v>
      </c>
      <c r="C194" s="817">
        <v>24.32</v>
      </c>
      <c r="D194" s="775" t="s">
        <v>2629</v>
      </c>
    </row>
    <row r="195" spans="1:4">
      <c r="A195" s="1265"/>
      <c r="B195" s="815">
        <v>168.8</v>
      </c>
      <c r="C195" s="815">
        <v>168.8</v>
      </c>
      <c r="D195" s="771" t="s">
        <v>1292</v>
      </c>
    </row>
    <row r="196" spans="1:4">
      <c r="A196" s="1265"/>
      <c r="B196" s="815">
        <v>285.2</v>
      </c>
      <c r="C196" s="815">
        <v>285.2</v>
      </c>
      <c r="D196" s="771" t="s">
        <v>2623</v>
      </c>
    </row>
    <row r="197" spans="1:4">
      <c r="A197" s="1265"/>
      <c r="B197" s="815">
        <v>100</v>
      </c>
      <c r="C197" s="815">
        <v>100</v>
      </c>
      <c r="D197" s="771" t="s">
        <v>765</v>
      </c>
    </row>
    <row r="198" spans="1:4">
      <c r="A198" s="1267"/>
      <c r="B198" s="816">
        <v>584.4</v>
      </c>
      <c r="C198" s="816">
        <v>578.31999999999994</v>
      </c>
      <c r="D198" s="773" t="s">
        <v>11</v>
      </c>
    </row>
    <row r="199" spans="1:4">
      <c r="A199" s="1265" t="s">
        <v>2804</v>
      </c>
      <c r="B199" s="815">
        <v>420</v>
      </c>
      <c r="C199" s="815">
        <v>403.9</v>
      </c>
      <c r="D199" s="771" t="s">
        <v>2596</v>
      </c>
    </row>
    <row r="200" spans="1:4">
      <c r="A200" s="1265"/>
      <c r="B200" s="815">
        <v>175</v>
      </c>
      <c r="C200" s="815">
        <v>87.5</v>
      </c>
      <c r="D200" s="771" t="s">
        <v>2603</v>
      </c>
    </row>
    <row r="201" spans="1:4">
      <c r="A201" s="1265"/>
      <c r="B201" s="815">
        <v>7000</v>
      </c>
      <c r="C201" s="815">
        <v>7000</v>
      </c>
      <c r="D201" s="771" t="s">
        <v>2608</v>
      </c>
    </row>
    <row r="202" spans="1:4">
      <c r="A202" s="1265"/>
      <c r="B202" s="815">
        <v>135.6</v>
      </c>
      <c r="C202" s="815">
        <v>135.6</v>
      </c>
      <c r="D202" s="771" t="s">
        <v>2623</v>
      </c>
    </row>
    <row r="203" spans="1:4">
      <c r="A203" s="1265"/>
      <c r="B203" s="815">
        <v>7730.6</v>
      </c>
      <c r="C203" s="815">
        <v>7627</v>
      </c>
      <c r="D203" s="771" t="s">
        <v>11</v>
      </c>
    </row>
    <row r="204" spans="1:4">
      <c r="A204" s="1266" t="s">
        <v>750</v>
      </c>
      <c r="B204" s="817">
        <v>76.72</v>
      </c>
      <c r="C204" s="817">
        <v>64.72</v>
      </c>
      <c r="D204" s="775" t="s">
        <v>2629</v>
      </c>
    </row>
    <row r="205" spans="1:4">
      <c r="A205" s="1265"/>
      <c r="B205" s="815">
        <v>49.7</v>
      </c>
      <c r="C205" s="815">
        <v>24.85</v>
      </c>
      <c r="D205" s="771" t="s">
        <v>2596</v>
      </c>
    </row>
    <row r="206" spans="1:4">
      <c r="A206" s="1265"/>
      <c r="B206" s="815">
        <v>168.8</v>
      </c>
      <c r="C206" s="815">
        <v>168.8</v>
      </c>
      <c r="D206" s="771" t="s">
        <v>1292</v>
      </c>
    </row>
    <row r="207" spans="1:4">
      <c r="A207" s="1265"/>
      <c r="B207" s="815">
        <v>178.4</v>
      </c>
      <c r="C207" s="815">
        <v>178.4</v>
      </c>
      <c r="D207" s="771" t="s">
        <v>2623</v>
      </c>
    </row>
    <row r="208" spans="1:4">
      <c r="A208" s="1265"/>
      <c r="B208" s="815">
        <v>50</v>
      </c>
      <c r="C208" s="815">
        <v>50</v>
      </c>
      <c r="D208" s="771" t="s">
        <v>765</v>
      </c>
    </row>
    <row r="209" spans="1:4">
      <c r="A209" s="1267"/>
      <c r="B209" s="816">
        <v>523.62</v>
      </c>
      <c r="C209" s="816">
        <v>486.77</v>
      </c>
      <c r="D209" s="773" t="s">
        <v>11</v>
      </c>
    </row>
    <row r="210" spans="1:4">
      <c r="A210" s="1265" t="s">
        <v>749</v>
      </c>
      <c r="B210" s="815">
        <v>79.8</v>
      </c>
      <c r="C210" s="815">
        <v>79.8</v>
      </c>
      <c r="D210" s="771" t="s">
        <v>2627</v>
      </c>
    </row>
    <row r="211" spans="1:4" ht="21.75">
      <c r="A211" s="1265"/>
      <c r="B211" s="815">
        <v>81</v>
      </c>
      <c r="C211" s="815">
        <v>81</v>
      </c>
      <c r="D211" s="771" t="s">
        <v>2626</v>
      </c>
    </row>
    <row r="212" spans="1:4">
      <c r="A212" s="1265"/>
      <c r="B212" s="815">
        <v>80</v>
      </c>
      <c r="C212" s="815">
        <v>68</v>
      </c>
      <c r="D212" s="771" t="s">
        <v>2629</v>
      </c>
    </row>
    <row r="213" spans="1:4">
      <c r="A213" s="1265"/>
      <c r="B213" s="815">
        <v>50</v>
      </c>
      <c r="C213" s="815">
        <v>40.499989999999997</v>
      </c>
      <c r="D213" s="771" t="s">
        <v>2624</v>
      </c>
    </row>
    <row r="214" spans="1:4">
      <c r="A214" s="1265"/>
      <c r="B214" s="815">
        <v>70</v>
      </c>
      <c r="C214" s="815">
        <v>55.40775</v>
      </c>
      <c r="D214" s="771" t="s">
        <v>2631</v>
      </c>
    </row>
    <row r="215" spans="1:4">
      <c r="A215" s="1265"/>
      <c r="B215" s="815">
        <v>30</v>
      </c>
      <c r="C215" s="815">
        <v>30</v>
      </c>
      <c r="D215" s="771" t="s">
        <v>2628</v>
      </c>
    </row>
    <row r="216" spans="1:4">
      <c r="A216" s="1265"/>
      <c r="B216" s="815">
        <v>219.87</v>
      </c>
      <c r="C216" s="815">
        <v>219.85463000000001</v>
      </c>
      <c r="D216" s="771" t="s">
        <v>1119</v>
      </c>
    </row>
    <row r="217" spans="1:4">
      <c r="A217" s="1265"/>
      <c r="B217" s="815">
        <v>874.28</v>
      </c>
      <c r="C217" s="815">
        <v>737.91667999999993</v>
      </c>
      <c r="D217" s="771" t="s">
        <v>1117</v>
      </c>
    </row>
    <row r="218" spans="1:4">
      <c r="A218" s="1265"/>
      <c r="B218" s="815">
        <v>354.3</v>
      </c>
      <c r="C218" s="815">
        <v>354.3</v>
      </c>
      <c r="D218" s="771" t="s">
        <v>2623</v>
      </c>
    </row>
    <row r="219" spans="1:4">
      <c r="A219" s="1265"/>
      <c r="B219" s="815">
        <v>200</v>
      </c>
      <c r="C219" s="815">
        <v>0</v>
      </c>
      <c r="D219" s="771" t="s">
        <v>774</v>
      </c>
    </row>
    <row r="220" spans="1:4">
      <c r="A220" s="1265"/>
      <c r="B220" s="815">
        <v>50</v>
      </c>
      <c r="C220" s="815">
        <v>50</v>
      </c>
      <c r="D220" s="771" t="s">
        <v>765</v>
      </c>
    </row>
    <row r="221" spans="1:4">
      <c r="A221" s="1265"/>
      <c r="B221" s="815">
        <v>1099</v>
      </c>
      <c r="C221" s="815">
        <v>1099</v>
      </c>
      <c r="D221" s="771" t="s">
        <v>2622</v>
      </c>
    </row>
    <row r="222" spans="1:4">
      <c r="A222" s="1265"/>
      <c r="B222" s="815">
        <v>3188.25</v>
      </c>
      <c r="C222" s="815">
        <v>2815.7790499999996</v>
      </c>
      <c r="D222" s="771" t="s">
        <v>11</v>
      </c>
    </row>
    <row r="223" spans="1:4">
      <c r="A223" s="1266" t="s">
        <v>748</v>
      </c>
      <c r="B223" s="817">
        <v>76.66</v>
      </c>
      <c r="C223" s="817">
        <v>64.656999999999996</v>
      </c>
      <c r="D223" s="775" t="s">
        <v>2629</v>
      </c>
    </row>
    <row r="224" spans="1:4">
      <c r="A224" s="1265"/>
      <c r="B224" s="815">
        <v>157.5</v>
      </c>
      <c r="C224" s="815">
        <v>0</v>
      </c>
      <c r="D224" s="771" t="s">
        <v>2596</v>
      </c>
    </row>
    <row r="225" spans="1:4">
      <c r="A225" s="1265"/>
      <c r="B225" s="815">
        <v>96.2</v>
      </c>
      <c r="C225" s="815">
        <v>96.199850000000012</v>
      </c>
      <c r="D225" s="771" t="s">
        <v>2688</v>
      </c>
    </row>
    <row r="226" spans="1:4">
      <c r="A226" s="1265"/>
      <c r="B226" s="815">
        <v>244.51000000000002</v>
      </c>
      <c r="C226" s="815">
        <v>238.2646</v>
      </c>
      <c r="D226" s="771" t="s">
        <v>1118</v>
      </c>
    </row>
    <row r="227" spans="1:4">
      <c r="A227" s="1265"/>
      <c r="B227" s="815">
        <v>168.8</v>
      </c>
      <c r="C227" s="815">
        <v>168.8</v>
      </c>
      <c r="D227" s="771" t="s">
        <v>1292</v>
      </c>
    </row>
    <row r="228" spans="1:4">
      <c r="A228" s="1265"/>
      <c r="B228" s="815">
        <v>170</v>
      </c>
      <c r="C228" s="815">
        <v>169.93</v>
      </c>
      <c r="D228" s="771" t="s">
        <v>2623</v>
      </c>
    </row>
    <row r="229" spans="1:4">
      <c r="A229" s="1265"/>
      <c r="B229" s="815">
        <v>200</v>
      </c>
      <c r="C229" s="815">
        <v>0</v>
      </c>
      <c r="D229" s="771" t="s">
        <v>774</v>
      </c>
    </row>
    <row r="230" spans="1:4">
      <c r="A230" s="1265"/>
      <c r="B230" s="815">
        <v>50</v>
      </c>
      <c r="C230" s="815">
        <v>50</v>
      </c>
      <c r="D230" s="771" t="s">
        <v>765</v>
      </c>
    </row>
    <row r="231" spans="1:4">
      <c r="A231" s="1265"/>
      <c r="B231" s="815">
        <v>351</v>
      </c>
      <c r="C231" s="815">
        <v>351</v>
      </c>
      <c r="D231" s="771" t="s">
        <v>2622</v>
      </c>
    </row>
    <row r="232" spans="1:4">
      <c r="A232" s="1267"/>
      <c r="B232" s="816">
        <v>1514.67</v>
      </c>
      <c r="C232" s="816">
        <v>1138.8514500000001</v>
      </c>
      <c r="D232" s="773" t="s">
        <v>11</v>
      </c>
    </row>
    <row r="233" spans="1:4">
      <c r="A233" s="1265" t="s">
        <v>747</v>
      </c>
      <c r="B233" s="815">
        <v>60</v>
      </c>
      <c r="C233" s="815">
        <v>60</v>
      </c>
      <c r="D233" s="771" t="s">
        <v>2410</v>
      </c>
    </row>
    <row r="234" spans="1:4">
      <c r="A234" s="1265"/>
      <c r="B234" s="815">
        <v>308</v>
      </c>
      <c r="C234" s="815">
        <v>269.34230000000002</v>
      </c>
      <c r="D234" s="771" t="s">
        <v>2596</v>
      </c>
    </row>
    <row r="235" spans="1:4">
      <c r="A235" s="1265"/>
      <c r="B235" s="815">
        <v>908.18000000000006</v>
      </c>
      <c r="C235" s="815">
        <v>908.16621000000009</v>
      </c>
      <c r="D235" s="771" t="s">
        <v>1118</v>
      </c>
    </row>
    <row r="236" spans="1:4">
      <c r="A236" s="1265"/>
      <c r="B236" s="815">
        <v>681.32</v>
      </c>
      <c r="C236" s="815">
        <v>681.31099999999992</v>
      </c>
      <c r="D236" s="771" t="s">
        <v>1117</v>
      </c>
    </row>
    <row r="237" spans="1:4">
      <c r="A237" s="1265"/>
      <c r="B237" s="815">
        <v>375.8</v>
      </c>
      <c r="C237" s="815">
        <v>375.8</v>
      </c>
      <c r="D237" s="771" t="s">
        <v>2623</v>
      </c>
    </row>
    <row r="238" spans="1:4">
      <c r="A238" s="1265"/>
      <c r="B238" s="815">
        <v>50</v>
      </c>
      <c r="C238" s="815">
        <v>50</v>
      </c>
      <c r="D238" s="771" t="s">
        <v>765</v>
      </c>
    </row>
    <row r="239" spans="1:4">
      <c r="A239" s="1265"/>
      <c r="B239" s="815">
        <v>183</v>
      </c>
      <c r="C239" s="815">
        <v>183</v>
      </c>
      <c r="D239" s="771" t="s">
        <v>2622</v>
      </c>
    </row>
    <row r="240" spans="1:4">
      <c r="A240" s="1265"/>
      <c r="B240" s="815">
        <v>2566.3000000000002</v>
      </c>
      <c r="C240" s="815">
        <v>2527.61951</v>
      </c>
      <c r="D240" s="771" t="s">
        <v>11</v>
      </c>
    </row>
    <row r="241" spans="1:4">
      <c r="A241" s="1266" t="s">
        <v>612</v>
      </c>
      <c r="B241" s="817">
        <v>50</v>
      </c>
      <c r="C241" s="817">
        <v>25</v>
      </c>
      <c r="D241" s="775" t="s">
        <v>2596</v>
      </c>
    </row>
    <row r="242" spans="1:4">
      <c r="A242" s="1265"/>
      <c r="B242" s="815">
        <v>335.8</v>
      </c>
      <c r="C242" s="815">
        <v>0</v>
      </c>
      <c r="D242" s="771" t="s">
        <v>2608</v>
      </c>
    </row>
    <row r="243" spans="1:4">
      <c r="A243" s="1265"/>
      <c r="B243" s="815">
        <v>168.8</v>
      </c>
      <c r="C243" s="815">
        <v>168.8</v>
      </c>
      <c r="D243" s="771" t="s">
        <v>1292</v>
      </c>
    </row>
    <row r="244" spans="1:4">
      <c r="A244" s="1265"/>
      <c r="B244" s="815">
        <v>351.9</v>
      </c>
      <c r="C244" s="815">
        <v>351.9</v>
      </c>
      <c r="D244" s="771" t="s">
        <v>2623</v>
      </c>
    </row>
    <row r="245" spans="1:4">
      <c r="A245" s="1265"/>
      <c r="B245" s="815">
        <v>520</v>
      </c>
      <c r="C245" s="815">
        <v>520</v>
      </c>
      <c r="D245" s="771" t="s">
        <v>848</v>
      </c>
    </row>
    <row r="246" spans="1:4">
      <c r="A246" s="1265"/>
      <c r="B246" s="815">
        <v>100</v>
      </c>
      <c r="C246" s="815">
        <v>100</v>
      </c>
      <c r="D246" s="771" t="s">
        <v>765</v>
      </c>
    </row>
    <row r="247" spans="1:4">
      <c r="A247" s="1267"/>
      <c r="B247" s="816">
        <v>1526.5</v>
      </c>
      <c r="C247" s="816">
        <v>1165.7</v>
      </c>
      <c r="D247" s="773" t="s">
        <v>11</v>
      </c>
    </row>
    <row r="248" spans="1:4">
      <c r="A248" s="1265" t="s">
        <v>2803</v>
      </c>
      <c r="B248" s="815">
        <v>77</v>
      </c>
      <c r="C248" s="815">
        <v>38.5</v>
      </c>
      <c r="D248" s="771" t="s">
        <v>2603</v>
      </c>
    </row>
    <row r="249" spans="1:4">
      <c r="A249" s="1265"/>
      <c r="B249" s="815">
        <v>168.8</v>
      </c>
      <c r="C249" s="815">
        <v>168.8</v>
      </c>
      <c r="D249" s="771" t="s">
        <v>1292</v>
      </c>
    </row>
    <row r="250" spans="1:4">
      <c r="A250" s="1265"/>
      <c r="B250" s="815">
        <v>37.1</v>
      </c>
      <c r="C250" s="815">
        <v>37.1</v>
      </c>
      <c r="D250" s="771" t="s">
        <v>2623</v>
      </c>
    </row>
    <row r="251" spans="1:4">
      <c r="A251" s="1265"/>
      <c r="B251" s="815">
        <v>282.90000000000003</v>
      </c>
      <c r="C251" s="815">
        <v>244.4</v>
      </c>
      <c r="D251" s="771" t="s">
        <v>11</v>
      </c>
    </row>
    <row r="252" spans="1:4">
      <c r="A252" s="1266" t="s">
        <v>2802</v>
      </c>
      <c r="B252" s="817">
        <v>101.4</v>
      </c>
      <c r="C252" s="817">
        <v>101.4</v>
      </c>
      <c r="D252" s="775" t="s">
        <v>2623</v>
      </c>
    </row>
    <row r="253" spans="1:4">
      <c r="A253" s="1265"/>
      <c r="B253" s="815">
        <v>1269.28</v>
      </c>
      <c r="C253" s="815">
        <v>1269.2774399999998</v>
      </c>
      <c r="D253" s="771" t="s">
        <v>2659</v>
      </c>
    </row>
    <row r="254" spans="1:4">
      <c r="A254" s="1267"/>
      <c r="B254" s="816">
        <v>1370.68</v>
      </c>
      <c r="C254" s="816">
        <v>1370.6774399999999</v>
      </c>
      <c r="D254" s="773" t="s">
        <v>11</v>
      </c>
    </row>
    <row r="255" spans="1:4">
      <c r="A255" s="1265" t="s">
        <v>2801</v>
      </c>
      <c r="B255" s="815">
        <v>364.90000000000003</v>
      </c>
      <c r="C255" s="815">
        <v>364.89299999999997</v>
      </c>
      <c r="D255" s="771" t="s">
        <v>1117</v>
      </c>
    </row>
    <row r="256" spans="1:4">
      <c r="A256" s="1265"/>
      <c r="B256" s="815">
        <v>190.1</v>
      </c>
      <c r="C256" s="815">
        <v>190.1</v>
      </c>
      <c r="D256" s="771" t="s">
        <v>2623</v>
      </c>
    </row>
    <row r="257" spans="1:4">
      <c r="A257" s="1265"/>
      <c r="B257" s="815">
        <v>555</v>
      </c>
      <c r="C257" s="815">
        <v>554.99299999999994</v>
      </c>
      <c r="D257" s="771" t="s">
        <v>11</v>
      </c>
    </row>
    <row r="258" spans="1:4">
      <c r="A258" s="1266" t="s">
        <v>770</v>
      </c>
      <c r="B258" s="817">
        <v>101.6</v>
      </c>
      <c r="C258" s="817">
        <v>101.6</v>
      </c>
      <c r="D258" s="775" t="s">
        <v>2623</v>
      </c>
    </row>
    <row r="259" spans="1:4">
      <c r="A259" s="1265"/>
      <c r="B259" s="815">
        <v>30</v>
      </c>
      <c r="C259" s="815">
        <v>30</v>
      </c>
      <c r="D259" s="771" t="s">
        <v>774</v>
      </c>
    </row>
    <row r="260" spans="1:4">
      <c r="A260" s="1267"/>
      <c r="B260" s="816">
        <v>131.6</v>
      </c>
      <c r="C260" s="816">
        <v>131.6</v>
      </c>
      <c r="D260" s="773" t="s">
        <v>11</v>
      </c>
    </row>
    <row r="261" spans="1:4">
      <c r="A261" s="1265" t="s">
        <v>786</v>
      </c>
      <c r="B261" s="815">
        <v>4280.1000000000004</v>
      </c>
      <c r="C261" s="815">
        <v>3836.681</v>
      </c>
      <c r="D261" s="771" t="s">
        <v>2608</v>
      </c>
    </row>
    <row r="262" spans="1:4">
      <c r="A262" s="1265"/>
      <c r="B262" s="815">
        <v>23</v>
      </c>
      <c r="C262" s="815">
        <v>23</v>
      </c>
      <c r="D262" s="771" t="s">
        <v>2623</v>
      </c>
    </row>
    <row r="263" spans="1:4">
      <c r="A263" s="1265"/>
      <c r="B263" s="815">
        <v>2000</v>
      </c>
      <c r="C263" s="815">
        <v>2000</v>
      </c>
      <c r="D263" s="771" t="s">
        <v>788</v>
      </c>
    </row>
    <row r="264" spans="1:4">
      <c r="A264" s="1265"/>
      <c r="B264" s="815">
        <v>6303.1</v>
      </c>
      <c r="C264" s="815">
        <v>5859.6810000000005</v>
      </c>
      <c r="D264" s="771" t="s">
        <v>11</v>
      </c>
    </row>
    <row r="265" spans="1:4">
      <c r="A265" s="1266" t="s">
        <v>2800</v>
      </c>
      <c r="B265" s="817">
        <v>7000</v>
      </c>
      <c r="C265" s="817">
        <v>7000</v>
      </c>
      <c r="D265" s="775" t="s">
        <v>2608</v>
      </c>
    </row>
    <row r="266" spans="1:4">
      <c r="A266" s="1265"/>
      <c r="B266" s="815">
        <v>4.5999999999999996</v>
      </c>
      <c r="C266" s="815">
        <v>4.5999999999999996</v>
      </c>
      <c r="D266" s="771" t="s">
        <v>2623</v>
      </c>
    </row>
    <row r="267" spans="1:4">
      <c r="A267" s="1267"/>
      <c r="B267" s="816">
        <v>7004.6</v>
      </c>
      <c r="C267" s="816">
        <v>7004.6</v>
      </c>
      <c r="D267" s="773" t="s">
        <v>11</v>
      </c>
    </row>
    <row r="268" spans="1:4">
      <c r="A268" s="1265" t="s">
        <v>785</v>
      </c>
      <c r="B268" s="815">
        <v>105.2</v>
      </c>
      <c r="C268" s="815">
        <v>105.2</v>
      </c>
      <c r="D268" s="771" t="s">
        <v>2623</v>
      </c>
    </row>
    <row r="269" spans="1:4">
      <c r="A269" s="1265"/>
      <c r="B269" s="815">
        <v>1300</v>
      </c>
      <c r="C269" s="815">
        <v>1300</v>
      </c>
      <c r="D269" s="771" t="s">
        <v>788</v>
      </c>
    </row>
    <row r="270" spans="1:4">
      <c r="A270" s="1265"/>
      <c r="B270" s="815">
        <v>1405.2</v>
      </c>
      <c r="C270" s="815">
        <v>1405.2</v>
      </c>
      <c r="D270" s="771" t="s">
        <v>11</v>
      </c>
    </row>
    <row r="271" spans="1:4">
      <c r="A271" s="1266" t="s">
        <v>2799</v>
      </c>
      <c r="B271" s="817">
        <v>133</v>
      </c>
      <c r="C271" s="817">
        <v>66.5</v>
      </c>
      <c r="D271" s="775" t="s">
        <v>2603</v>
      </c>
    </row>
    <row r="272" spans="1:4">
      <c r="A272" s="1265"/>
      <c r="B272" s="815">
        <v>106.8</v>
      </c>
      <c r="C272" s="815">
        <v>106.8</v>
      </c>
      <c r="D272" s="771" t="s">
        <v>2608</v>
      </c>
    </row>
    <row r="273" spans="1:4">
      <c r="A273" s="1267"/>
      <c r="B273" s="816">
        <v>239.8</v>
      </c>
      <c r="C273" s="816">
        <v>173.3</v>
      </c>
      <c r="D273" s="773" t="s">
        <v>11</v>
      </c>
    </row>
    <row r="274" spans="1:4">
      <c r="A274" s="1265" t="s">
        <v>524</v>
      </c>
      <c r="B274" s="815">
        <v>106.1</v>
      </c>
      <c r="C274" s="815">
        <v>0</v>
      </c>
      <c r="D274" s="771" t="s">
        <v>525</v>
      </c>
    </row>
    <row r="275" spans="1:4">
      <c r="A275" s="1265"/>
      <c r="B275" s="815">
        <v>24</v>
      </c>
      <c r="C275" s="815">
        <v>24</v>
      </c>
      <c r="D275" s="771" t="s">
        <v>2623</v>
      </c>
    </row>
    <row r="276" spans="1:4">
      <c r="A276" s="1265"/>
      <c r="B276" s="815">
        <v>130.1</v>
      </c>
      <c r="C276" s="815">
        <v>24</v>
      </c>
      <c r="D276" s="771" t="s">
        <v>11</v>
      </c>
    </row>
    <row r="277" spans="1:4">
      <c r="A277" s="1266" t="s">
        <v>2798</v>
      </c>
      <c r="B277" s="817">
        <v>200</v>
      </c>
      <c r="C277" s="817">
        <v>0</v>
      </c>
      <c r="D277" s="775" t="s">
        <v>2645</v>
      </c>
    </row>
    <row r="278" spans="1:4">
      <c r="A278" s="1267"/>
      <c r="B278" s="816">
        <v>200</v>
      </c>
      <c r="C278" s="816">
        <v>0</v>
      </c>
      <c r="D278" s="773" t="s">
        <v>11</v>
      </c>
    </row>
    <row r="279" spans="1:4">
      <c r="A279" s="1265" t="s">
        <v>2797</v>
      </c>
      <c r="B279" s="815">
        <v>224.1</v>
      </c>
      <c r="C279" s="815">
        <v>224.1</v>
      </c>
      <c r="D279" s="771" t="s">
        <v>2608</v>
      </c>
    </row>
    <row r="280" spans="1:4">
      <c r="A280" s="1265"/>
      <c r="B280" s="815">
        <v>224.1</v>
      </c>
      <c r="C280" s="815">
        <v>224.1</v>
      </c>
      <c r="D280" s="771" t="s">
        <v>11</v>
      </c>
    </row>
    <row r="281" spans="1:4">
      <c r="A281" s="1266" t="s">
        <v>2796</v>
      </c>
      <c r="B281" s="817">
        <v>1.9</v>
      </c>
      <c r="C281" s="817">
        <v>1.9</v>
      </c>
      <c r="D281" s="775" t="s">
        <v>2623</v>
      </c>
    </row>
    <row r="282" spans="1:4">
      <c r="A282" s="1267"/>
      <c r="B282" s="816">
        <v>1.9</v>
      </c>
      <c r="C282" s="816">
        <v>1.9</v>
      </c>
      <c r="D282" s="773" t="s">
        <v>11</v>
      </c>
    </row>
    <row r="283" spans="1:4">
      <c r="A283" s="1265" t="s">
        <v>2795</v>
      </c>
      <c r="B283" s="815">
        <v>245</v>
      </c>
      <c r="C283" s="815">
        <v>244.16</v>
      </c>
      <c r="D283" s="771" t="s">
        <v>2603</v>
      </c>
    </row>
    <row r="284" spans="1:4">
      <c r="A284" s="1265"/>
      <c r="B284" s="815">
        <v>245</v>
      </c>
      <c r="C284" s="815">
        <v>244.16</v>
      </c>
      <c r="D284" s="771" t="s">
        <v>11</v>
      </c>
    </row>
    <row r="285" spans="1:4">
      <c r="A285" s="1266" t="s">
        <v>2794</v>
      </c>
      <c r="B285" s="817">
        <v>63.37</v>
      </c>
      <c r="C285" s="817">
        <v>63.361960000000003</v>
      </c>
      <c r="D285" s="775" t="s">
        <v>1118</v>
      </c>
    </row>
    <row r="286" spans="1:4">
      <c r="A286" s="1265"/>
      <c r="B286" s="815">
        <v>112.6</v>
      </c>
      <c r="C286" s="815">
        <v>112.6</v>
      </c>
      <c r="D286" s="771" t="s">
        <v>2623</v>
      </c>
    </row>
    <row r="287" spans="1:4">
      <c r="A287" s="1267"/>
      <c r="B287" s="816">
        <v>175.97</v>
      </c>
      <c r="C287" s="816">
        <v>175.96196</v>
      </c>
      <c r="D287" s="773" t="s">
        <v>11</v>
      </c>
    </row>
    <row r="288" spans="1:4">
      <c r="A288" s="1265" t="s">
        <v>2793</v>
      </c>
      <c r="B288" s="815">
        <v>550</v>
      </c>
      <c r="C288" s="815">
        <v>550</v>
      </c>
      <c r="D288" s="771" t="s">
        <v>2597</v>
      </c>
    </row>
    <row r="289" spans="1:4">
      <c r="A289" s="1265"/>
      <c r="B289" s="815">
        <v>4</v>
      </c>
      <c r="C289" s="815">
        <v>4</v>
      </c>
      <c r="D289" s="771" t="s">
        <v>2623</v>
      </c>
    </row>
    <row r="290" spans="1:4">
      <c r="A290" s="1265"/>
      <c r="B290" s="815">
        <v>554</v>
      </c>
      <c r="C290" s="815">
        <v>554</v>
      </c>
      <c r="D290" s="771" t="s">
        <v>11</v>
      </c>
    </row>
    <row r="291" spans="1:4">
      <c r="A291" s="1266" t="s">
        <v>746</v>
      </c>
      <c r="B291" s="817">
        <v>400</v>
      </c>
      <c r="C291" s="817">
        <v>0</v>
      </c>
      <c r="D291" s="775" t="s">
        <v>2645</v>
      </c>
    </row>
    <row r="292" spans="1:4">
      <c r="A292" s="1265"/>
      <c r="B292" s="815">
        <v>168.8</v>
      </c>
      <c r="C292" s="815">
        <v>168.8</v>
      </c>
      <c r="D292" s="771" t="s">
        <v>1292</v>
      </c>
    </row>
    <row r="293" spans="1:4">
      <c r="A293" s="1265"/>
      <c r="B293" s="815">
        <v>136.30000000000001</v>
      </c>
      <c r="C293" s="815">
        <v>136.30000000000001</v>
      </c>
      <c r="D293" s="771" t="s">
        <v>2623</v>
      </c>
    </row>
    <row r="294" spans="1:4">
      <c r="A294" s="1265"/>
      <c r="B294" s="815">
        <v>50</v>
      </c>
      <c r="C294" s="815">
        <v>50</v>
      </c>
      <c r="D294" s="771" t="s">
        <v>765</v>
      </c>
    </row>
    <row r="295" spans="1:4">
      <c r="A295" s="1267"/>
      <c r="B295" s="816">
        <v>755.09999999999991</v>
      </c>
      <c r="C295" s="816">
        <v>355.1</v>
      </c>
      <c r="D295" s="773" t="s">
        <v>11</v>
      </c>
    </row>
    <row r="296" spans="1:4">
      <c r="A296" s="1265" t="s">
        <v>2792</v>
      </c>
      <c r="B296" s="815">
        <v>2.5</v>
      </c>
      <c r="C296" s="815">
        <v>2.5</v>
      </c>
      <c r="D296" s="771" t="s">
        <v>2623</v>
      </c>
    </row>
    <row r="297" spans="1:4">
      <c r="A297" s="1265"/>
      <c r="B297" s="815">
        <v>2.5</v>
      </c>
      <c r="C297" s="815">
        <v>2.5</v>
      </c>
      <c r="D297" s="771" t="s">
        <v>11</v>
      </c>
    </row>
    <row r="298" spans="1:4">
      <c r="A298" s="1266" t="s">
        <v>2791</v>
      </c>
      <c r="B298" s="817">
        <v>3.1</v>
      </c>
      <c r="C298" s="817">
        <v>3.1</v>
      </c>
      <c r="D298" s="775" t="s">
        <v>2623</v>
      </c>
    </row>
    <row r="299" spans="1:4">
      <c r="A299" s="1267"/>
      <c r="B299" s="816">
        <v>3.1</v>
      </c>
      <c r="C299" s="816">
        <v>3.1</v>
      </c>
      <c r="D299" s="773" t="s">
        <v>11</v>
      </c>
    </row>
    <row r="300" spans="1:4">
      <c r="A300" s="1265" t="s">
        <v>2790</v>
      </c>
      <c r="B300" s="815">
        <v>66</v>
      </c>
      <c r="C300" s="815">
        <v>65.991</v>
      </c>
      <c r="D300" s="771" t="s">
        <v>1292</v>
      </c>
    </row>
    <row r="301" spans="1:4">
      <c r="A301" s="1265"/>
      <c r="B301" s="815">
        <v>66</v>
      </c>
      <c r="C301" s="815">
        <v>65.991</v>
      </c>
      <c r="D301" s="771" t="s">
        <v>11</v>
      </c>
    </row>
    <row r="302" spans="1:4">
      <c r="A302" s="1266" t="s">
        <v>2789</v>
      </c>
      <c r="B302" s="817">
        <v>884.12</v>
      </c>
      <c r="C302" s="817">
        <v>884.12305000000003</v>
      </c>
      <c r="D302" s="775" t="s">
        <v>2654</v>
      </c>
    </row>
    <row r="303" spans="1:4">
      <c r="A303" s="1265"/>
      <c r="B303" s="815">
        <v>99.5</v>
      </c>
      <c r="C303" s="815">
        <v>99.5</v>
      </c>
      <c r="D303" s="771" t="s">
        <v>1292</v>
      </c>
    </row>
    <row r="304" spans="1:4">
      <c r="A304" s="1265"/>
      <c r="B304" s="815">
        <v>37</v>
      </c>
      <c r="C304" s="815">
        <v>37</v>
      </c>
      <c r="D304" s="771" t="s">
        <v>2623</v>
      </c>
    </row>
    <row r="305" spans="1:4">
      <c r="A305" s="1267"/>
      <c r="B305" s="816">
        <v>1020.62</v>
      </c>
      <c r="C305" s="816">
        <v>1020.62305</v>
      </c>
      <c r="D305" s="773" t="s">
        <v>11</v>
      </c>
    </row>
    <row r="306" spans="1:4">
      <c r="A306" s="1265" t="s">
        <v>2788</v>
      </c>
      <c r="B306" s="815">
        <v>191.8</v>
      </c>
      <c r="C306" s="815">
        <v>191.8</v>
      </c>
      <c r="D306" s="771" t="s">
        <v>2623</v>
      </c>
    </row>
    <row r="307" spans="1:4">
      <c r="A307" s="1265"/>
      <c r="B307" s="815">
        <v>191.8</v>
      </c>
      <c r="C307" s="815">
        <v>191.8</v>
      </c>
      <c r="D307" s="771" t="s">
        <v>11</v>
      </c>
    </row>
    <row r="308" spans="1:4">
      <c r="A308" s="1266" t="s">
        <v>2787</v>
      </c>
      <c r="B308" s="817">
        <v>103</v>
      </c>
      <c r="C308" s="817">
        <v>103</v>
      </c>
      <c r="D308" s="775" t="s">
        <v>2608</v>
      </c>
    </row>
    <row r="309" spans="1:4">
      <c r="A309" s="1267"/>
      <c r="B309" s="816">
        <v>103</v>
      </c>
      <c r="C309" s="816">
        <v>103</v>
      </c>
      <c r="D309" s="773" t="s">
        <v>11</v>
      </c>
    </row>
    <row r="310" spans="1:4">
      <c r="A310" s="1265" t="s">
        <v>2786</v>
      </c>
      <c r="B310" s="815">
        <v>150</v>
      </c>
      <c r="C310" s="815">
        <v>150</v>
      </c>
      <c r="D310" s="771" t="s">
        <v>2624</v>
      </c>
    </row>
    <row r="311" spans="1:4">
      <c r="A311" s="1265"/>
      <c r="B311" s="815">
        <v>107.1</v>
      </c>
      <c r="C311" s="815">
        <v>107.1</v>
      </c>
      <c r="D311" s="771" t="s">
        <v>2623</v>
      </c>
    </row>
    <row r="312" spans="1:4">
      <c r="A312" s="1265"/>
      <c r="B312" s="815">
        <v>257.10000000000002</v>
      </c>
      <c r="C312" s="815">
        <v>257.10000000000002</v>
      </c>
      <c r="D312" s="771" t="s">
        <v>11</v>
      </c>
    </row>
    <row r="313" spans="1:4">
      <c r="A313" s="1266" t="s">
        <v>2785</v>
      </c>
      <c r="B313" s="817">
        <v>60</v>
      </c>
      <c r="C313" s="817">
        <v>60</v>
      </c>
      <c r="D313" s="775" t="s">
        <v>2629</v>
      </c>
    </row>
    <row r="314" spans="1:4">
      <c r="A314" s="1265"/>
      <c r="B314" s="815">
        <v>93</v>
      </c>
      <c r="C314" s="815">
        <v>46.5</v>
      </c>
      <c r="D314" s="771" t="s">
        <v>2603</v>
      </c>
    </row>
    <row r="315" spans="1:4">
      <c r="A315" s="1265"/>
      <c r="B315" s="815">
        <v>100</v>
      </c>
      <c r="C315" s="815">
        <v>100</v>
      </c>
      <c r="D315" s="771" t="s">
        <v>2624</v>
      </c>
    </row>
    <row r="316" spans="1:4">
      <c r="A316" s="1265"/>
      <c r="B316" s="815">
        <v>98.6</v>
      </c>
      <c r="C316" s="815">
        <v>98.6</v>
      </c>
      <c r="D316" s="771" t="s">
        <v>2623</v>
      </c>
    </row>
    <row r="317" spans="1:4">
      <c r="A317" s="1267"/>
      <c r="B317" s="816">
        <v>351.6</v>
      </c>
      <c r="C317" s="816">
        <v>305.10000000000002</v>
      </c>
      <c r="D317" s="773" t="s">
        <v>11</v>
      </c>
    </row>
    <row r="318" spans="1:4">
      <c r="A318" s="1265" t="s">
        <v>2784</v>
      </c>
      <c r="B318" s="815">
        <v>218.4</v>
      </c>
      <c r="C318" s="815">
        <v>218.4</v>
      </c>
      <c r="D318" s="771" t="s">
        <v>2608</v>
      </c>
    </row>
    <row r="319" spans="1:4">
      <c r="A319" s="1265"/>
      <c r="B319" s="815">
        <v>218.4</v>
      </c>
      <c r="C319" s="815">
        <v>218.4</v>
      </c>
      <c r="D319" s="771" t="s">
        <v>11</v>
      </c>
    </row>
    <row r="320" spans="1:4">
      <c r="A320" s="1266" t="s">
        <v>2783</v>
      </c>
      <c r="B320" s="817">
        <v>74.430000000000007</v>
      </c>
      <c r="C320" s="817">
        <v>62.4268</v>
      </c>
      <c r="D320" s="775" t="s">
        <v>2629</v>
      </c>
    </row>
    <row r="321" spans="1:4">
      <c r="A321" s="1265"/>
      <c r="B321" s="815">
        <v>42</v>
      </c>
      <c r="C321" s="815">
        <v>42</v>
      </c>
      <c r="D321" s="771" t="s">
        <v>2603</v>
      </c>
    </row>
    <row r="322" spans="1:4">
      <c r="A322" s="1265"/>
      <c r="B322" s="815">
        <v>108</v>
      </c>
      <c r="C322" s="815">
        <v>108</v>
      </c>
      <c r="D322" s="771" t="s">
        <v>2623</v>
      </c>
    </row>
    <row r="323" spans="1:4">
      <c r="A323" s="1267"/>
      <c r="B323" s="816">
        <v>224.43</v>
      </c>
      <c r="C323" s="816">
        <v>212.42680000000001</v>
      </c>
      <c r="D323" s="773" t="s">
        <v>11</v>
      </c>
    </row>
    <row r="324" spans="1:4">
      <c r="A324" s="1265" t="s">
        <v>2782</v>
      </c>
      <c r="B324" s="815">
        <v>300</v>
      </c>
      <c r="C324" s="815">
        <v>300</v>
      </c>
      <c r="D324" s="771" t="s">
        <v>2597</v>
      </c>
    </row>
    <row r="325" spans="1:4">
      <c r="A325" s="1265"/>
      <c r="B325" s="815">
        <v>70.599999999999994</v>
      </c>
      <c r="C325" s="815">
        <v>70.599999999999994</v>
      </c>
      <c r="D325" s="771" t="s">
        <v>2608</v>
      </c>
    </row>
    <row r="326" spans="1:4">
      <c r="A326" s="1265"/>
      <c r="B326" s="815">
        <v>370.6</v>
      </c>
      <c r="C326" s="815">
        <v>370.6</v>
      </c>
      <c r="D326" s="771" t="s">
        <v>11</v>
      </c>
    </row>
    <row r="327" spans="1:4">
      <c r="A327" s="1266" t="s">
        <v>745</v>
      </c>
      <c r="B327" s="817">
        <v>544.55999999999995</v>
      </c>
      <c r="C327" s="817">
        <v>288.68700000000001</v>
      </c>
      <c r="D327" s="775" t="s">
        <v>1117</v>
      </c>
    </row>
    <row r="328" spans="1:4">
      <c r="A328" s="1265"/>
      <c r="B328" s="815">
        <v>99.5</v>
      </c>
      <c r="C328" s="815">
        <v>99.5</v>
      </c>
      <c r="D328" s="771" t="s">
        <v>1292</v>
      </c>
    </row>
    <row r="329" spans="1:4">
      <c r="A329" s="1265"/>
      <c r="B329" s="815">
        <v>13.6</v>
      </c>
      <c r="C329" s="815">
        <v>13.6</v>
      </c>
      <c r="D329" s="771" t="s">
        <v>2623</v>
      </c>
    </row>
    <row r="330" spans="1:4">
      <c r="A330" s="1265"/>
      <c r="B330" s="815">
        <v>1000</v>
      </c>
      <c r="C330" s="815">
        <v>1000</v>
      </c>
      <c r="D330" s="771" t="s">
        <v>765</v>
      </c>
    </row>
    <row r="331" spans="1:4">
      <c r="A331" s="1267"/>
      <c r="B331" s="816">
        <v>1657.6599999999999</v>
      </c>
      <c r="C331" s="816">
        <v>1401.787</v>
      </c>
      <c r="D331" s="773" t="s">
        <v>11</v>
      </c>
    </row>
    <row r="332" spans="1:4">
      <c r="A332" s="1265" t="s">
        <v>2781</v>
      </c>
      <c r="B332" s="815">
        <v>9.9</v>
      </c>
      <c r="C332" s="815">
        <v>9.9</v>
      </c>
      <c r="D332" s="771" t="s">
        <v>2623</v>
      </c>
    </row>
    <row r="333" spans="1:4">
      <c r="A333" s="1265"/>
      <c r="B333" s="815">
        <v>9.9</v>
      </c>
      <c r="C333" s="815">
        <v>9.9</v>
      </c>
      <c r="D333" s="771" t="s">
        <v>11</v>
      </c>
    </row>
    <row r="334" spans="1:4">
      <c r="A334" s="1266" t="s">
        <v>2780</v>
      </c>
      <c r="B334" s="817">
        <v>1436</v>
      </c>
      <c r="C334" s="817">
        <v>730</v>
      </c>
      <c r="D334" s="775" t="s">
        <v>2654</v>
      </c>
    </row>
    <row r="335" spans="1:4">
      <c r="A335" s="1265"/>
      <c r="B335" s="815">
        <v>219.67000000000002</v>
      </c>
      <c r="C335" s="815">
        <v>219.23986000000002</v>
      </c>
      <c r="D335" s="771" t="s">
        <v>1118</v>
      </c>
    </row>
    <row r="336" spans="1:4">
      <c r="A336" s="1267"/>
      <c r="B336" s="816">
        <v>1655.67</v>
      </c>
      <c r="C336" s="816">
        <v>949.23986000000002</v>
      </c>
      <c r="D336" s="773" t="s">
        <v>11</v>
      </c>
    </row>
    <row r="337" spans="1:4">
      <c r="A337" s="1265" t="s">
        <v>625</v>
      </c>
      <c r="B337" s="815">
        <v>275</v>
      </c>
      <c r="C337" s="815">
        <v>274.96499999999997</v>
      </c>
      <c r="D337" s="771" t="s">
        <v>2597</v>
      </c>
    </row>
    <row r="338" spans="1:4">
      <c r="A338" s="1265"/>
      <c r="B338" s="815">
        <v>150</v>
      </c>
      <c r="C338" s="815">
        <v>144.90799999999999</v>
      </c>
      <c r="D338" s="771" t="s">
        <v>2624</v>
      </c>
    </row>
    <row r="339" spans="1:4">
      <c r="A339" s="1265"/>
      <c r="B339" s="815">
        <v>245</v>
      </c>
      <c r="C339" s="815">
        <v>0</v>
      </c>
      <c r="D339" s="771" t="s">
        <v>832</v>
      </c>
    </row>
    <row r="340" spans="1:4">
      <c r="A340" s="1265"/>
      <c r="B340" s="815">
        <v>670</v>
      </c>
      <c r="C340" s="815">
        <v>419.87299999999993</v>
      </c>
      <c r="D340" s="771" t="s">
        <v>11</v>
      </c>
    </row>
    <row r="341" spans="1:4">
      <c r="A341" s="1266" t="s">
        <v>2779</v>
      </c>
      <c r="B341" s="817">
        <v>107.6</v>
      </c>
      <c r="C341" s="817">
        <v>107.6</v>
      </c>
      <c r="D341" s="775" t="s">
        <v>2623</v>
      </c>
    </row>
    <row r="342" spans="1:4">
      <c r="A342" s="1265"/>
      <c r="B342" s="815">
        <v>185</v>
      </c>
      <c r="C342" s="815">
        <v>185</v>
      </c>
      <c r="D342" s="771" t="s">
        <v>2622</v>
      </c>
    </row>
    <row r="343" spans="1:4">
      <c r="A343" s="1267"/>
      <c r="B343" s="816">
        <v>292.60000000000002</v>
      </c>
      <c r="C343" s="816">
        <v>292.60000000000002</v>
      </c>
      <c r="D343" s="773" t="s">
        <v>11</v>
      </c>
    </row>
    <row r="344" spans="1:4">
      <c r="A344" s="1265" t="s">
        <v>2778</v>
      </c>
      <c r="B344" s="815">
        <v>250</v>
      </c>
      <c r="C344" s="815">
        <v>250</v>
      </c>
      <c r="D344" s="771" t="s">
        <v>2597</v>
      </c>
    </row>
    <row r="345" spans="1:4">
      <c r="A345" s="1265"/>
      <c r="B345" s="815">
        <v>102.9</v>
      </c>
      <c r="C345" s="815">
        <v>102.9</v>
      </c>
      <c r="D345" s="771" t="s">
        <v>2623</v>
      </c>
    </row>
    <row r="346" spans="1:4">
      <c r="A346" s="1265"/>
      <c r="B346" s="815">
        <v>352.9</v>
      </c>
      <c r="C346" s="815">
        <v>352.9</v>
      </c>
      <c r="D346" s="771" t="s">
        <v>11</v>
      </c>
    </row>
    <row r="347" spans="1:4">
      <c r="A347" s="1266" t="s">
        <v>2777</v>
      </c>
      <c r="B347" s="817">
        <v>116.1</v>
      </c>
      <c r="C347" s="817">
        <v>116.1</v>
      </c>
      <c r="D347" s="775" t="s">
        <v>2623</v>
      </c>
    </row>
    <row r="348" spans="1:4">
      <c r="A348" s="1267"/>
      <c r="B348" s="816">
        <v>116.1</v>
      </c>
      <c r="C348" s="816">
        <v>116.1</v>
      </c>
      <c r="D348" s="773" t="s">
        <v>11</v>
      </c>
    </row>
    <row r="349" spans="1:4">
      <c r="A349" s="1265" t="s">
        <v>2776</v>
      </c>
      <c r="B349" s="815">
        <v>98.6</v>
      </c>
      <c r="C349" s="815">
        <v>98.6</v>
      </c>
      <c r="D349" s="771" t="s">
        <v>2623</v>
      </c>
    </row>
    <row r="350" spans="1:4">
      <c r="A350" s="1265"/>
      <c r="B350" s="815">
        <v>98.6</v>
      </c>
      <c r="C350" s="815">
        <v>98.6</v>
      </c>
      <c r="D350" s="771" t="s">
        <v>11</v>
      </c>
    </row>
    <row r="351" spans="1:4">
      <c r="A351" s="1266" t="s">
        <v>2775</v>
      </c>
      <c r="B351" s="817">
        <v>113.5</v>
      </c>
      <c r="C351" s="817">
        <v>113.5</v>
      </c>
      <c r="D351" s="775" t="s">
        <v>2623</v>
      </c>
    </row>
    <row r="352" spans="1:4">
      <c r="A352" s="1267"/>
      <c r="B352" s="816">
        <v>113.5</v>
      </c>
      <c r="C352" s="816">
        <v>113.5</v>
      </c>
      <c r="D352" s="773" t="s">
        <v>11</v>
      </c>
    </row>
    <row r="353" spans="1:4">
      <c r="A353" s="1265" t="s">
        <v>2774</v>
      </c>
      <c r="B353" s="815">
        <v>522</v>
      </c>
      <c r="C353" s="815">
        <v>0</v>
      </c>
      <c r="D353" s="771" t="s">
        <v>2608</v>
      </c>
    </row>
    <row r="354" spans="1:4">
      <c r="A354" s="1265"/>
      <c r="B354" s="815">
        <v>66</v>
      </c>
      <c r="C354" s="815">
        <v>66</v>
      </c>
      <c r="D354" s="771" t="s">
        <v>1292</v>
      </c>
    </row>
    <row r="355" spans="1:4">
      <c r="A355" s="1265"/>
      <c r="B355" s="815">
        <v>9.8000000000000007</v>
      </c>
      <c r="C355" s="815">
        <v>9.8000000000000007</v>
      </c>
      <c r="D355" s="771" t="s">
        <v>2623</v>
      </c>
    </row>
    <row r="356" spans="1:4">
      <c r="A356" s="1265"/>
      <c r="B356" s="815">
        <v>597.79999999999995</v>
      </c>
      <c r="C356" s="815">
        <v>75.8</v>
      </c>
      <c r="D356" s="771" t="s">
        <v>11</v>
      </c>
    </row>
    <row r="357" spans="1:4">
      <c r="A357" s="1266" t="s">
        <v>744</v>
      </c>
      <c r="B357" s="817">
        <v>168.8</v>
      </c>
      <c r="C357" s="817">
        <v>168.8</v>
      </c>
      <c r="D357" s="775" t="s">
        <v>1292</v>
      </c>
    </row>
    <row r="358" spans="1:4">
      <c r="A358" s="1265"/>
      <c r="B358" s="815">
        <v>153.1</v>
      </c>
      <c r="C358" s="815">
        <v>153.1</v>
      </c>
      <c r="D358" s="771" t="s">
        <v>2623</v>
      </c>
    </row>
    <row r="359" spans="1:4">
      <c r="A359" s="1265"/>
      <c r="B359" s="815">
        <v>50</v>
      </c>
      <c r="C359" s="815">
        <v>50</v>
      </c>
      <c r="D359" s="771" t="s">
        <v>765</v>
      </c>
    </row>
    <row r="360" spans="1:4">
      <c r="A360" s="1267"/>
      <c r="B360" s="816">
        <v>371.9</v>
      </c>
      <c r="C360" s="816">
        <v>371.9</v>
      </c>
      <c r="D360" s="773" t="s">
        <v>11</v>
      </c>
    </row>
    <row r="361" spans="1:4">
      <c r="A361" s="1265" t="s">
        <v>2773</v>
      </c>
      <c r="B361" s="815">
        <v>66</v>
      </c>
      <c r="C361" s="815">
        <v>66</v>
      </c>
      <c r="D361" s="771" t="s">
        <v>1292</v>
      </c>
    </row>
    <row r="362" spans="1:4">
      <c r="A362" s="1265"/>
      <c r="B362" s="815">
        <v>1.8</v>
      </c>
      <c r="C362" s="815">
        <v>1.8</v>
      </c>
      <c r="D362" s="771" t="s">
        <v>2623</v>
      </c>
    </row>
    <row r="363" spans="1:4">
      <c r="A363" s="1265"/>
      <c r="B363" s="815">
        <v>67.8</v>
      </c>
      <c r="C363" s="815">
        <v>67.8</v>
      </c>
      <c r="D363" s="771" t="s">
        <v>11</v>
      </c>
    </row>
    <row r="364" spans="1:4">
      <c r="A364" s="1266" t="s">
        <v>2772</v>
      </c>
      <c r="B364" s="817">
        <v>99.5</v>
      </c>
      <c r="C364" s="817">
        <v>99.5</v>
      </c>
      <c r="D364" s="775" t="s">
        <v>1292</v>
      </c>
    </row>
    <row r="365" spans="1:4">
      <c r="A365" s="1265"/>
      <c r="B365" s="815">
        <v>6.6</v>
      </c>
      <c r="C365" s="815">
        <v>6.6</v>
      </c>
      <c r="D365" s="771" t="s">
        <v>2623</v>
      </c>
    </row>
    <row r="366" spans="1:4">
      <c r="A366" s="1267"/>
      <c r="B366" s="816">
        <v>106.1</v>
      </c>
      <c r="C366" s="816">
        <v>106.1</v>
      </c>
      <c r="D366" s="773" t="s">
        <v>11</v>
      </c>
    </row>
    <row r="367" spans="1:4">
      <c r="A367" s="1265" t="s">
        <v>743</v>
      </c>
      <c r="B367" s="815">
        <v>297.5</v>
      </c>
      <c r="C367" s="815">
        <v>297.5</v>
      </c>
      <c r="D367" s="771" t="s">
        <v>2623</v>
      </c>
    </row>
    <row r="368" spans="1:4">
      <c r="A368" s="1265"/>
      <c r="B368" s="815">
        <v>50</v>
      </c>
      <c r="C368" s="815">
        <v>50</v>
      </c>
      <c r="D368" s="771" t="s">
        <v>765</v>
      </c>
    </row>
    <row r="369" spans="1:4">
      <c r="A369" s="1265"/>
      <c r="B369" s="815">
        <v>347.5</v>
      </c>
      <c r="C369" s="815">
        <v>347.5</v>
      </c>
      <c r="D369" s="771" t="s">
        <v>11</v>
      </c>
    </row>
    <row r="370" spans="1:4">
      <c r="A370" s="1266" t="s">
        <v>742</v>
      </c>
      <c r="B370" s="817">
        <v>104.2</v>
      </c>
      <c r="C370" s="817">
        <v>104.2</v>
      </c>
      <c r="D370" s="775" t="s">
        <v>2623</v>
      </c>
    </row>
    <row r="371" spans="1:4">
      <c r="A371" s="1265"/>
      <c r="B371" s="815">
        <v>200</v>
      </c>
      <c r="C371" s="815">
        <v>200</v>
      </c>
      <c r="D371" s="771" t="s">
        <v>765</v>
      </c>
    </row>
    <row r="372" spans="1:4">
      <c r="A372" s="1267"/>
      <c r="B372" s="816">
        <v>304.2</v>
      </c>
      <c r="C372" s="816">
        <v>304.2</v>
      </c>
      <c r="D372" s="773" t="s">
        <v>11</v>
      </c>
    </row>
    <row r="373" spans="1:4">
      <c r="A373" s="1265" t="s">
        <v>730</v>
      </c>
      <c r="B373" s="815">
        <v>109.5</v>
      </c>
      <c r="C373" s="815">
        <v>109.5</v>
      </c>
      <c r="D373" s="771" t="s">
        <v>2623</v>
      </c>
    </row>
    <row r="374" spans="1:4">
      <c r="A374" s="1265"/>
      <c r="B374" s="815">
        <v>40</v>
      </c>
      <c r="C374" s="815">
        <v>40</v>
      </c>
      <c r="D374" s="771" t="s">
        <v>733</v>
      </c>
    </row>
    <row r="375" spans="1:4">
      <c r="A375" s="1265"/>
      <c r="B375" s="815">
        <v>149.5</v>
      </c>
      <c r="C375" s="815">
        <v>149.5</v>
      </c>
      <c r="D375" s="771" t="s">
        <v>11</v>
      </c>
    </row>
    <row r="376" spans="1:4">
      <c r="A376" s="1266" t="s">
        <v>2771</v>
      </c>
      <c r="B376" s="817">
        <v>6029.4</v>
      </c>
      <c r="C376" s="817">
        <v>6029.4</v>
      </c>
      <c r="D376" s="775" t="s">
        <v>2608</v>
      </c>
    </row>
    <row r="377" spans="1:4">
      <c r="A377" s="1265"/>
      <c r="B377" s="815">
        <v>66</v>
      </c>
      <c r="C377" s="815">
        <v>66</v>
      </c>
      <c r="D377" s="771" t="s">
        <v>1292</v>
      </c>
    </row>
    <row r="378" spans="1:4">
      <c r="A378" s="1265"/>
      <c r="B378" s="815">
        <v>1.3</v>
      </c>
      <c r="C378" s="815">
        <v>1.3</v>
      </c>
      <c r="D378" s="771" t="s">
        <v>2623</v>
      </c>
    </row>
    <row r="379" spans="1:4">
      <c r="A379" s="1267"/>
      <c r="B379" s="816">
        <v>6096.7</v>
      </c>
      <c r="C379" s="816">
        <v>6096.7</v>
      </c>
      <c r="D379" s="773" t="s">
        <v>11</v>
      </c>
    </row>
    <row r="380" spans="1:4">
      <c r="A380" s="1265" t="s">
        <v>2770</v>
      </c>
      <c r="B380" s="815">
        <v>1</v>
      </c>
      <c r="C380" s="815">
        <v>1</v>
      </c>
      <c r="D380" s="771" t="s">
        <v>2623</v>
      </c>
    </row>
    <row r="381" spans="1:4">
      <c r="A381" s="1265"/>
      <c r="B381" s="815">
        <v>1</v>
      </c>
      <c r="C381" s="815">
        <v>1</v>
      </c>
      <c r="D381" s="771" t="s">
        <v>11</v>
      </c>
    </row>
    <row r="382" spans="1:4">
      <c r="A382" s="1266" t="s">
        <v>2769</v>
      </c>
      <c r="B382" s="817">
        <v>1.9</v>
      </c>
      <c r="C382" s="817">
        <v>1.9</v>
      </c>
      <c r="D382" s="775" t="s">
        <v>2623</v>
      </c>
    </row>
    <row r="383" spans="1:4">
      <c r="A383" s="1267"/>
      <c r="B383" s="816">
        <v>1.9</v>
      </c>
      <c r="C383" s="816">
        <v>1.9</v>
      </c>
      <c r="D383" s="773" t="s">
        <v>11</v>
      </c>
    </row>
    <row r="384" spans="1:4">
      <c r="A384" s="1265" t="s">
        <v>2768</v>
      </c>
      <c r="B384" s="815">
        <v>114.6</v>
      </c>
      <c r="C384" s="815">
        <v>114.6</v>
      </c>
      <c r="D384" s="771" t="s">
        <v>2623</v>
      </c>
    </row>
    <row r="385" spans="1:4">
      <c r="A385" s="1265"/>
      <c r="B385" s="815">
        <v>114.6</v>
      </c>
      <c r="C385" s="815">
        <v>114.6</v>
      </c>
      <c r="D385" s="771" t="s">
        <v>11</v>
      </c>
    </row>
    <row r="386" spans="1:4">
      <c r="A386" s="1266" t="s">
        <v>2767</v>
      </c>
      <c r="B386" s="817">
        <v>131</v>
      </c>
      <c r="C386" s="817">
        <v>131</v>
      </c>
      <c r="D386" s="775" t="s">
        <v>2603</v>
      </c>
    </row>
    <row r="387" spans="1:4">
      <c r="A387" s="1265"/>
      <c r="B387" s="815">
        <v>385.74</v>
      </c>
      <c r="C387" s="815">
        <v>385.70870000000002</v>
      </c>
      <c r="D387" s="771" t="s">
        <v>1117</v>
      </c>
    </row>
    <row r="388" spans="1:4">
      <c r="A388" s="1265"/>
      <c r="B388" s="815">
        <v>98.6</v>
      </c>
      <c r="C388" s="815">
        <v>98.6</v>
      </c>
      <c r="D388" s="771" t="s">
        <v>2623</v>
      </c>
    </row>
    <row r="389" spans="1:4">
      <c r="A389" s="1267"/>
      <c r="B389" s="816">
        <v>615.34</v>
      </c>
      <c r="C389" s="816">
        <v>615.30870000000004</v>
      </c>
      <c r="D389" s="773" t="s">
        <v>11</v>
      </c>
    </row>
    <row r="390" spans="1:4">
      <c r="A390" s="1265" t="s">
        <v>2766</v>
      </c>
      <c r="B390" s="815">
        <v>99.5</v>
      </c>
      <c r="C390" s="815">
        <v>99.5</v>
      </c>
      <c r="D390" s="771" t="s">
        <v>1292</v>
      </c>
    </row>
    <row r="391" spans="1:4">
      <c r="A391" s="1265"/>
      <c r="B391" s="815">
        <v>24.8</v>
      </c>
      <c r="C391" s="815">
        <v>24.8</v>
      </c>
      <c r="D391" s="771" t="s">
        <v>2623</v>
      </c>
    </row>
    <row r="392" spans="1:4">
      <c r="A392" s="1265"/>
      <c r="B392" s="815">
        <v>124.3</v>
      </c>
      <c r="C392" s="815">
        <v>124.3</v>
      </c>
      <c r="D392" s="771" t="s">
        <v>11</v>
      </c>
    </row>
    <row r="393" spans="1:4">
      <c r="A393" s="1266" t="s">
        <v>2765</v>
      </c>
      <c r="B393" s="817">
        <v>24.9</v>
      </c>
      <c r="C393" s="817">
        <v>24.9</v>
      </c>
      <c r="D393" s="775" t="s">
        <v>2623</v>
      </c>
    </row>
    <row r="394" spans="1:4">
      <c r="A394" s="1265"/>
      <c r="B394" s="815">
        <v>2312.1999999999998</v>
      </c>
      <c r="C394" s="815">
        <v>2312.1999999999998</v>
      </c>
      <c r="D394" s="771" t="s">
        <v>2659</v>
      </c>
    </row>
    <row r="395" spans="1:4">
      <c r="A395" s="1265"/>
      <c r="B395" s="815">
        <v>492</v>
      </c>
      <c r="C395" s="815">
        <v>492</v>
      </c>
      <c r="D395" s="771" t="s">
        <v>2622</v>
      </c>
    </row>
    <row r="396" spans="1:4">
      <c r="A396" s="1267"/>
      <c r="B396" s="816">
        <v>2829.1</v>
      </c>
      <c r="C396" s="816">
        <v>2829.1</v>
      </c>
      <c r="D396" s="773" t="s">
        <v>11</v>
      </c>
    </row>
    <row r="397" spans="1:4">
      <c r="A397" s="1265" t="s">
        <v>784</v>
      </c>
      <c r="B397" s="815">
        <v>108</v>
      </c>
      <c r="C397" s="815">
        <v>108</v>
      </c>
      <c r="D397" s="771" t="s">
        <v>2603</v>
      </c>
    </row>
    <row r="398" spans="1:4">
      <c r="A398" s="1265"/>
      <c r="B398" s="815">
        <v>4.9000000000000004</v>
      </c>
      <c r="C398" s="815">
        <v>4.9000000000000004</v>
      </c>
      <c r="D398" s="771" t="s">
        <v>2623</v>
      </c>
    </row>
    <row r="399" spans="1:4">
      <c r="A399" s="1265"/>
      <c r="B399" s="815">
        <v>1960</v>
      </c>
      <c r="C399" s="815">
        <v>1960</v>
      </c>
      <c r="D399" s="771" t="s">
        <v>788</v>
      </c>
    </row>
    <row r="400" spans="1:4">
      <c r="A400" s="1265"/>
      <c r="B400" s="815">
        <v>2072.9</v>
      </c>
      <c r="C400" s="815">
        <v>2072.9</v>
      </c>
      <c r="D400" s="771" t="s">
        <v>11</v>
      </c>
    </row>
    <row r="401" spans="1:4">
      <c r="A401" s="1266" t="s">
        <v>2764</v>
      </c>
      <c r="B401" s="817">
        <v>1390.67</v>
      </c>
      <c r="C401" s="817">
        <v>1390.67119</v>
      </c>
      <c r="D401" s="775" t="s">
        <v>2654</v>
      </c>
    </row>
    <row r="402" spans="1:4">
      <c r="A402" s="1265"/>
      <c r="B402" s="815">
        <v>28.7</v>
      </c>
      <c r="C402" s="815">
        <v>28.7</v>
      </c>
      <c r="D402" s="771" t="s">
        <v>2623</v>
      </c>
    </row>
    <row r="403" spans="1:4">
      <c r="A403" s="1267"/>
      <c r="B403" s="816">
        <v>1419.3700000000001</v>
      </c>
      <c r="C403" s="816">
        <v>1419.3711900000001</v>
      </c>
      <c r="D403" s="773" t="s">
        <v>11</v>
      </c>
    </row>
    <row r="404" spans="1:4">
      <c r="A404" s="1265" t="s">
        <v>648</v>
      </c>
      <c r="B404" s="815">
        <v>1230</v>
      </c>
      <c r="C404" s="815">
        <v>1230</v>
      </c>
      <c r="D404" s="771" t="s">
        <v>2654</v>
      </c>
    </row>
    <row r="405" spans="1:4">
      <c r="A405" s="1265"/>
      <c r="B405" s="815">
        <v>1068.2</v>
      </c>
      <c r="C405" s="815">
        <v>1068.2</v>
      </c>
      <c r="D405" s="771" t="s">
        <v>2608</v>
      </c>
    </row>
    <row r="406" spans="1:4">
      <c r="A406" s="1265"/>
      <c r="B406" s="815">
        <v>1.4</v>
      </c>
      <c r="C406" s="815">
        <v>1.4</v>
      </c>
      <c r="D406" s="771" t="s">
        <v>2623</v>
      </c>
    </row>
    <row r="407" spans="1:4">
      <c r="A407" s="1265"/>
      <c r="B407" s="815">
        <v>497.98</v>
      </c>
      <c r="C407" s="815">
        <v>497.98</v>
      </c>
      <c r="D407" s="771" t="s">
        <v>818</v>
      </c>
    </row>
    <row r="408" spans="1:4">
      <c r="A408" s="1265"/>
      <c r="B408" s="815">
        <v>2797.58</v>
      </c>
      <c r="C408" s="815">
        <v>2797.58</v>
      </c>
      <c r="D408" s="771" t="s">
        <v>11</v>
      </c>
    </row>
    <row r="409" spans="1:4">
      <c r="A409" s="1266" t="s">
        <v>741</v>
      </c>
      <c r="B409" s="817">
        <v>72.989999999999995</v>
      </c>
      <c r="C409" s="817">
        <v>72.983000000000004</v>
      </c>
      <c r="D409" s="775" t="s">
        <v>2597</v>
      </c>
    </row>
    <row r="410" spans="1:4">
      <c r="A410" s="1265"/>
      <c r="B410" s="815">
        <v>99.18</v>
      </c>
      <c r="C410" s="815">
        <v>99.18</v>
      </c>
      <c r="D410" s="771" t="s">
        <v>2732</v>
      </c>
    </row>
    <row r="411" spans="1:4">
      <c r="A411" s="1265"/>
      <c r="B411" s="815">
        <v>301.3</v>
      </c>
      <c r="C411" s="815">
        <v>301.3</v>
      </c>
      <c r="D411" s="771" t="s">
        <v>2623</v>
      </c>
    </row>
    <row r="412" spans="1:4">
      <c r="A412" s="1265"/>
      <c r="B412" s="815">
        <v>50</v>
      </c>
      <c r="C412" s="815">
        <v>50</v>
      </c>
      <c r="D412" s="771" t="s">
        <v>765</v>
      </c>
    </row>
    <row r="413" spans="1:4">
      <c r="A413" s="1267"/>
      <c r="B413" s="816">
        <v>523.47</v>
      </c>
      <c r="C413" s="816">
        <v>523.46299999999997</v>
      </c>
      <c r="D413" s="773" t="s">
        <v>11</v>
      </c>
    </row>
    <row r="414" spans="1:4">
      <c r="A414" s="1265" t="s">
        <v>2763</v>
      </c>
      <c r="B414" s="815">
        <v>99.5</v>
      </c>
      <c r="C414" s="815">
        <v>99.5</v>
      </c>
      <c r="D414" s="771" t="s">
        <v>1292</v>
      </c>
    </row>
    <row r="415" spans="1:4">
      <c r="A415" s="1265"/>
      <c r="B415" s="815">
        <v>3</v>
      </c>
      <c r="C415" s="815">
        <v>3</v>
      </c>
      <c r="D415" s="771" t="s">
        <v>2623</v>
      </c>
    </row>
    <row r="416" spans="1:4">
      <c r="A416" s="1265"/>
      <c r="B416" s="815">
        <v>102.5</v>
      </c>
      <c r="C416" s="815">
        <v>102.5</v>
      </c>
      <c r="D416" s="771" t="s">
        <v>11</v>
      </c>
    </row>
    <row r="417" spans="1:4">
      <c r="A417" s="1266" t="s">
        <v>2762</v>
      </c>
      <c r="B417" s="817">
        <v>250</v>
      </c>
      <c r="C417" s="817">
        <v>250</v>
      </c>
      <c r="D417" s="775" t="s">
        <v>2597</v>
      </c>
    </row>
    <row r="418" spans="1:4">
      <c r="A418" s="1267"/>
      <c r="B418" s="816">
        <v>250</v>
      </c>
      <c r="C418" s="816">
        <v>250</v>
      </c>
      <c r="D418" s="773" t="s">
        <v>11</v>
      </c>
    </row>
    <row r="419" spans="1:4">
      <c r="A419" s="1265" t="s">
        <v>2761</v>
      </c>
      <c r="B419" s="815">
        <v>168.8</v>
      </c>
      <c r="C419" s="815">
        <v>168.8</v>
      </c>
      <c r="D419" s="771" t="s">
        <v>1292</v>
      </c>
    </row>
    <row r="420" spans="1:4">
      <c r="A420" s="1265"/>
      <c r="B420" s="815">
        <v>24.2</v>
      </c>
      <c r="C420" s="815">
        <v>24.2</v>
      </c>
      <c r="D420" s="771" t="s">
        <v>2623</v>
      </c>
    </row>
    <row r="421" spans="1:4">
      <c r="A421" s="1265"/>
      <c r="B421" s="815">
        <v>193</v>
      </c>
      <c r="C421" s="815">
        <v>193</v>
      </c>
      <c r="D421" s="771" t="s">
        <v>11</v>
      </c>
    </row>
    <row r="422" spans="1:4">
      <c r="A422" s="1266" t="s">
        <v>2760</v>
      </c>
      <c r="B422" s="817">
        <v>49</v>
      </c>
      <c r="C422" s="817">
        <v>24.5</v>
      </c>
      <c r="D422" s="775" t="s">
        <v>2596</v>
      </c>
    </row>
    <row r="423" spans="1:4">
      <c r="A423" s="1267"/>
      <c r="B423" s="816">
        <v>49</v>
      </c>
      <c r="C423" s="816">
        <v>24.5</v>
      </c>
      <c r="D423" s="773" t="s">
        <v>11</v>
      </c>
    </row>
    <row r="424" spans="1:4">
      <c r="A424" s="1265" t="s">
        <v>624</v>
      </c>
      <c r="B424" s="815">
        <v>1950.1</v>
      </c>
      <c r="C424" s="815">
        <v>1950.1</v>
      </c>
      <c r="D424" s="771" t="s">
        <v>2608</v>
      </c>
    </row>
    <row r="425" spans="1:4">
      <c r="A425" s="1265"/>
      <c r="B425" s="815">
        <v>32</v>
      </c>
      <c r="C425" s="815">
        <v>31.997</v>
      </c>
      <c r="D425" s="771" t="s">
        <v>833</v>
      </c>
    </row>
    <row r="426" spans="1:4">
      <c r="A426" s="1265"/>
      <c r="B426" s="815">
        <v>30</v>
      </c>
      <c r="C426" s="815">
        <v>0</v>
      </c>
      <c r="D426" s="771" t="s">
        <v>834</v>
      </c>
    </row>
    <row r="427" spans="1:4">
      <c r="A427" s="1265"/>
      <c r="B427" s="815">
        <v>30</v>
      </c>
      <c r="C427" s="815">
        <v>30</v>
      </c>
      <c r="D427" s="771" t="s">
        <v>698</v>
      </c>
    </row>
    <row r="428" spans="1:4">
      <c r="A428" s="1265"/>
      <c r="B428" s="815">
        <v>2042.1</v>
      </c>
      <c r="C428" s="815">
        <v>2012.097</v>
      </c>
      <c r="D428" s="771" t="s">
        <v>11</v>
      </c>
    </row>
    <row r="429" spans="1:4">
      <c r="A429" s="1266" t="s">
        <v>2759</v>
      </c>
      <c r="B429" s="817">
        <v>130.44999999999999</v>
      </c>
      <c r="C429" s="817">
        <v>130.446</v>
      </c>
      <c r="D429" s="775" t="s">
        <v>2597</v>
      </c>
    </row>
    <row r="430" spans="1:4">
      <c r="A430" s="1265"/>
      <c r="B430" s="815">
        <v>3.62</v>
      </c>
      <c r="C430" s="815">
        <v>3.6148000000000002</v>
      </c>
      <c r="D430" s="771" t="s">
        <v>2629</v>
      </c>
    </row>
    <row r="431" spans="1:4">
      <c r="A431" s="1265"/>
      <c r="B431" s="815">
        <v>220.9</v>
      </c>
      <c r="C431" s="815">
        <v>220.88248000000002</v>
      </c>
      <c r="D431" s="771" t="s">
        <v>2688</v>
      </c>
    </row>
    <row r="432" spans="1:4">
      <c r="A432" s="1267"/>
      <c r="B432" s="816">
        <v>354.97</v>
      </c>
      <c r="C432" s="816">
        <v>354.94328000000002</v>
      </c>
      <c r="D432" s="773" t="s">
        <v>11</v>
      </c>
    </row>
    <row r="433" spans="1:4">
      <c r="A433" s="1265" t="s">
        <v>2758</v>
      </c>
      <c r="B433" s="815">
        <v>66</v>
      </c>
      <c r="C433" s="815">
        <v>66</v>
      </c>
      <c r="D433" s="771" t="s">
        <v>1292</v>
      </c>
    </row>
    <row r="434" spans="1:4">
      <c r="A434" s="1265"/>
      <c r="B434" s="815">
        <v>3.7</v>
      </c>
      <c r="C434" s="815">
        <v>3.7</v>
      </c>
      <c r="D434" s="771" t="s">
        <v>2623</v>
      </c>
    </row>
    <row r="435" spans="1:4">
      <c r="A435" s="1265"/>
      <c r="B435" s="815">
        <v>69.7</v>
      </c>
      <c r="C435" s="815">
        <v>69.7</v>
      </c>
      <c r="D435" s="771" t="s">
        <v>11</v>
      </c>
    </row>
    <row r="436" spans="1:4">
      <c r="A436" s="1266" t="s">
        <v>2757</v>
      </c>
      <c r="B436" s="817">
        <v>9</v>
      </c>
      <c r="C436" s="817">
        <v>9</v>
      </c>
      <c r="D436" s="775" t="s">
        <v>2623</v>
      </c>
    </row>
    <row r="437" spans="1:4">
      <c r="A437" s="1267"/>
      <c r="B437" s="816">
        <v>9</v>
      </c>
      <c r="C437" s="816">
        <v>9</v>
      </c>
      <c r="D437" s="773" t="s">
        <v>11</v>
      </c>
    </row>
    <row r="438" spans="1:4">
      <c r="A438" s="1265" t="s">
        <v>2756</v>
      </c>
      <c r="B438" s="815">
        <v>350</v>
      </c>
      <c r="C438" s="815">
        <v>349.64800000000002</v>
      </c>
      <c r="D438" s="771" t="s">
        <v>2688</v>
      </c>
    </row>
    <row r="439" spans="1:4">
      <c r="A439" s="1265"/>
      <c r="B439" s="815">
        <v>23</v>
      </c>
      <c r="C439" s="815">
        <v>23</v>
      </c>
      <c r="D439" s="771" t="s">
        <v>2623</v>
      </c>
    </row>
    <row r="440" spans="1:4">
      <c r="A440" s="1265"/>
      <c r="B440" s="815">
        <v>373</v>
      </c>
      <c r="C440" s="815">
        <v>372.64800000000002</v>
      </c>
      <c r="D440" s="771" t="s">
        <v>11</v>
      </c>
    </row>
    <row r="441" spans="1:4">
      <c r="A441" s="1266" t="s">
        <v>2755</v>
      </c>
      <c r="B441" s="817">
        <v>66</v>
      </c>
      <c r="C441" s="817">
        <v>66</v>
      </c>
      <c r="D441" s="775" t="s">
        <v>1292</v>
      </c>
    </row>
    <row r="442" spans="1:4">
      <c r="A442" s="1265"/>
      <c r="B442" s="815">
        <v>1</v>
      </c>
      <c r="C442" s="815">
        <v>1</v>
      </c>
      <c r="D442" s="771" t="s">
        <v>2623</v>
      </c>
    </row>
    <row r="443" spans="1:4">
      <c r="A443" s="1267"/>
      <c r="B443" s="816">
        <v>67</v>
      </c>
      <c r="C443" s="816">
        <v>67</v>
      </c>
      <c r="D443" s="773" t="s">
        <v>11</v>
      </c>
    </row>
    <row r="444" spans="1:4">
      <c r="A444" s="1265" t="s">
        <v>2754</v>
      </c>
      <c r="B444" s="815">
        <v>109.9</v>
      </c>
      <c r="C444" s="815">
        <v>109.9</v>
      </c>
      <c r="D444" s="771" t="s">
        <v>2623</v>
      </c>
    </row>
    <row r="445" spans="1:4">
      <c r="A445" s="1265"/>
      <c r="B445" s="815">
        <v>109.9</v>
      </c>
      <c r="C445" s="815">
        <v>109.9</v>
      </c>
      <c r="D445" s="771" t="s">
        <v>11</v>
      </c>
    </row>
    <row r="446" spans="1:4">
      <c r="A446" s="1266" t="s">
        <v>2753</v>
      </c>
      <c r="B446" s="817">
        <v>98</v>
      </c>
      <c r="C446" s="817">
        <v>98</v>
      </c>
      <c r="D446" s="775" t="s">
        <v>2688</v>
      </c>
    </row>
    <row r="447" spans="1:4">
      <c r="A447" s="1265"/>
      <c r="B447" s="815">
        <v>1.3</v>
      </c>
      <c r="C447" s="815">
        <v>1.3</v>
      </c>
      <c r="D447" s="771" t="s">
        <v>2623</v>
      </c>
    </row>
    <row r="448" spans="1:4">
      <c r="A448" s="1267"/>
      <c r="B448" s="816">
        <v>99.3</v>
      </c>
      <c r="C448" s="816">
        <v>99.3</v>
      </c>
      <c r="D448" s="773" t="s">
        <v>11</v>
      </c>
    </row>
    <row r="449" spans="1:4">
      <c r="A449" s="1265" t="s">
        <v>2752</v>
      </c>
      <c r="B449" s="815">
        <v>1082.82</v>
      </c>
      <c r="C449" s="815">
        <v>1082.8210800000002</v>
      </c>
      <c r="D449" s="771" t="s">
        <v>2654</v>
      </c>
    </row>
    <row r="450" spans="1:4">
      <c r="A450" s="1265"/>
      <c r="B450" s="815">
        <v>117.9</v>
      </c>
      <c r="C450" s="815">
        <v>117.9</v>
      </c>
      <c r="D450" s="771" t="s">
        <v>2623</v>
      </c>
    </row>
    <row r="451" spans="1:4">
      <c r="A451" s="1265"/>
      <c r="B451" s="815">
        <v>1200.72</v>
      </c>
      <c r="C451" s="815">
        <v>1200.7210800000003</v>
      </c>
      <c r="D451" s="771" t="s">
        <v>11</v>
      </c>
    </row>
    <row r="452" spans="1:4">
      <c r="A452" s="1266" t="s">
        <v>647</v>
      </c>
      <c r="B452" s="817">
        <v>100</v>
      </c>
      <c r="C452" s="817">
        <v>0</v>
      </c>
      <c r="D452" s="775" t="s">
        <v>819</v>
      </c>
    </row>
    <row r="453" spans="1:4">
      <c r="A453" s="1265"/>
      <c r="B453" s="815">
        <v>250</v>
      </c>
      <c r="C453" s="815">
        <v>250</v>
      </c>
      <c r="D453" s="771" t="s">
        <v>2639</v>
      </c>
    </row>
    <row r="454" spans="1:4">
      <c r="A454" s="1267"/>
      <c r="B454" s="816">
        <v>350</v>
      </c>
      <c r="C454" s="816">
        <v>250</v>
      </c>
      <c r="D454" s="773" t="s">
        <v>11</v>
      </c>
    </row>
    <row r="455" spans="1:4">
      <c r="A455" s="1265" t="s">
        <v>2751</v>
      </c>
      <c r="B455" s="815">
        <v>4</v>
      </c>
      <c r="C455" s="815">
        <v>4</v>
      </c>
      <c r="D455" s="771" t="s">
        <v>2623</v>
      </c>
    </row>
    <row r="456" spans="1:4">
      <c r="A456" s="1265"/>
      <c r="B456" s="815">
        <v>4</v>
      </c>
      <c r="C456" s="815">
        <v>4</v>
      </c>
      <c r="D456" s="771" t="s">
        <v>11</v>
      </c>
    </row>
    <row r="457" spans="1:4">
      <c r="A457" s="1266" t="s">
        <v>611</v>
      </c>
      <c r="B457" s="817">
        <v>6290.5</v>
      </c>
      <c r="C457" s="817">
        <v>0</v>
      </c>
      <c r="D457" s="775" t="s">
        <v>2608</v>
      </c>
    </row>
    <row r="458" spans="1:4">
      <c r="A458" s="1265"/>
      <c r="B458" s="815">
        <v>168.8</v>
      </c>
      <c r="C458" s="815">
        <v>168.8</v>
      </c>
      <c r="D458" s="771" t="s">
        <v>1292</v>
      </c>
    </row>
    <row r="459" spans="1:4">
      <c r="A459" s="1265"/>
      <c r="B459" s="815">
        <v>145.69999999999999</v>
      </c>
      <c r="C459" s="815">
        <v>145.69999999999999</v>
      </c>
      <c r="D459" s="771" t="s">
        <v>2623</v>
      </c>
    </row>
    <row r="460" spans="1:4">
      <c r="A460" s="1265"/>
      <c r="B460" s="815">
        <v>1168.9000000000001</v>
      </c>
      <c r="C460" s="815">
        <v>1168.9000000000001</v>
      </c>
      <c r="D460" s="771" t="s">
        <v>849</v>
      </c>
    </row>
    <row r="461" spans="1:4">
      <c r="A461" s="1265"/>
      <c r="B461" s="815">
        <v>50</v>
      </c>
      <c r="C461" s="815">
        <v>50</v>
      </c>
      <c r="D461" s="771" t="s">
        <v>765</v>
      </c>
    </row>
    <row r="462" spans="1:4">
      <c r="A462" s="1267"/>
      <c r="B462" s="816">
        <v>7823.9</v>
      </c>
      <c r="C462" s="816">
        <v>1533.4</v>
      </c>
      <c r="D462" s="773" t="s">
        <v>11</v>
      </c>
    </row>
    <row r="463" spans="1:4">
      <c r="A463" s="1265" t="s">
        <v>2750</v>
      </c>
      <c r="B463" s="815">
        <v>111.6</v>
      </c>
      <c r="C463" s="815">
        <v>111.6</v>
      </c>
      <c r="D463" s="771" t="s">
        <v>2623</v>
      </c>
    </row>
    <row r="464" spans="1:4">
      <c r="A464" s="1265"/>
      <c r="B464" s="815">
        <v>111.6</v>
      </c>
      <c r="C464" s="815">
        <v>111.6</v>
      </c>
      <c r="D464" s="771" t="s">
        <v>11</v>
      </c>
    </row>
    <row r="465" spans="1:4">
      <c r="A465" s="1266" t="s">
        <v>2749</v>
      </c>
      <c r="B465" s="817">
        <v>87.5</v>
      </c>
      <c r="C465" s="817">
        <v>87.5</v>
      </c>
      <c r="D465" s="775" t="s">
        <v>2596</v>
      </c>
    </row>
    <row r="466" spans="1:4">
      <c r="A466" s="1265"/>
      <c r="B466" s="815">
        <v>1.9</v>
      </c>
      <c r="C466" s="815">
        <v>1.9</v>
      </c>
      <c r="D466" s="771" t="s">
        <v>2623</v>
      </c>
    </row>
    <row r="467" spans="1:4">
      <c r="A467" s="1267"/>
      <c r="B467" s="816">
        <v>89.4</v>
      </c>
      <c r="C467" s="816">
        <v>89.4</v>
      </c>
      <c r="D467" s="773" t="s">
        <v>11</v>
      </c>
    </row>
    <row r="468" spans="1:4">
      <c r="A468" s="1265" t="s">
        <v>740</v>
      </c>
      <c r="B468" s="815">
        <v>1158.06</v>
      </c>
      <c r="C468" s="815">
        <v>1158.06214</v>
      </c>
      <c r="D468" s="771" t="s">
        <v>2654</v>
      </c>
    </row>
    <row r="469" spans="1:4">
      <c r="A469" s="1265"/>
      <c r="B469" s="815">
        <v>392.7</v>
      </c>
      <c r="C469" s="815">
        <v>0</v>
      </c>
      <c r="D469" s="771" t="s">
        <v>2596</v>
      </c>
    </row>
    <row r="470" spans="1:4">
      <c r="A470" s="1265"/>
      <c r="B470" s="815">
        <v>301.5</v>
      </c>
      <c r="C470" s="815">
        <v>299.89699999999999</v>
      </c>
      <c r="D470" s="771" t="s">
        <v>2623</v>
      </c>
    </row>
    <row r="471" spans="1:4">
      <c r="A471" s="1265"/>
      <c r="B471" s="815">
        <v>50</v>
      </c>
      <c r="C471" s="815">
        <v>50</v>
      </c>
      <c r="D471" s="771" t="s">
        <v>765</v>
      </c>
    </row>
    <row r="472" spans="1:4">
      <c r="A472" s="1265"/>
      <c r="B472" s="815">
        <v>1902.26</v>
      </c>
      <c r="C472" s="815">
        <v>1507.9591399999999</v>
      </c>
      <c r="D472" s="771" t="s">
        <v>11</v>
      </c>
    </row>
    <row r="473" spans="1:4">
      <c r="A473" s="1266" t="s">
        <v>2748</v>
      </c>
      <c r="B473" s="817">
        <v>98</v>
      </c>
      <c r="C473" s="817">
        <v>98</v>
      </c>
      <c r="D473" s="775" t="s">
        <v>2627</v>
      </c>
    </row>
    <row r="474" spans="1:4">
      <c r="A474" s="1265"/>
      <c r="B474" s="815">
        <v>500</v>
      </c>
      <c r="C474" s="815">
        <v>0</v>
      </c>
      <c r="D474" s="771" t="s">
        <v>2596</v>
      </c>
    </row>
    <row r="475" spans="1:4">
      <c r="A475" s="1265"/>
      <c r="B475" s="815">
        <v>771.41000000000008</v>
      </c>
      <c r="C475" s="815">
        <v>771.37015000000008</v>
      </c>
      <c r="D475" s="771" t="s">
        <v>1120</v>
      </c>
    </row>
    <row r="476" spans="1:4">
      <c r="A476" s="1265"/>
      <c r="B476" s="815">
        <v>883.6400000000001</v>
      </c>
      <c r="C476" s="815">
        <v>883.60291999999993</v>
      </c>
      <c r="D476" s="771" t="s">
        <v>1117</v>
      </c>
    </row>
    <row r="477" spans="1:4">
      <c r="A477" s="1265"/>
      <c r="B477" s="815">
        <v>1.6</v>
      </c>
      <c r="C477" s="815">
        <v>1.6</v>
      </c>
      <c r="D477" s="771" t="s">
        <v>2623</v>
      </c>
    </row>
    <row r="478" spans="1:4">
      <c r="A478" s="1267"/>
      <c r="B478" s="816">
        <v>2254.65</v>
      </c>
      <c r="C478" s="816">
        <v>1754.5730699999999</v>
      </c>
      <c r="D478" s="773" t="s">
        <v>11</v>
      </c>
    </row>
    <row r="479" spans="1:4">
      <c r="A479" s="1265" t="s">
        <v>729</v>
      </c>
      <c r="B479" s="815">
        <v>6.1</v>
      </c>
      <c r="C479" s="815">
        <v>6.1</v>
      </c>
      <c r="D479" s="771" t="s">
        <v>2623</v>
      </c>
    </row>
    <row r="480" spans="1:4">
      <c r="A480" s="1265"/>
      <c r="B480" s="815">
        <v>40</v>
      </c>
      <c r="C480" s="815">
        <v>40</v>
      </c>
      <c r="D480" s="771" t="s">
        <v>733</v>
      </c>
    </row>
    <row r="481" spans="1:4">
      <c r="A481" s="1265"/>
      <c r="B481" s="815">
        <v>46.1</v>
      </c>
      <c r="C481" s="815">
        <v>46.1</v>
      </c>
      <c r="D481" s="771" t="s">
        <v>11</v>
      </c>
    </row>
    <row r="482" spans="1:4">
      <c r="A482" s="1266" t="s">
        <v>2747</v>
      </c>
      <c r="B482" s="817">
        <v>101.4</v>
      </c>
      <c r="C482" s="817">
        <v>101.4</v>
      </c>
      <c r="D482" s="775" t="s">
        <v>2623</v>
      </c>
    </row>
    <row r="483" spans="1:4">
      <c r="A483" s="1267"/>
      <c r="B483" s="816">
        <v>101.4</v>
      </c>
      <c r="C483" s="816">
        <v>101.4</v>
      </c>
      <c r="D483" s="773" t="s">
        <v>11</v>
      </c>
    </row>
    <row r="484" spans="1:4">
      <c r="A484" s="1265" t="s">
        <v>2746</v>
      </c>
      <c r="B484" s="815">
        <v>221.5</v>
      </c>
      <c r="C484" s="815">
        <v>183.08500000000001</v>
      </c>
      <c r="D484" s="771" t="s">
        <v>2608</v>
      </c>
    </row>
    <row r="485" spans="1:4">
      <c r="A485" s="1265"/>
      <c r="B485" s="815">
        <v>221.5</v>
      </c>
      <c r="C485" s="815">
        <v>183.08500000000001</v>
      </c>
      <c r="D485" s="771" t="s">
        <v>11</v>
      </c>
    </row>
    <row r="486" spans="1:4">
      <c r="A486" s="1266" t="s">
        <v>2745</v>
      </c>
      <c r="B486" s="817">
        <v>99.5</v>
      </c>
      <c r="C486" s="817">
        <v>99.5</v>
      </c>
      <c r="D486" s="775" t="s">
        <v>1292</v>
      </c>
    </row>
    <row r="487" spans="1:4">
      <c r="A487" s="1265"/>
      <c r="B487" s="815">
        <v>12.2</v>
      </c>
      <c r="C487" s="815">
        <v>12.2</v>
      </c>
      <c r="D487" s="771" t="s">
        <v>2623</v>
      </c>
    </row>
    <row r="488" spans="1:4">
      <c r="A488" s="1267"/>
      <c r="B488" s="816">
        <v>111.7</v>
      </c>
      <c r="C488" s="816">
        <v>111.7</v>
      </c>
      <c r="D488" s="773" t="s">
        <v>11</v>
      </c>
    </row>
    <row r="489" spans="1:4">
      <c r="A489" s="1265" t="s">
        <v>2744</v>
      </c>
      <c r="B489" s="815">
        <v>1.6</v>
      </c>
      <c r="C489" s="815">
        <v>1.6</v>
      </c>
      <c r="D489" s="771" t="s">
        <v>2623</v>
      </c>
    </row>
    <row r="490" spans="1:4">
      <c r="A490" s="1265"/>
      <c r="B490" s="815">
        <v>1.6</v>
      </c>
      <c r="C490" s="815">
        <v>1.6</v>
      </c>
      <c r="D490" s="771" t="s">
        <v>11</v>
      </c>
    </row>
    <row r="491" spans="1:4">
      <c r="A491" s="1266" t="s">
        <v>2743</v>
      </c>
      <c r="B491" s="817">
        <v>275</v>
      </c>
      <c r="C491" s="817">
        <v>275</v>
      </c>
      <c r="D491" s="775" t="s">
        <v>2597</v>
      </c>
    </row>
    <row r="492" spans="1:4">
      <c r="A492" s="1265"/>
      <c r="B492" s="815">
        <v>372.3</v>
      </c>
      <c r="C492" s="815">
        <v>372.3</v>
      </c>
      <c r="D492" s="771" t="s">
        <v>2608</v>
      </c>
    </row>
    <row r="493" spans="1:4">
      <c r="A493" s="1265"/>
      <c r="B493" s="815">
        <v>4.3</v>
      </c>
      <c r="C493" s="815">
        <v>4.3</v>
      </c>
      <c r="D493" s="771" t="s">
        <v>2623</v>
      </c>
    </row>
    <row r="494" spans="1:4">
      <c r="A494" s="1267"/>
      <c r="B494" s="816">
        <v>651.59999999999991</v>
      </c>
      <c r="C494" s="816">
        <v>651.59999999999991</v>
      </c>
      <c r="D494" s="773" t="s">
        <v>11</v>
      </c>
    </row>
    <row r="495" spans="1:4">
      <c r="A495" s="1265" t="s">
        <v>2742</v>
      </c>
      <c r="B495" s="815">
        <v>225.82</v>
      </c>
      <c r="C495" s="815">
        <v>225.804</v>
      </c>
      <c r="D495" s="771" t="s">
        <v>1117</v>
      </c>
    </row>
    <row r="496" spans="1:4">
      <c r="A496" s="1265"/>
      <c r="B496" s="815">
        <v>119.3</v>
      </c>
      <c r="C496" s="815">
        <v>119.3</v>
      </c>
      <c r="D496" s="771" t="s">
        <v>2623</v>
      </c>
    </row>
    <row r="497" spans="1:4">
      <c r="A497" s="1265"/>
      <c r="B497" s="815">
        <v>345.12</v>
      </c>
      <c r="C497" s="815">
        <v>345.10399999999998</v>
      </c>
      <c r="D497" s="771" t="s">
        <v>11</v>
      </c>
    </row>
    <row r="498" spans="1:4">
      <c r="A498" s="1266" t="s">
        <v>2741</v>
      </c>
      <c r="B498" s="817">
        <v>250</v>
      </c>
      <c r="C498" s="817">
        <v>250</v>
      </c>
      <c r="D498" s="775" t="s">
        <v>2597</v>
      </c>
    </row>
    <row r="499" spans="1:4">
      <c r="A499" s="1265"/>
      <c r="B499" s="815">
        <v>186.1</v>
      </c>
      <c r="C499" s="815">
        <v>186.1</v>
      </c>
      <c r="D499" s="771" t="s">
        <v>2608</v>
      </c>
    </row>
    <row r="500" spans="1:4">
      <c r="A500" s="1267"/>
      <c r="B500" s="816">
        <v>436.1</v>
      </c>
      <c r="C500" s="816">
        <v>436.1</v>
      </c>
      <c r="D500" s="773" t="s">
        <v>11</v>
      </c>
    </row>
    <row r="501" spans="1:4">
      <c r="A501" s="1265" t="s">
        <v>2740</v>
      </c>
      <c r="B501" s="815">
        <v>66</v>
      </c>
      <c r="C501" s="815">
        <v>66</v>
      </c>
      <c r="D501" s="771" t="s">
        <v>1292</v>
      </c>
    </row>
    <row r="502" spans="1:4">
      <c r="A502" s="1265"/>
      <c r="B502" s="815">
        <v>6</v>
      </c>
      <c r="C502" s="815">
        <v>6</v>
      </c>
      <c r="D502" s="771" t="s">
        <v>2623</v>
      </c>
    </row>
    <row r="503" spans="1:4">
      <c r="A503" s="1265"/>
      <c r="B503" s="815">
        <v>72</v>
      </c>
      <c r="C503" s="815">
        <v>72</v>
      </c>
      <c r="D503" s="771" t="s">
        <v>11</v>
      </c>
    </row>
    <row r="504" spans="1:4">
      <c r="A504" s="1266" t="s">
        <v>2739</v>
      </c>
      <c r="B504" s="817">
        <v>592.5</v>
      </c>
      <c r="C504" s="817">
        <v>592.5</v>
      </c>
      <c r="D504" s="775" t="s">
        <v>2654</v>
      </c>
    </row>
    <row r="505" spans="1:4">
      <c r="A505" s="1265"/>
      <c r="B505" s="815">
        <v>125.1</v>
      </c>
      <c r="C505" s="815">
        <v>125.1</v>
      </c>
      <c r="D505" s="771" t="s">
        <v>2623</v>
      </c>
    </row>
    <row r="506" spans="1:4">
      <c r="A506" s="1267"/>
      <c r="B506" s="816">
        <v>717.6</v>
      </c>
      <c r="C506" s="816">
        <v>717.6</v>
      </c>
      <c r="D506" s="773" t="s">
        <v>11</v>
      </c>
    </row>
    <row r="507" spans="1:4">
      <c r="A507" s="1265" t="s">
        <v>2738</v>
      </c>
      <c r="B507" s="815">
        <v>734.80000000000007</v>
      </c>
      <c r="C507" s="815">
        <v>734.69959999999992</v>
      </c>
      <c r="D507" s="771" t="s">
        <v>1117</v>
      </c>
    </row>
    <row r="508" spans="1:4">
      <c r="A508" s="1265"/>
      <c r="B508" s="815">
        <v>734.80000000000007</v>
      </c>
      <c r="C508" s="815">
        <v>734.69959999999992</v>
      </c>
      <c r="D508" s="771" t="s">
        <v>11</v>
      </c>
    </row>
    <row r="509" spans="1:4">
      <c r="A509" s="1266" t="s">
        <v>646</v>
      </c>
      <c r="B509" s="817">
        <v>80</v>
      </c>
      <c r="C509" s="817">
        <v>80</v>
      </c>
      <c r="D509" s="775" t="s">
        <v>2410</v>
      </c>
    </row>
    <row r="510" spans="1:4">
      <c r="A510" s="1265"/>
      <c r="B510" s="815">
        <v>249</v>
      </c>
      <c r="C510" s="815">
        <v>249</v>
      </c>
      <c r="D510" s="771" t="s">
        <v>2603</v>
      </c>
    </row>
    <row r="511" spans="1:4">
      <c r="A511" s="1265"/>
      <c r="B511" s="815">
        <v>316.8</v>
      </c>
      <c r="C511" s="815">
        <v>0</v>
      </c>
      <c r="D511" s="771" t="s">
        <v>2645</v>
      </c>
    </row>
    <row r="512" spans="1:4">
      <c r="A512" s="1265"/>
      <c r="B512" s="815">
        <v>133.19999999999999</v>
      </c>
      <c r="C512" s="815">
        <v>133.19999999999999</v>
      </c>
      <c r="D512" s="771" t="s">
        <v>2623</v>
      </c>
    </row>
    <row r="513" spans="1:4">
      <c r="A513" s="1265"/>
      <c r="B513" s="815">
        <v>2000</v>
      </c>
      <c r="C513" s="815">
        <v>0</v>
      </c>
      <c r="D513" s="771" t="s">
        <v>820</v>
      </c>
    </row>
    <row r="514" spans="1:4">
      <c r="A514" s="1267"/>
      <c r="B514" s="816">
        <v>2779</v>
      </c>
      <c r="C514" s="816">
        <v>462.2</v>
      </c>
      <c r="D514" s="773" t="s">
        <v>11</v>
      </c>
    </row>
    <row r="515" spans="1:4">
      <c r="A515" s="1265" t="s">
        <v>2737</v>
      </c>
      <c r="B515" s="815">
        <v>50</v>
      </c>
      <c r="C515" s="815">
        <v>50</v>
      </c>
      <c r="D515" s="771" t="s">
        <v>2628</v>
      </c>
    </row>
    <row r="516" spans="1:4">
      <c r="A516" s="1265"/>
      <c r="B516" s="815">
        <v>1.9</v>
      </c>
      <c r="C516" s="815">
        <v>1.9</v>
      </c>
      <c r="D516" s="771" t="s">
        <v>2623</v>
      </c>
    </row>
    <row r="517" spans="1:4">
      <c r="A517" s="1265"/>
      <c r="B517" s="815">
        <v>51.9</v>
      </c>
      <c r="C517" s="815">
        <v>51.9</v>
      </c>
      <c r="D517" s="771" t="s">
        <v>11</v>
      </c>
    </row>
    <row r="518" spans="1:4">
      <c r="A518" s="1266" t="s">
        <v>2736</v>
      </c>
      <c r="B518" s="817">
        <v>1</v>
      </c>
      <c r="C518" s="817">
        <v>1</v>
      </c>
      <c r="D518" s="775" t="s">
        <v>2623</v>
      </c>
    </row>
    <row r="519" spans="1:4">
      <c r="A519" s="1267"/>
      <c r="B519" s="816">
        <v>1</v>
      </c>
      <c r="C519" s="816">
        <v>1</v>
      </c>
      <c r="D519" s="773" t="s">
        <v>11</v>
      </c>
    </row>
    <row r="520" spans="1:4">
      <c r="A520" s="1265" t="s">
        <v>2735</v>
      </c>
      <c r="B520" s="824">
        <v>1050</v>
      </c>
      <c r="C520" s="824">
        <v>926.55594999999994</v>
      </c>
      <c r="D520" s="771" t="s">
        <v>2654</v>
      </c>
    </row>
    <row r="521" spans="1:4">
      <c r="A521" s="1265"/>
      <c r="B521" s="824">
        <v>66</v>
      </c>
      <c r="C521" s="824">
        <v>66</v>
      </c>
      <c r="D521" s="771" t="s">
        <v>1292</v>
      </c>
    </row>
    <row r="522" spans="1:4">
      <c r="A522" s="1265"/>
      <c r="B522" s="824">
        <v>3.1</v>
      </c>
      <c r="C522" s="824">
        <v>3.1</v>
      </c>
      <c r="D522" s="771" t="s">
        <v>2623</v>
      </c>
    </row>
    <row r="523" spans="1:4">
      <c r="A523" s="1265"/>
      <c r="B523" s="815">
        <v>1119.0999999999999</v>
      </c>
      <c r="C523" s="815">
        <v>995.65594999999996</v>
      </c>
      <c r="D523" s="771" t="s">
        <v>11</v>
      </c>
    </row>
    <row r="524" spans="1:4">
      <c r="A524" s="1266" t="s">
        <v>2734</v>
      </c>
      <c r="B524" s="817">
        <v>25.1</v>
      </c>
      <c r="C524" s="817">
        <v>25.1</v>
      </c>
      <c r="D524" s="775" t="s">
        <v>2623</v>
      </c>
    </row>
    <row r="525" spans="1:4">
      <c r="A525" s="1267"/>
      <c r="B525" s="816">
        <v>25.1</v>
      </c>
      <c r="C525" s="816">
        <v>25.1</v>
      </c>
      <c r="D525" s="773" t="s">
        <v>11</v>
      </c>
    </row>
    <row r="526" spans="1:4">
      <c r="A526" s="1265" t="s">
        <v>2733</v>
      </c>
      <c r="B526" s="815">
        <v>65.2</v>
      </c>
      <c r="C526" s="815">
        <v>65.2</v>
      </c>
      <c r="D526" s="771" t="s">
        <v>2608</v>
      </c>
    </row>
    <row r="527" spans="1:4">
      <c r="A527" s="1265"/>
      <c r="B527" s="815">
        <v>65.2</v>
      </c>
      <c r="C527" s="815">
        <v>65.2</v>
      </c>
      <c r="D527" s="771" t="s">
        <v>11</v>
      </c>
    </row>
    <row r="528" spans="1:4">
      <c r="A528" s="1266" t="s">
        <v>739</v>
      </c>
      <c r="B528" s="817">
        <v>47.22</v>
      </c>
      <c r="C528" s="817">
        <v>47.22</v>
      </c>
      <c r="D528" s="775" t="s">
        <v>2732</v>
      </c>
    </row>
    <row r="529" spans="1:4">
      <c r="A529" s="1265"/>
      <c r="B529" s="815">
        <v>302.2</v>
      </c>
      <c r="C529" s="815">
        <v>302.2</v>
      </c>
      <c r="D529" s="771" t="s">
        <v>2623</v>
      </c>
    </row>
    <row r="530" spans="1:4">
      <c r="A530" s="1265"/>
      <c r="B530" s="815">
        <v>50</v>
      </c>
      <c r="C530" s="815">
        <v>50</v>
      </c>
      <c r="D530" s="771" t="s">
        <v>765</v>
      </c>
    </row>
    <row r="531" spans="1:4">
      <c r="A531" s="1267"/>
      <c r="B531" s="816">
        <v>399.41999999999996</v>
      </c>
      <c r="C531" s="816">
        <v>399.41999999999996</v>
      </c>
      <c r="D531" s="773" t="s">
        <v>11</v>
      </c>
    </row>
    <row r="532" spans="1:4">
      <c r="A532" s="1265" t="s">
        <v>728</v>
      </c>
      <c r="B532" s="815">
        <v>2.5</v>
      </c>
      <c r="C532" s="815">
        <v>2.5</v>
      </c>
      <c r="D532" s="771" t="s">
        <v>2623</v>
      </c>
    </row>
    <row r="533" spans="1:4">
      <c r="A533" s="1265"/>
      <c r="B533" s="815">
        <v>35.1</v>
      </c>
      <c r="C533" s="815">
        <v>35.1</v>
      </c>
      <c r="D533" s="771" t="s">
        <v>733</v>
      </c>
    </row>
    <row r="534" spans="1:4">
      <c r="A534" s="1265"/>
      <c r="B534" s="815">
        <v>37.6</v>
      </c>
      <c r="C534" s="815">
        <v>37.6</v>
      </c>
      <c r="D534" s="771" t="s">
        <v>11</v>
      </c>
    </row>
    <row r="535" spans="1:4">
      <c r="A535" s="1266" t="s">
        <v>2731</v>
      </c>
      <c r="B535" s="817">
        <v>218.85</v>
      </c>
      <c r="C535" s="817">
        <v>218.85</v>
      </c>
      <c r="D535" s="775" t="s">
        <v>2597</v>
      </c>
    </row>
    <row r="536" spans="1:4">
      <c r="A536" s="1265"/>
      <c r="B536" s="815">
        <v>106.9</v>
      </c>
      <c r="C536" s="815">
        <v>106.9</v>
      </c>
      <c r="D536" s="771" t="s">
        <v>2623</v>
      </c>
    </row>
    <row r="537" spans="1:4">
      <c r="A537" s="1267"/>
      <c r="B537" s="816">
        <v>325.75</v>
      </c>
      <c r="C537" s="816">
        <v>325.75</v>
      </c>
      <c r="D537" s="773" t="s">
        <v>11</v>
      </c>
    </row>
    <row r="538" spans="1:4">
      <c r="A538" s="1265" t="s">
        <v>2730</v>
      </c>
      <c r="B538" s="815">
        <v>7000</v>
      </c>
      <c r="C538" s="815">
        <v>0</v>
      </c>
      <c r="D538" s="771" t="s">
        <v>2608</v>
      </c>
    </row>
    <row r="539" spans="1:4">
      <c r="A539" s="1265"/>
      <c r="B539" s="815">
        <v>150</v>
      </c>
      <c r="C539" s="815">
        <v>150</v>
      </c>
      <c r="D539" s="771" t="s">
        <v>2624</v>
      </c>
    </row>
    <row r="540" spans="1:4">
      <c r="A540" s="1265"/>
      <c r="B540" s="815">
        <v>114.2</v>
      </c>
      <c r="C540" s="815">
        <v>114.2</v>
      </c>
      <c r="D540" s="771" t="s">
        <v>2623</v>
      </c>
    </row>
    <row r="541" spans="1:4">
      <c r="A541" s="1265"/>
      <c r="B541" s="815">
        <v>7264.2</v>
      </c>
      <c r="C541" s="815">
        <v>264.2</v>
      </c>
      <c r="D541" s="771" t="s">
        <v>11</v>
      </c>
    </row>
    <row r="542" spans="1:4">
      <c r="A542" s="1266" t="s">
        <v>783</v>
      </c>
      <c r="B542" s="817">
        <v>249.9</v>
      </c>
      <c r="C542" s="817">
        <v>249.9</v>
      </c>
      <c r="D542" s="775" t="s">
        <v>2597</v>
      </c>
    </row>
    <row r="543" spans="1:4">
      <c r="A543" s="1265"/>
      <c r="B543" s="815">
        <v>1000</v>
      </c>
      <c r="C543" s="815">
        <v>1000</v>
      </c>
      <c r="D543" s="771" t="s">
        <v>788</v>
      </c>
    </row>
    <row r="544" spans="1:4">
      <c r="A544" s="1267"/>
      <c r="B544" s="816">
        <v>1249.9000000000001</v>
      </c>
      <c r="C544" s="816">
        <v>1249.9000000000001</v>
      </c>
      <c r="D544" s="773" t="s">
        <v>11</v>
      </c>
    </row>
    <row r="545" spans="1:4">
      <c r="A545" s="1265" t="s">
        <v>738</v>
      </c>
      <c r="B545" s="815">
        <v>292.8</v>
      </c>
      <c r="C545" s="815">
        <v>292.8</v>
      </c>
      <c r="D545" s="771" t="s">
        <v>2623</v>
      </c>
    </row>
    <row r="546" spans="1:4">
      <c r="A546" s="1265"/>
      <c r="B546" s="815">
        <v>50</v>
      </c>
      <c r="C546" s="815">
        <v>50</v>
      </c>
      <c r="D546" s="771" t="s">
        <v>765</v>
      </c>
    </row>
    <row r="547" spans="1:4">
      <c r="A547" s="1265"/>
      <c r="B547" s="815">
        <v>342.8</v>
      </c>
      <c r="C547" s="815">
        <v>342.8</v>
      </c>
      <c r="D547" s="771" t="s">
        <v>11</v>
      </c>
    </row>
    <row r="548" spans="1:4">
      <c r="A548" s="1266" t="s">
        <v>2729</v>
      </c>
      <c r="B548" s="817">
        <v>23</v>
      </c>
      <c r="C548" s="817">
        <v>23</v>
      </c>
      <c r="D548" s="775" t="s">
        <v>2623</v>
      </c>
    </row>
    <row r="549" spans="1:4">
      <c r="A549" s="1267"/>
      <c r="B549" s="816">
        <v>23</v>
      </c>
      <c r="C549" s="816">
        <v>23</v>
      </c>
      <c r="D549" s="773" t="s">
        <v>11</v>
      </c>
    </row>
    <row r="550" spans="1:4">
      <c r="A550" s="1265" t="s">
        <v>2728</v>
      </c>
      <c r="B550" s="815">
        <v>1000</v>
      </c>
      <c r="C550" s="815">
        <v>0</v>
      </c>
      <c r="D550" s="771" t="s">
        <v>2603</v>
      </c>
    </row>
    <row r="551" spans="1:4">
      <c r="A551" s="1265"/>
      <c r="B551" s="815">
        <v>107.6</v>
      </c>
      <c r="C551" s="815">
        <v>107.6</v>
      </c>
      <c r="D551" s="771" t="s">
        <v>2623</v>
      </c>
    </row>
    <row r="552" spans="1:4">
      <c r="A552" s="1265"/>
      <c r="B552" s="815">
        <v>1107.5999999999999</v>
      </c>
      <c r="C552" s="815">
        <v>107.6</v>
      </c>
      <c r="D552" s="771" t="s">
        <v>11</v>
      </c>
    </row>
    <row r="553" spans="1:4">
      <c r="A553" s="1266" t="s">
        <v>737</v>
      </c>
      <c r="B553" s="817">
        <v>220.8</v>
      </c>
      <c r="C553" s="817">
        <v>220.8</v>
      </c>
      <c r="D553" s="775" t="s">
        <v>2608</v>
      </c>
    </row>
    <row r="554" spans="1:4">
      <c r="A554" s="1265"/>
      <c r="B554" s="815">
        <v>475.43</v>
      </c>
      <c r="C554" s="815">
        <v>475.41800000000001</v>
      </c>
      <c r="D554" s="771" t="s">
        <v>1117</v>
      </c>
    </row>
    <row r="555" spans="1:4">
      <c r="A555" s="1265"/>
      <c r="B555" s="815">
        <v>168.8</v>
      </c>
      <c r="C555" s="815">
        <v>168.8</v>
      </c>
      <c r="D555" s="771" t="s">
        <v>1292</v>
      </c>
    </row>
    <row r="556" spans="1:4">
      <c r="A556" s="1265"/>
      <c r="B556" s="815">
        <v>200.9</v>
      </c>
      <c r="C556" s="815">
        <v>200.9</v>
      </c>
      <c r="D556" s="771" t="s">
        <v>2623</v>
      </c>
    </row>
    <row r="557" spans="1:4">
      <c r="A557" s="1265"/>
      <c r="B557" s="815">
        <v>50</v>
      </c>
      <c r="C557" s="815">
        <v>50</v>
      </c>
      <c r="D557" s="771" t="s">
        <v>765</v>
      </c>
    </row>
    <row r="558" spans="1:4">
      <c r="A558" s="1267"/>
      <c r="B558" s="816">
        <v>1115.93</v>
      </c>
      <c r="C558" s="816">
        <v>1115.9180000000001</v>
      </c>
      <c r="D558" s="773" t="s">
        <v>11</v>
      </c>
    </row>
    <row r="559" spans="1:4">
      <c r="A559" s="1265" t="s">
        <v>2727</v>
      </c>
      <c r="B559" s="815">
        <v>157.5</v>
      </c>
      <c r="C559" s="815">
        <v>11.629</v>
      </c>
      <c r="D559" s="771" t="s">
        <v>2603</v>
      </c>
    </row>
    <row r="560" spans="1:4">
      <c r="A560" s="1265"/>
      <c r="B560" s="815">
        <v>450</v>
      </c>
      <c r="C560" s="815">
        <v>450</v>
      </c>
      <c r="D560" s="771" t="s">
        <v>2675</v>
      </c>
    </row>
    <row r="561" spans="1:4">
      <c r="A561" s="1265"/>
      <c r="B561" s="815">
        <v>3.1</v>
      </c>
      <c r="C561" s="815">
        <v>3.1</v>
      </c>
      <c r="D561" s="771" t="s">
        <v>2623</v>
      </c>
    </row>
    <row r="562" spans="1:4">
      <c r="A562" s="1265"/>
      <c r="B562" s="815">
        <v>610.6</v>
      </c>
      <c r="C562" s="815">
        <v>464.72900000000004</v>
      </c>
      <c r="D562" s="771" t="s">
        <v>11</v>
      </c>
    </row>
    <row r="563" spans="1:4">
      <c r="A563" s="1266" t="s">
        <v>2726</v>
      </c>
      <c r="B563" s="817">
        <v>272.14</v>
      </c>
      <c r="C563" s="817">
        <v>272.13099999999997</v>
      </c>
      <c r="D563" s="775" t="s">
        <v>2597</v>
      </c>
    </row>
    <row r="564" spans="1:4">
      <c r="A564" s="1267"/>
      <c r="B564" s="816">
        <v>272.14</v>
      </c>
      <c r="C564" s="816">
        <v>272.13099999999997</v>
      </c>
      <c r="D564" s="773" t="s">
        <v>11</v>
      </c>
    </row>
    <row r="565" spans="1:4">
      <c r="A565" s="1265" t="s">
        <v>2725</v>
      </c>
      <c r="B565" s="815">
        <v>23</v>
      </c>
      <c r="C565" s="815">
        <v>23</v>
      </c>
      <c r="D565" s="771" t="s">
        <v>2623</v>
      </c>
    </row>
    <row r="566" spans="1:4">
      <c r="A566" s="1265"/>
      <c r="B566" s="815">
        <v>23</v>
      </c>
      <c r="C566" s="815">
        <v>23</v>
      </c>
      <c r="D566" s="771" t="s">
        <v>11</v>
      </c>
    </row>
    <row r="567" spans="1:4">
      <c r="A567" s="1266" t="s">
        <v>2724</v>
      </c>
      <c r="B567" s="817">
        <v>242.28</v>
      </c>
      <c r="C567" s="817">
        <v>242.28225</v>
      </c>
      <c r="D567" s="775" t="s">
        <v>2654</v>
      </c>
    </row>
    <row r="568" spans="1:4">
      <c r="A568" s="1265"/>
      <c r="B568" s="815">
        <v>3575</v>
      </c>
      <c r="C568" s="815">
        <v>3575</v>
      </c>
      <c r="D568" s="771" t="s">
        <v>2608</v>
      </c>
    </row>
    <row r="569" spans="1:4">
      <c r="A569" s="1265"/>
      <c r="B569" s="815">
        <v>24</v>
      </c>
      <c r="C569" s="815">
        <v>24</v>
      </c>
      <c r="D569" s="771" t="s">
        <v>2623</v>
      </c>
    </row>
    <row r="570" spans="1:4">
      <c r="A570" s="1267"/>
      <c r="B570" s="816">
        <v>3841.28</v>
      </c>
      <c r="C570" s="816">
        <v>3841.2822500000002</v>
      </c>
      <c r="D570" s="773" t="s">
        <v>11</v>
      </c>
    </row>
    <row r="571" spans="1:4">
      <c r="A571" s="1265" t="s">
        <v>2723</v>
      </c>
      <c r="B571" s="815">
        <v>2.6</v>
      </c>
      <c r="C571" s="815">
        <v>2.6</v>
      </c>
      <c r="D571" s="771" t="s">
        <v>2623</v>
      </c>
    </row>
    <row r="572" spans="1:4">
      <c r="A572" s="1265"/>
      <c r="B572" s="815">
        <v>2.6</v>
      </c>
      <c r="C572" s="815">
        <v>2.6</v>
      </c>
      <c r="D572" s="771" t="s">
        <v>11</v>
      </c>
    </row>
    <row r="573" spans="1:4">
      <c r="A573" s="1266" t="s">
        <v>2722</v>
      </c>
      <c r="B573" s="817">
        <v>107.5</v>
      </c>
      <c r="C573" s="817">
        <v>107.5</v>
      </c>
      <c r="D573" s="775" t="s">
        <v>2623</v>
      </c>
    </row>
    <row r="574" spans="1:4">
      <c r="A574" s="1267"/>
      <c r="B574" s="816">
        <v>107.5</v>
      </c>
      <c r="C574" s="816">
        <v>107.5</v>
      </c>
      <c r="D574" s="773" t="s">
        <v>11</v>
      </c>
    </row>
    <row r="575" spans="1:4">
      <c r="A575" s="1265" t="s">
        <v>2721</v>
      </c>
      <c r="B575" s="815">
        <v>117.6</v>
      </c>
      <c r="C575" s="815">
        <v>117.6</v>
      </c>
      <c r="D575" s="771" t="s">
        <v>2608</v>
      </c>
    </row>
    <row r="576" spans="1:4">
      <c r="A576" s="1265"/>
      <c r="B576" s="815">
        <v>117.6</v>
      </c>
      <c r="C576" s="815">
        <v>117.6</v>
      </c>
      <c r="D576" s="771" t="s">
        <v>11</v>
      </c>
    </row>
    <row r="577" spans="1:4">
      <c r="A577" s="1266" t="s">
        <v>2720</v>
      </c>
      <c r="B577" s="817">
        <v>61.6</v>
      </c>
      <c r="C577" s="817">
        <v>61.6</v>
      </c>
      <c r="D577" s="775" t="s">
        <v>2623</v>
      </c>
    </row>
    <row r="578" spans="1:4">
      <c r="A578" s="1267"/>
      <c r="B578" s="816">
        <v>61.6</v>
      </c>
      <c r="C578" s="816">
        <v>61.6</v>
      </c>
      <c r="D578" s="773" t="s">
        <v>11</v>
      </c>
    </row>
    <row r="579" spans="1:4">
      <c r="A579" s="1265" t="s">
        <v>610</v>
      </c>
      <c r="B579" s="815">
        <v>180.4</v>
      </c>
      <c r="C579" s="815">
        <v>180.4</v>
      </c>
      <c r="D579" s="771" t="s">
        <v>2623</v>
      </c>
    </row>
    <row r="580" spans="1:4">
      <c r="A580" s="1265"/>
      <c r="B580" s="815">
        <v>30</v>
      </c>
      <c r="C580" s="815">
        <v>30</v>
      </c>
      <c r="D580" s="771" t="s">
        <v>850</v>
      </c>
    </row>
    <row r="581" spans="1:4">
      <c r="A581" s="1265"/>
      <c r="B581" s="815">
        <v>210.4</v>
      </c>
      <c r="C581" s="815">
        <v>210.4</v>
      </c>
      <c r="D581" s="771" t="s">
        <v>11</v>
      </c>
    </row>
    <row r="582" spans="1:4">
      <c r="A582" s="1269" t="s">
        <v>727</v>
      </c>
      <c r="B582" s="817">
        <v>3906.03</v>
      </c>
      <c r="C582" s="817">
        <v>3053.6048000000001</v>
      </c>
      <c r="D582" s="775" t="s">
        <v>2654</v>
      </c>
    </row>
    <row r="583" spans="1:4">
      <c r="A583" s="1270"/>
      <c r="B583" s="815">
        <v>76.42</v>
      </c>
      <c r="C583" s="815">
        <v>64.415999999999997</v>
      </c>
      <c r="D583" s="771" t="s">
        <v>2629</v>
      </c>
    </row>
    <row r="584" spans="1:4">
      <c r="A584" s="1270"/>
      <c r="B584" s="815">
        <v>226.5</v>
      </c>
      <c r="C584" s="815">
        <v>28</v>
      </c>
      <c r="D584" s="771" t="s">
        <v>2603</v>
      </c>
    </row>
    <row r="585" spans="1:4">
      <c r="A585" s="1270"/>
      <c r="B585" s="815">
        <v>534.1</v>
      </c>
      <c r="C585" s="815">
        <v>484.1</v>
      </c>
      <c r="D585" s="771" t="s">
        <v>2623</v>
      </c>
    </row>
    <row r="586" spans="1:4">
      <c r="A586" s="1270"/>
      <c r="B586" s="815">
        <v>375.1</v>
      </c>
      <c r="C586" s="815">
        <v>375.01499999999999</v>
      </c>
      <c r="D586" s="771" t="s">
        <v>2659</v>
      </c>
    </row>
    <row r="587" spans="1:4">
      <c r="A587" s="1270"/>
      <c r="B587" s="815">
        <v>50</v>
      </c>
      <c r="C587" s="815">
        <v>50</v>
      </c>
      <c r="D587" s="771" t="s">
        <v>765</v>
      </c>
    </row>
    <row r="588" spans="1:4">
      <c r="A588" s="1270"/>
      <c r="B588" s="815">
        <v>27.6</v>
      </c>
      <c r="C588" s="815">
        <v>27.57</v>
      </c>
      <c r="D588" s="771" t="s">
        <v>733</v>
      </c>
    </row>
    <row r="589" spans="1:4">
      <c r="A589" s="1271"/>
      <c r="B589" s="816">
        <v>5195.7500000000018</v>
      </c>
      <c r="C589" s="816">
        <v>4082.7058000000002</v>
      </c>
      <c r="D589" s="773" t="s">
        <v>11</v>
      </c>
    </row>
    <row r="590" spans="1:4">
      <c r="A590" s="1270" t="s">
        <v>2719</v>
      </c>
      <c r="B590" s="815">
        <v>361.6</v>
      </c>
      <c r="C590" s="815">
        <v>361.6</v>
      </c>
      <c r="D590" s="771" t="s">
        <v>2608</v>
      </c>
    </row>
    <row r="591" spans="1:4">
      <c r="A591" s="1270"/>
      <c r="B591" s="815">
        <v>361.6</v>
      </c>
      <c r="C591" s="815">
        <v>361.6</v>
      </c>
      <c r="D591" s="771" t="s">
        <v>11</v>
      </c>
    </row>
    <row r="592" spans="1:4">
      <c r="A592" s="1269" t="s">
        <v>2718</v>
      </c>
      <c r="B592" s="817">
        <v>1861.45</v>
      </c>
      <c r="C592" s="817">
        <v>1861.4449999999999</v>
      </c>
      <c r="D592" s="775" t="s">
        <v>2654</v>
      </c>
    </row>
    <row r="593" spans="1:4">
      <c r="A593" s="1271"/>
      <c r="B593" s="816">
        <v>1861.45</v>
      </c>
      <c r="C593" s="816">
        <v>1861.4449999999999</v>
      </c>
      <c r="D593" s="773" t="s">
        <v>11</v>
      </c>
    </row>
    <row r="594" spans="1:4">
      <c r="A594" s="1270" t="s">
        <v>2717</v>
      </c>
      <c r="B594" s="815">
        <v>30</v>
      </c>
      <c r="C594" s="815">
        <v>29.332000000000001</v>
      </c>
      <c r="D594" s="771" t="s">
        <v>2624</v>
      </c>
    </row>
    <row r="595" spans="1:4">
      <c r="A595" s="1270"/>
      <c r="B595" s="815">
        <v>1.8</v>
      </c>
      <c r="C595" s="815">
        <v>1.8</v>
      </c>
      <c r="D595" s="771" t="s">
        <v>2623</v>
      </c>
    </row>
    <row r="596" spans="1:4">
      <c r="A596" s="1270"/>
      <c r="B596" s="815">
        <v>31.8</v>
      </c>
      <c r="C596" s="815">
        <v>31.132000000000001</v>
      </c>
      <c r="D596" s="771" t="s">
        <v>11</v>
      </c>
    </row>
    <row r="597" spans="1:4">
      <c r="A597" s="1269" t="s">
        <v>2716</v>
      </c>
      <c r="B597" s="817">
        <v>3.7</v>
      </c>
      <c r="C597" s="817">
        <v>3.7</v>
      </c>
      <c r="D597" s="775" t="s">
        <v>2623</v>
      </c>
    </row>
    <row r="598" spans="1:4">
      <c r="A598" s="1271"/>
      <c r="B598" s="816">
        <v>3.7</v>
      </c>
      <c r="C598" s="816">
        <v>3.7</v>
      </c>
      <c r="D598" s="773" t="s">
        <v>11</v>
      </c>
    </row>
    <row r="599" spans="1:4">
      <c r="A599" s="1270" t="s">
        <v>2715</v>
      </c>
      <c r="B599" s="815">
        <v>108.7</v>
      </c>
      <c r="C599" s="815">
        <v>108.7</v>
      </c>
      <c r="D599" s="771" t="s">
        <v>2623</v>
      </c>
    </row>
    <row r="600" spans="1:4">
      <c r="A600" s="1270"/>
      <c r="B600" s="815">
        <v>108.7</v>
      </c>
      <c r="C600" s="815">
        <v>108.7</v>
      </c>
      <c r="D600" s="771" t="s">
        <v>11</v>
      </c>
    </row>
    <row r="601" spans="1:4">
      <c r="A601" s="1269" t="s">
        <v>2714</v>
      </c>
      <c r="B601" s="817">
        <v>273</v>
      </c>
      <c r="C601" s="817">
        <v>0</v>
      </c>
      <c r="D601" s="775" t="s">
        <v>2597</v>
      </c>
    </row>
    <row r="602" spans="1:4">
      <c r="A602" s="1271"/>
      <c r="B602" s="816">
        <v>273</v>
      </c>
      <c r="C602" s="816">
        <v>0</v>
      </c>
      <c r="D602" s="773" t="s">
        <v>11</v>
      </c>
    </row>
    <row r="603" spans="1:4">
      <c r="A603" s="1270" t="s">
        <v>2713</v>
      </c>
      <c r="B603" s="815">
        <v>66</v>
      </c>
      <c r="C603" s="815">
        <v>66</v>
      </c>
      <c r="D603" s="771" t="s">
        <v>1292</v>
      </c>
    </row>
    <row r="604" spans="1:4">
      <c r="A604" s="1270"/>
      <c r="B604" s="815">
        <v>66</v>
      </c>
      <c r="C604" s="815">
        <v>66</v>
      </c>
      <c r="D604" s="771" t="s">
        <v>11</v>
      </c>
    </row>
    <row r="605" spans="1:4">
      <c r="A605" s="1269" t="s">
        <v>2712</v>
      </c>
      <c r="B605" s="817">
        <v>210.48</v>
      </c>
      <c r="C605" s="817">
        <v>210.48075</v>
      </c>
      <c r="D605" s="775" t="s">
        <v>2654</v>
      </c>
    </row>
    <row r="606" spans="1:4">
      <c r="A606" s="1270"/>
      <c r="B606" s="815">
        <v>102</v>
      </c>
      <c r="C606" s="815">
        <v>102</v>
      </c>
      <c r="D606" s="771" t="s">
        <v>2623</v>
      </c>
    </row>
    <row r="607" spans="1:4">
      <c r="A607" s="1271"/>
      <c r="B607" s="816">
        <v>312.48</v>
      </c>
      <c r="C607" s="816">
        <v>312.48075</v>
      </c>
      <c r="D607" s="773" t="s">
        <v>11</v>
      </c>
    </row>
    <row r="608" spans="1:4">
      <c r="A608" s="1270" t="s">
        <v>2711</v>
      </c>
      <c r="B608" s="815">
        <v>84</v>
      </c>
      <c r="C608" s="815">
        <v>0</v>
      </c>
      <c r="D608" s="771" t="s">
        <v>2603</v>
      </c>
    </row>
    <row r="609" spans="1:4">
      <c r="A609" s="1270"/>
      <c r="B609" s="815">
        <v>6.9</v>
      </c>
      <c r="C609" s="815">
        <v>6.9</v>
      </c>
      <c r="D609" s="771" t="s">
        <v>2623</v>
      </c>
    </row>
    <row r="610" spans="1:4">
      <c r="A610" s="1270"/>
      <c r="B610" s="815">
        <v>90.9</v>
      </c>
      <c r="C610" s="815">
        <v>6.9</v>
      </c>
      <c r="D610" s="771" t="s">
        <v>11</v>
      </c>
    </row>
    <row r="611" spans="1:4">
      <c r="A611" s="1269" t="s">
        <v>2710</v>
      </c>
      <c r="B611" s="817">
        <v>109</v>
      </c>
      <c r="C611" s="817">
        <v>109</v>
      </c>
      <c r="D611" s="775" t="s">
        <v>2608</v>
      </c>
    </row>
    <row r="612" spans="1:4">
      <c r="A612" s="1270"/>
      <c r="B612" s="815">
        <v>711.37</v>
      </c>
      <c r="C612" s="815">
        <v>711.36699999999996</v>
      </c>
      <c r="D612" s="771" t="s">
        <v>2675</v>
      </c>
    </row>
    <row r="613" spans="1:4">
      <c r="A613" s="1270"/>
      <c r="B613" s="815">
        <v>373.85</v>
      </c>
      <c r="C613" s="815">
        <v>373.80950000000001</v>
      </c>
      <c r="D613" s="771" t="s">
        <v>1117</v>
      </c>
    </row>
    <row r="614" spans="1:4">
      <c r="A614" s="1270"/>
      <c r="B614" s="815">
        <v>3.4</v>
      </c>
      <c r="C614" s="815">
        <v>3.4</v>
      </c>
      <c r="D614" s="771" t="s">
        <v>2623</v>
      </c>
    </row>
    <row r="615" spans="1:4">
      <c r="A615" s="1271"/>
      <c r="B615" s="816">
        <v>1197.6200000000001</v>
      </c>
      <c r="C615" s="816">
        <v>1197.5765000000001</v>
      </c>
      <c r="D615" s="773" t="s">
        <v>11</v>
      </c>
    </row>
    <row r="616" spans="1:4">
      <c r="A616" s="1270" t="s">
        <v>609</v>
      </c>
      <c r="B616" s="815">
        <v>104.9</v>
      </c>
      <c r="C616" s="815">
        <v>104.9</v>
      </c>
      <c r="D616" s="771" t="s">
        <v>2623</v>
      </c>
    </row>
    <row r="617" spans="1:4">
      <c r="A617" s="1270"/>
      <c r="B617" s="815">
        <v>120</v>
      </c>
      <c r="C617" s="815">
        <v>120</v>
      </c>
      <c r="D617" s="771" t="s">
        <v>851</v>
      </c>
    </row>
    <row r="618" spans="1:4">
      <c r="A618" s="1270"/>
      <c r="B618" s="815">
        <v>224.9</v>
      </c>
      <c r="C618" s="815">
        <v>224.9</v>
      </c>
      <c r="D618" s="771" t="s">
        <v>11</v>
      </c>
    </row>
    <row r="619" spans="1:4">
      <c r="A619" s="1269" t="s">
        <v>782</v>
      </c>
      <c r="B619" s="817">
        <v>60</v>
      </c>
      <c r="C619" s="817">
        <v>48</v>
      </c>
      <c r="D619" s="775" t="s">
        <v>2629</v>
      </c>
    </row>
    <row r="620" spans="1:4">
      <c r="A620" s="1270"/>
      <c r="B620" s="815">
        <v>176.9</v>
      </c>
      <c r="C620" s="815">
        <v>176.9</v>
      </c>
      <c r="D620" s="771" t="s">
        <v>2623</v>
      </c>
    </row>
    <row r="621" spans="1:4">
      <c r="A621" s="1270"/>
      <c r="B621" s="815">
        <v>1540.3</v>
      </c>
      <c r="C621" s="815">
        <v>1540.299</v>
      </c>
      <c r="D621" s="771" t="s">
        <v>788</v>
      </c>
    </row>
    <row r="622" spans="1:4">
      <c r="A622" s="1271"/>
      <c r="B622" s="816">
        <v>1777.2</v>
      </c>
      <c r="C622" s="816">
        <v>1765.1990000000001</v>
      </c>
      <c r="D622" s="773" t="s">
        <v>11</v>
      </c>
    </row>
    <row r="623" spans="1:4">
      <c r="A623" s="1270" t="s">
        <v>2709</v>
      </c>
      <c r="B623" s="815">
        <v>66</v>
      </c>
      <c r="C623" s="815">
        <v>66</v>
      </c>
      <c r="D623" s="771" t="s">
        <v>1292</v>
      </c>
    </row>
    <row r="624" spans="1:4">
      <c r="A624" s="1270"/>
      <c r="B624" s="815">
        <v>1</v>
      </c>
      <c r="C624" s="815">
        <v>1</v>
      </c>
      <c r="D624" s="771" t="s">
        <v>2623</v>
      </c>
    </row>
    <row r="625" spans="1:4">
      <c r="A625" s="1270"/>
      <c r="B625" s="815">
        <v>67</v>
      </c>
      <c r="C625" s="815">
        <v>67</v>
      </c>
      <c r="D625" s="771" t="s">
        <v>11</v>
      </c>
    </row>
    <row r="626" spans="1:4">
      <c r="A626" s="1269" t="s">
        <v>726</v>
      </c>
      <c r="B626" s="817">
        <v>195</v>
      </c>
      <c r="C626" s="817">
        <v>0</v>
      </c>
      <c r="D626" s="775" t="s">
        <v>2603</v>
      </c>
    </row>
    <row r="627" spans="1:4">
      <c r="A627" s="1270"/>
      <c r="B627" s="815">
        <v>633.18000000000006</v>
      </c>
      <c r="C627" s="815">
        <v>633.17000000000007</v>
      </c>
      <c r="D627" s="771" t="s">
        <v>1117</v>
      </c>
    </row>
    <row r="628" spans="1:4">
      <c r="A628" s="1270"/>
      <c r="B628" s="815">
        <v>66</v>
      </c>
      <c r="C628" s="815">
        <v>66</v>
      </c>
      <c r="D628" s="771" t="s">
        <v>1292</v>
      </c>
    </row>
    <row r="629" spans="1:4">
      <c r="A629" s="1270"/>
      <c r="B629" s="815">
        <v>40</v>
      </c>
      <c r="C629" s="815">
        <v>40</v>
      </c>
      <c r="D629" s="771" t="s">
        <v>733</v>
      </c>
    </row>
    <row r="630" spans="1:4">
      <c r="A630" s="1271"/>
      <c r="B630" s="816">
        <v>934.18000000000006</v>
      </c>
      <c r="C630" s="816">
        <v>739.17000000000007</v>
      </c>
      <c r="D630" s="773" t="s">
        <v>11</v>
      </c>
    </row>
    <row r="631" spans="1:4">
      <c r="A631" s="1270" t="s">
        <v>2708</v>
      </c>
      <c r="B631" s="815">
        <v>6704.6</v>
      </c>
      <c r="C631" s="815">
        <v>6047.1524999999992</v>
      </c>
      <c r="D631" s="771" t="s">
        <v>2608</v>
      </c>
    </row>
    <row r="632" spans="1:4">
      <c r="A632" s="1270"/>
      <c r="B632" s="815">
        <v>1357.1100000000001</v>
      </c>
      <c r="C632" s="815">
        <v>1357.0743000000002</v>
      </c>
      <c r="D632" s="771" t="s">
        <v>1117</v>
      </c>
    </row>
    <row r="633" spans="1:4">
      <c r="A633" s="1270"/>
      <c r="B633" s="815">
        <v>165.5</v>
      </c>
      <c r="C633" s="815">
        <v>165.5</v>
      </c>
      <c r="D633" s="771" t="s">
        <v>1292</v>
      </c>
    </row>
    <row r="634" spans="1:4">
      <c r="A634" s="1270"/>
      <c r="B634" s="815">
        <v>25.8</v>
      </c>
      <c r="C634" s="815">
        <v>25.8</v>
      </c>
      <c r="D634" s="771" t="s">
        <v>2623</v>
      </c>
    </row>
    <row r="635" spans="1:4">
      <c r="A635" s="1270"/>
      <c r="B635" s="815">
        <v>8253.01</v>
      </c>
      <c r="C635" s="815">
        <v>7595.5267999999996</v>
      </c>
      <c r="D635" s="771" t="s">
        <v>11</v>
      </c>
    </row>
    <row r="636" spans="1:4">
      <c r="A636" s="1269" t="s">
        <v>2707</v>
      </c>
      <c r="B636" s="817">
        <v>111.9</v>
      </c>
      <c r="C636" s="817">
        <v>111.9</v>
      </c>
      <c r="D636" s="775" t="s">
        <v>2623</v>
      </c>
    </row>
    <row r="637" spans="1:4">
      <c r="A637" s="1271"/>
      <c r="B637" s="816">
        <v>111.9</v>
      </c>
      <c r="C637" s="816">
        <v>111.9</v>
      </c>
      <c r="D637" s="773" t="s">
        <v>11</v>
      </c>
    </row>
    <row r="638" spans="1:4">
      <c r="A638" s="1270" t="s">
        <v>2706</v>
      </c>
      <c r="B638" s="815">
        <v>200</v>
      </c>
      <c r="C638" s="815">
        <v>0</v>
      </c>
      <c r="D638" s="771" t="s">
        <v>2603</v>
      </c>
    </row>
    <row r="639" spans="1:4">
      <c r="A639" s="1270"/>
      <c r="B639" s="815">
        <v>200</v>
      </c>
      <c r="C639" s="815">
        <v>0</v>
      </c>
      <c r="D639" s="771" t="s">
        <v>11</v>
      </c>
    </row>
    <row r="640" spans="1:4">
      <c r="A640" s="1269" t="s">
        <v>2705</v>
      </c>
      <c r="B640" s="817">
        <v>163.80000000000001</v>
      </c>
      <c r="C640" s="817">
        <v>163.80000000000001</v>
      </c>
      <c r="D640" s="775" t="s">
        <v>2623</v>
      </c>
    </row>
    <row r="641" spans="1:4">
      <c r="A641" s="1271"/>
      <c r="B641" s="816">
        <v>163.80000000000001</v>
      </c>
      <c r="C641" s="816">
        <v>163.80000000000001</v>
      </c>
      <c r="D641" s="773" t="s">
        <v>11</v>
      </c>
    </row>
    <row r="642" spans="1:4">
      <c r="A642" s="1270" t="s">
        <v>2704</v>
      </c>
      <c r="B642" s="815">
        <v>69</v>
      </c>
      <c r="C642" s="815">
        <v>69</v>
      </c>
      <c r="D642" s="771" t="s">
        <v>2623</v>
      </c>
    </row>
    <row r="643" spans="1:4">
      <c r="A643" s="1270"/>
      <c r="B643" s="815">
        <v>69</v>
      </c>
      <c r="C643" s="815">
        <v>69</v>
      </c>
      <c r="D643" s="771" t="s">
        <v>11</v>
      </c>
    </row>
    <row r="644" spans="1:4">
      <c r="A644" s="1269" t="s">
        <v>2703</v>
      </c>
      <c r="B644" s="817">
        <v>241.15</v>
      </c>
      <c r="C644" s="817">
        <v>241.14599999999999</v>
      </c>
      <c r="D644" s="775" t="s">
        <v>2597</v>
      </c>
    </row>
    <row r="645" spans="1:4">
      <c r="A645" s="1271"/>
      <c r="B645" s="816">
        <v>241.15</v>
      </c>
      <c r="C645" s="816">
        <v>241.14599999999999</v>
      </c>
      <c r="D645" s="773" t="s">
        <v>11</v>
      </c>
    </row>
    <row r="646" spans="1:4">
      <c r="A646" s="1270" t="s">
        <v>2702</v>
      </c>
      <c r="B646" s="815">
        <v>2248.2600000000002</v>
      </c>
      <c r="C646" s="815">
        <v>2248.2510000000002</v>
      </c>
      <c r="D646" s="771" t="s">
        <v>2608</v>
      </c>
    </row>
    <row r="647" spans="1:4">
      <c r="A647" s="1270"/>
      <c r="B647" s="815">
        <v>99.5</v>
      </c>
      <c r="C647" s="815">
        <v>99.5</v>
      </c>
      <c r="D647" s="771" t="s">
        <v>1292</v>
      </c>
    </row>
    <row r="648" spans="1:4">
      <c r="A648" s="1270"/>
      <c r="B648" s="815">
        <v>7.8</v>
      </c>
      <c r="C648" s="815">
        <v>7.8</v>
      </c>
      <c r="D648" s="771" t="s">
        <v>2623</v>
      </c>
    </row>
    <row r="649" spans="1:4">
      <c r="A649" s="1270"/>
      <c r="B649" s="815">
        <v>2355.5600000000004</v>
      </c>
      <c r="C649" s="815">
        <v>2355.5510000000004</v>
      </c>
      <c r="D649" s="771" t="s">
        <v>11</v>
      </c>
    </row>
    <row r="650" spans="1:4">
      <c r="A650" s="1269" t="s">
        <v>2701</v>
      </c>
      <c r="B650" s="817">
        <v>124</v>
      </c>
      <c r="C650" s="817">
        <v>62</v>
      </c>
      <c r="D650" s="775" t="s">
        <v>2603</v>
      </c>
    </row>
    <row r="651" spans="1:4">
      <c r="A651" s="1270"/>
      <c r="B651" s="815">
        <v>6617.1</v>
      </c>
      <c r="C651" s="815">
        <v>0</v>
      </c>
      <c r="D651" s="771" t="s">
        <v>2608</v>
      </c>
    </row>
    <row r="652" spans="1:4">
      <c r="A652" s="1271"/>
      <c r="B652" s="816">
        <v>6741.1</v>
      </c>
      <c r="C652" s="816">
        <v>62</v>
      </c>
      <c r="D652" s="773" t="s">
        <v>11</v>
      </c>
    </row>
    <row r="653" spans="1:4">
      <c r="A653" s="1270" t="s">
        <v>2700</v>
      </c>
      <c r="B653" s="815">
        <v>71.099999999999994</v>
      </c>
      <c r="C653" s="815">
        <v>0</v>
      </c>
      <c r="D653" s="771" t="s">
        <v>2608</v>
      </c>
    </row>
    <row r="654" spans="1:4">
      <c r="A654" s="1270"/>
      <c r="B654" s="815">
        <v>71.099999999999994</v>
      </c>
      <c r="C654" s="815">
        <v>0</v>
      </c>
      <c r="D654" s="771" t="s">
        <v>11</v>
      </c>
    </row>
    <row r="655" spans="1:4">
      <c r="A655" s="1269" t="s">
        <v>2699</v>
      </c>
      <c r="B655" s="817">
        <v>3.1</v>
      </c>
      <c r="C655" s="817">
        <v>3.1</v>
      </c>
      <c r="D655" s="775" t="s">
        <v>2623</v>
      </c>
    </row>
    <row r="656" spans="1:4">
      <c r="A656" s="1271"/>
      <c r="B656" s="816">
        <v>3.1</v>
      </c>
      <c r="C656" s="816">
        <v>3.1</v>
      </c>
      <c r="D656" s="773" t="s">
        <v>11</v>
      </c>
    </row>
    <row r="657" spans="1:4">
      <c r="A657" s="1270" t="s">
        <v>2698</v>
      </c>
      <c r="B657" s="815">
        <v>20</v>
      </c>
      <c r="C657" s="815">
        <v>20</v>
      </c>
      <c r="D657" s="771" t="s">
        <v>2628</v>
      </c>
    </row>
    <row r="658" spans="1:4">
      <c r="A658" s="1270"/>
      <c r="B658" s="815">
        <v>1130.25</v>
      </c>
      <c r="C658" s="815">
        <v>1128.43308</v>
      </c>
      <c r="D658" s="771" t="s">
        <v>1122</v>
      </c>
    </row>
    <row r="659" spans="1:4">
      <c r="A659" s="1270"/>
      <c r="B659" s="815">
        <v>136.19999999999999</v>
      </c>
      <c r="C659" s="815">
        <v>136.19999999999999</v>
      </c>
      <c r="D659" s="771" t="s">
        <v>1292</v>
      </c>
    </row>
    <row r="660" spans="1:4">
      <c r="A660" s="1270"/>
      <c r="B660" s="815">
        <v>25.5</v>
      </c>
      <c r="C660" s="815">
        <v>25.5</v>
      </c>
      <c r="D660" s="771" t="s">
        <v>2623</v>
      </c>
    </row>
    <row r="661" spans="1:4">
      <c r="A661" s="1270"/>
      <c r="B661" s="815">
        <v>1311.95</v>
      </c>
      <c r="C661" s="815">
        <v>1310.1330800000001</v>
      </c>
      <c r="D661" s="771" t="s">
        <v>11</v>
      </c>
    </row>
    <row r="662" spans="1:4">
      <c r="A662" s="1269" t="s">
        <v>2697</v>
      </c>
      <c r="B662" s="817">
        <v>161</v>
      </c>
      <c r="C662" s="817">
        <v>0</v>
      </c>
      <c r="D662" s="775" t="s">
        <v>2603</v>
      </c>
    </row>
    <row r="663" spans="1:4">
      <c r="A663" s="1271"/>
      <c r="B663" s="816">
        <v>161</v>
      </c>
      <c r="C663" s="816">
        <v>0</v>
      </c>
      <c r="D663" s="773" t="s">
        <v>11</v>
      </c>
    </row>
    <row r="664" spans="1:4">
      <c r="A664" s="1270" t="s">
        <v>2696</v>
      </c>
      <c r="B664" s="815">
        <v>290.89999999999998</v>
      </c>
      <c r="C664" s="815">
        <v>0</v>
      </c>
      <c r="D664" s="771" t="s">
        <v>2608</v>
      </c>
    </row>
    <row r="665" spans="1:4">
      <c r="A665" s="1270"/>
      <c r="B665" s="815">
        <v>1</v>
      </c>
      <c r="C665" s="815">
        <v>1</v>
      </c>
      <c r="D665" s="771" t="s">
        <v>2623</v>
      </c>
    </row>
    <row r="666" spans="1:4">
      <c r="A666" s="1270"/>
      <c r="B666" s="815">
        <v>291.89999999999998</v>
      </c>
      <c r="C666" s="815">
        <v>1</v>
      </c>
      <c r="D666" s="771" t="s">
        <v>11</v>
      </c>
    </row>
    <row r="667" spans="1:4">
      <c r="A667" s="1269" t="s">
        <v>2695</v>
      </c>
      <c r="B667" s="817">
        <v>26.4</v>
      </c>
      <c r="C667" s="817">
        <v>26.4</v>
      </c>
      <c r="D667" s="775" t="s">
        <v>2623</v>
      </c>
    </row>
    <row r="668" spans="1:4">
      <c r="A668" s="1271"/>
      <c r="B668" s="816">
        <v>26.4</v>
      </c>
      <c r="C668" s="816">
        <v>26.4</v>
      </c>
      <c r="D668" s="773" t="s">
        <v>11</v>
      </c>
    </row>
    <row r="669" spans="1:4">
      <c r="A669" s="1270" t="s">
        <v>736</v>
      </c>
      <c r="B669" s="815">
        <v>1425.6</v>
      </c>
      <c r="C669" s="815">
        <v>1425.6</v>
      </c>
      <c r="D669" s="771" t="s">
        <v>2608</v>
      </c>
    </row>
    <row r="670" spans="1:4">
      <c r="A670" s="1270"/>
      <c r="B670" s="815">
        <v>2.5</v>
      </c>
      <c r="C670" s="815">
        <v>2.5</v>
      </c>
      <c r="D670" s="771" t="s">
        <v>2623</v>
      </c>
    </row>
    <row r="671" spans="1:4">
      <c r="A671" s="1270"/>
      <c r="B671" s="815">
        <v>60</v>
      </c>
      <c r="C671" s="815">
        <v>60</v>
      </c>
      <c r="D671" s="771" t="s">
        <v>765</v>
      </c>
    </row>
    <row r="672" spans="1:4">
      <c r="A672" s="1270"/>
      <c r="B672" s="815">
        <v>1488.1</v>
      </c>
      <c r="C672" s="815">
        <v>1488.1</v>
      </c>
      <c r="D672" s="771" t="s">
        <v>11</v>
      </c>
    </row>
    <row r="673" spans="1:4">
      <c r="A673" s="1269" t="s">
        <v>2694</v>
      </c>
      <c r="B673" s="817">
        <v>194.88</v>
      </c>
      <c r="C673" s="817">
        <v>194.88</v>
      </c>
      <c r="D673" s="775" t="s">
        <v>2645</v>
      </c>
    </row>
    <row r="674" spans="1:4">
      <c r="A674" s="1271"/>
      <c r="B674" s="816">
        <v>194.88</v>
      </c>
      <c r="C674" s="816">
        <v>194.88</v>
      </c>
      <c r="D674" s="773" t="s">
        <v>11</v>
      </c>
    </row>
    <row r="675" spans="1:4">
      <c r="A675" s="1270" t="s">
        <v>2693</v>
      </c>
      <c r="B675" s="815">
        <v>2.5</v>
      </c>
      <c r="C675" s="815">
        <v>2.5</v>
      </c>
      <c r="D675" s="771" t="s">
        <v>2623</v>
      </c>
    </row>
    <row r="676" spans="1:4">
      <c r="A676" s="1270"/>
      <c r="B676" s="815">
        <v>2.5</v>
      </c>
      <c r="C676" s="815">
        <v>2.5</v>
      </c>
      <c r="D676" s="771" t="s">
        <v>11</v>
      </c>
    </row>
    <row r="677" spans="1:4">
      <c r="A677" s="1269" t="s">
        <v>2692</v>
      </c>
      <c r="B677" s="817">
        <v>105</v>
      </c>
      <c r="C677" s="817">
        <v>105</v>
      </c>
      <c r="D677" s="775" t="s">
        <v>2623</v>
      </c>
    </row>
    <row r="678" spans="1:4">
      <c r="A678" s="1271"/>
      <c r="B678" s="816">
        <v>105</v>
      </c>
      <c r="C678" s="816">
        <v>105</v>
      </c>
      <c r="D678" s="773" t="s">
        <v>11</v>
      </c>
    </row>
    <row r="679" spans="1:4">
      <c r="A679" s="1270" t="s">
        <v>2691</v>
      </c>
      <c r="B679" s="815">
        <v>91</v>
      </c>
      <c r="C679" s="815">
        <v>0</v>
      </c>
      <c r="D679" s="771" t="s">
        <v>2603</v>
      </c>
    </row>
    <row r="680" spans="1:4">
      <c r="A680" s="1270"/>
      <c r="B680" s="815">
        <v>6.1</v>
      </c>
      <c r="C680" s="815">
        <v>6.1</v>
      </c>
      <c r="D680" s="771" t="s">
        <v>2623</v>
      </c>
    </row>
    <row r="681" spans="1:4">
      <c r="A681" s="1270"/>
      <c r="B681" s="815">
        <v>97.1</v>
      </c>
      <c r="C681" s="815">
        <v>6.1</v>
      </c>
      <c r="D681" s="771" t="s">
        <v>11</v>
      </c>
    </row>
    <row r="682" spans="1:4">
      <c r="A682" s="1269" t="s">
        <v>2690</v>
      </c>
      <c r="B682" s="817">
        <v>250</v>
      </c>
      <c r="C682" s="817">
        <v>0</v>
      </c>
      <c r="D682" s="775" t="s">
        <v>2597</v>
      </c>
    </row>
    <row r="683" spans="1:4">
      <c r="A683" s="1270"/>
      <c r="B683" s="815">
        <v>305.5</v>
      </c>
      <c r="C683" s="815">
        <v>304.45</v>
      </c>
      <c r="D683" s="771" t="s">
        <v>2596</v>
      </c>
    </row>
    <row r="684" spans="1:4">
      <c r="A684" s="1270"/>
      <c r="B684" s="815">
        <v>134.22</v>
      </c>
      <c r="C684" s="815">
        <v>134.215</v>
      </c>
      <c r="D684" s="771" t="s">
        <v>2603</v>
      </c>
    </row>
    <row r="685" spans="1:4">
      <c r="A685" s="1271"/>
      <c r="B685" s="816">
        <v>689.72</v>
      </c>
      <c r="C685" s="816">
        <v>438.66499999999996</v>
      </c>
      <c r="D685" s="773" t="s">
        <v>11</v>
      </c>
    </row>
    <row r="686" spans="1:4">
      <c r="A686" s="1270" t="s">
        <v>769</v>
      </c>
      <c r="B686" s="815">
        <v>245</v>
      </c>
      <c r="C686" s="815">
        <v>187.733</v>
      </c>
      <c r="D686" s="771" t="s">
        <v>2596</v>
      </c>
    </row>
    <row r="687" spans="1:4">
      <c r="A687" s="1270"/>
      <c r="B687" s="815">
        <v>108.4</v>
      </c>
      <c r="C687" s="815">
        <v>108.4</v>
      </c>
      <c r="D687" s="771" t="s">
        <v>2623</v>
      </c>
    </row>
    <row r="688" spans="1:4">
      <c r="A688" s="1270"/>
      <c r="B688" s="815">
        <v>250</v>
      </c>
      <c r="C688" s="815">
        <v>250</v>
      </c>
      <c r="D688" s="771" t="s">
        <v>774</v>
      </c>
    </row>
    <row r="689" spans="1:4">
      <c r="A689" s="1270"/>
      <c r="B689" s="815">
        <v>603.4</v>
      </c>
      <c r="C689" s="815">
        <v>546.13300000000004</v>
      </c>
      <c r="D689" s="771" t="s">
        <v>11</v>
      </c>
    </row>
    <row r="690" spans="1:4">
      <c r="A690" s="1269" t="s">
        <v>515</v>
      </c>
      <c r="B690" s="817">
        <v>99.5</v>
      </c>
      <c r="C690" s="817">
        <v>99.5</v>
      </c>
      <c r="D690" s="775" t="s">
        <v>1292</v>
      </c>
    </row>
    <row r="691" spans="1:4">
      <c r="A691" s="1270"/>
      <c r="B691" s="815">
        <v>22.5</v>
      </c>
      <c r="C691" s="815">
        <v>22.5</v>
      </c>
      <c r="D691" s="771" t="s">
        <v>2623</v>
      </c>
    </row>
    <row r="692" spans="1:4">
      <c r="A692" s="1270"/>
      <c r="B692" s="815">
        <v>500</v>
      </c>
      <c r="C692" s="815">
        <v>250</v>
      </c>
      <c r="D692" s="771" t="s">
        <v>516</v>
      </c>
    </row>
    <row r="693" spans="1:4">
      <c r="A693" s="1271"/>
      <c r="B693" s="816">
        <v>622</v>
      </c>
      <c r="C693" s="816">
        <v>372</v>
      </c>
      <c r="D693" s="773" t="s">
        <v>11</v>
      </c>
    </row>
    <row r="694" spans="1:4">
      <c r="A694" s="1270" t="s">
        <v>725</v>
      </c>
      <c r="B694" s="815">
        <v>129.5</v>
      </c>
      <c r="C694" s="815">
        <v>64.75</v>
      </c>
      <c r="D694" s="771" t="s">
        <v>2603</v>
      </c>
    </row>
    <row r="695" spans="1:4">
      <c r="A695" s="1270"/>
      <c r="B695" s="815">
        <v>397.5</v>
      </c>
      <c r="C695" s="815">
        <v>397.5</v>
      </c>
      <c r="D695" s="771" t="s">
        <v>2608</v>
      </c>
    </row>
    <row r="696" spans="1:4">
      <c r="A696" s="1270"/>
      <c r="B696" s="815">
        <v>254.4</v>
      </c>
      <c r="C696" s="815">
        <v>0</v>
      </c>
      <c r="D696" s="771" t="s">
        <v>2645</v>
      </c>
    </row>
    <row r="697" spans="1:4">
      <c r="A697" s="1270"/>
      <c r="B697" s="815">
        <v>3.1</v>
      </c>
      <c r="C697" s="815">
        <v>3.1</v>
      </c>
      <c r="D697" s="771" t="s">
        <v>2623</v>
      </c>
    </row>
    <row r="698" spans="1:4">
      <c r="A698" s="1270"/>
      <c r="B698" s="815">
        <v>40</v>
      </c>
      <c r="C698" s="815">
        <v>40</v>
      </c>
      <c r="D698" s="771" t="s">
        <v>733</v>
      </c>
    </row>
    <row r="699" spans="1:4">
      <c r="A699" s="1270"/>
      <c r="B699" s="815">
        <v>824.5</v>
      </c>
      <c r="C699" s="815">
        <v>505.35</v>
      </c>
      <c r="D699" s="771" t="s">
        <v>11</v>
      </c>
    </row>
    <row r="700" spans="1:4">
      <c r="A700" s="1269" t="s">
        <v>2689</v>
      </c>
      <c r="B700" s="817">
        <v>300</v>
      </c>
      <c r="C700" s="817">
        <v>300</v>
      </c>
      <c r="D700" s="775" t="s">
        <v>2688</v>
      </c>
    </row>
    <row r="701" spans="1:4">
      <c r="A701" s="1270"/>
      <c r="B701" s="815">
        <v>99.5</v>
      </c>
      <c r="C701" s="815">
        <v>99.5</v>
      </c>
      <c r="D701" s="771" t="s">
        <v>1292</v>
      </c>
    </row>
    <row r="702" spans="1:4">
      <c r="A702" s="1270"/>
      <c r="B702" s="815">
        <v>19.5</v>
      </c>
      <c r="C702" s="815">
        <v>19.5</v>
      </c>
      <c r="D702" s="771" t="s">
        <v>2623</v>
      </c>
    </row>
    <row r="703" spans="1:4">
      <c r="A703" s="1271"/>
      <c r="B703" s="816">
        <v>419</v>
      </c>
      <c r="C703" s="816">
        <v>419</v>
      </c>
      <c r="D703" s="773" t="s">
        <v>11</v>
      </c>
    </row>
    <row r="704" spans="1:4">
      <c r="A704" s="1270" t="s">
        <v>2687</v>
      </c>
      <c r="B704" s="815">
        <v>66</v>
      </c>
      <c r="C704" s="815">
        <v>66</v>
      </c>
      <c r="D704" s="771" t="s">
        <v>1292</v>
      </c>
    </row>
    <row r="705" spans="1:4">
      <c r="A705" s="1270"/>
      <c r="B705" s="815">
        <v>66</v>
      </c>
      <c r="C705" s="815">
        <v>66</v>
      </c>
      <c r="D705" s="771" t="s">
        <v>11</v>
      </c>
    </row>
    <row r="706" spans="1:4">
      <c r="A706" s="1269" t="s">
        <v>2686</v>
      </c>
      <c r="B706" s="817">
        <v>82.7</v>
      </c>
      <c r="C706" s="817">
        <v>82.7</v>
      </c>
      <c r="D706" s="775" t="s">
        <v>2608</v>
      </c>
    </row>
    <row r="707" spans="1:4">
      <c r="A707" s="1271"/>
      <c r="B707" s="816">
        <v>82.7</v>
      </c>
      <c r="C707" s="816">
        <v>82.7</v>
      </c>
      <c r="D707" s="773" t="s">
        <v>11</v>
      </c>
    </row>
    <row r="708" spans="1:4">
      <c r="A708" s="1270" t="s">
        <v>2685</v>
      </c>
      <c r="B708" s="815">
        <v>222.3</v>
      </c>
      <c r="C708" s="815">
        <v>222.3</v>
      </c>
      <c r="D708" s="771" t="s">
        <v>2608</v>
      </c>
    </row>
    <row r="709" spans="1:4">
      <c r="A709" s="1270"/>
      <c r="B709" s="815">
        <v>104.7</v>
      </c>
      <c r="C709" s="815">
        <v>104.7</v>
      </c>
      <c r="D709" s="771" t="s">
        <v>2623</v>
      </c>
    </row>
    <row r="710" spans="1:4">
      <c r="A710" s="1270"/>
      <c r="B710" s="815">
        <v>327</v>
      </c>
      <c r="C710" s="815">
        <v>327</v>
      </c>
      <c r="D710" s="771" t="s">
        <v>11</v>
      </c>
    </row>
    <row r="711" spans="1:4">
      <c r="A711" s="1269" t="s">
        <v>2684</v>
      </c>
      <c r="B711" s="817">
        <v>150</v>
      </c>
      <c r="C711" s="817">
        <v>150</v>
      </c>
      <c r="D711" s="775" t="s">
        <v>2639</v>
      </c>
    </row>
    <row r="712" spans="1:4">
      <c r="A712" s="1271"/>
      <c r="B712" s="816">
        <v>150</v>
      </c>
      <c r="C712" s="816">
        <v>150</v>
      </c>
      <c r="D712" s="773" t="s">
        <v>11</v>
      </c>
    </row>
    <row r="713" spans="1:4">
      <c r="A713" s="1270" t="s">
        <v>724</v>
      </c>
      <c r="B713" s="815">
        <v>40</v>
      </c>
      <c r="C713" s="815">
        <v>40</v>
      </c>
      <c r="D713" s="771" t="s">
        <v>733</v>
      </c>
    </row>
    <row r="714" spans="1:4">
      <c r="A714" s="1270"/>
      <c r="B714" s="815">
        <v>40</v>
      </c>
      <c r="C714" s="815">
        <v>40</v>
      </c>
      <c r="D714" s="771" t="s">
        <v>11</v>
      </c>
    </row>
    <row r="715" spans="1:4">
      <c r="A715" s="1269" t="s">
        <v>2683</v>
      </c>
      <c r="B715" s="817">
        <v>1</v>
      </c>
      <c r="C715" s="817">
        <v>1</v>
      </c>
      <c r="D715" s="775" t="s">
        <v>2623</v>
      </c>
    </row>
    <row r="716" spans="1:4">
      <c r="A716" s="1271"/>
      <c r="B716" s="816">
        <v>1</v>
      </c>
      <c r="C716" s="816">
        <v>1</v>
      </c>
      <c r="D716" s="773" t="s">
        <v>11</v>
      </c>
    </row>
    <row r="717" spans="1:4">
      <c r="A717" s="1270" t="s">
        <v>2682</v>
      </c>
      <c r="B717" s="815">
        <v>443.77</v>
      </c>
      <c r="C717" s="815">
        <v>443.77</v>
      </c>
      <c r="D717" s="771" t="s">
        <v>2608</v>
      </c>
    </row>
    <row r="718" spans="1:4">
      <c r="A718" s="1270"/>
      <c r="B718" s="815">
        <v>110</v>
      </c>
      <c r="C718" s="815">
        <v>110</v>
      </c>
      <c r="D718" s="771" t="s">
        <v>2623</v>
      </c>
    </row>
    <row r="719" spans="1:4">
      <c r="A719" s="1270"/>
      <c r="B719" s="815">
        <v>553.77</v>
      </c>
      <c r="C719" s="815">
        <v>553.77</v>
      </c>
      <c r="D719" s="771" t="s">
        <v>11</v>
      </c>
    </row>
    <row r="720" spans="1:4">
      <c r="A720" s="1269" t="s">
        <v>2681</v>
      </c>
      <c r="B720" s="817">
        <v>112.5</v>
      </c>
      <c r="C720" s="817">
        <v>112.5</v>
      </c>
      <c r="D720" s="775" t="s">
        <v>2623</v>
      </c>
    </row>
    <row r="721" spans="1:4">
      <c r="A721" s="1271"/>
      <c r="B721" s="816">
        <v>112.5</v>
      </c>
      <c r="C721" s="816">
        <v>112.5</v>
      </c>
      <c r="D721" s="773" t="s">
        <v>11</v>
      </c>
    </row>
    <row r="722" spans="1:4">
      <c r="A722" s="1270" t="s">
        <v>2680</v>
      </c>
      <c r="B722" s="815">
        <v>1047.4000000000001</v>
      </c>
      <c r="C722" s="815">
        <v>1047.4000000000001</v>
      </c>
      <c r="D722" s="771" t="s">
        <v>2608</v>
      </c>
    </row>
    <row r="723" spans="1:4">
      <c r="A723" s="1270"/>
      <c r="B723" s="815">
        <v>1047.4000000000001</v>
      </c>
      <c r="C723" s="815">
        <v>1047.4000000000001</v>
      </c>
      <c r="D723" s="771" t="s">
        <v>11</v>
      </c>
    </row>
    <row r="724" spans="1:4">
      <c r="A724" s="1269" t="s">
        <v>735</v>
      </c>
      <c r="B724" s="817">
        <v>318.5</v>
      </c>
      <c r="C724" s="817">
        <v>318.5</v>
      </c>
      <c r="D724" s="775" t="s">
        <v>2623</v>
      </c>
    </row>
    <row r="725" spans="1:4">
      <c r="A725" s="1270"/>
      <c r="B725" s="815">
        <v>50</v>
      </c>
      <c r="C725" s="815">
        <v>50</v>
      </c>
      <c r="D725" s="771" t="s">
        <v>765</v>
      </c>
    </row>
    <row r="726" spans="1:4">
      <c r="A726" s="1271"/>
      <c r="B726" s="816">
        <v>368.5</v>
      </c>
      <c r="C726" s="816">
        <v>368.5</v>
      </c>
      <c r="D726" s="773" t="s">
        <v>11</v>
      </c>
    </row>
    <row r="727" spans="1:4">
      <c r="A727" s="1270" t="s">
        <v>2679</v>
      </c>
      <c r="B727" s="815">
        <v>200</v>
      </c>
      <c r="C727" s="815">
        <v>200</v>
      </c>
      <c r="D727" s="771" t="s">
        <v>2603</v>
      </c>
    </row>
    <row r="728" spans="1:4">
      <c r="A728" s="1270"/>
      <c r="B728" s="815">
        <v>200</v>
      </c>
      <c r="C728" s="815">
        <v>200</v>
      </c>
      <c r="D728" s="771" t="s">
        <v>11</v>
      </c>
    </row>
    <row r="729" spans="1:4">
      <c r="A729" s="1269" t="s">
        <v>2678</v>
      </c>
      <c r="B729" s="817">
        <v>4.5999999999999996</v>
      </c>
      <c r="C729" s="817">
        <v>4.5999999999999996</v>
      </c>
      <c r="D729" s="775" t="s">
        <v>2623</v>
      </c>
    </row>
    <row r="730" spans="1:4">
      <c r="A730" s="1271"/>
      <c r="B730" s="816">
        <v>4.5999999999999996</v>
      </c>
      <c r="C730" s="816">
        <v>4.5999999999999996</v>
      </c>
      <c r="D730" s="773" t="s">
        <v>11</v>
      </c>
    </row>
    <row r="731" spans="1:4">
      <c r="A731" s="1270" t="s">
        <v>2677</v>
      </c>
      <c r="B731" s="815">
        <v>150</v>
      </c>
      <c r="C731" s="815">
        <v>150</v>
      </c>
      <c r="D731" s="771" t="s">
        <v>2624</v>
      </c>
    </row>
    <row r="732" spans="1:4">
      <c r="A732" s="1270"/>
      <c r="B732" s="815">
        <v>5</v>
      </c>
      <c r="C732" s="815">
        <v>5</v>
      </c>
      <c r="D732" s="771" t="s">
        <v>2623</v>
      </c>
    </row>
    <row r="733" spans="1:4">
      <c r="A733" s="1270"/>
      <c r="B733" s="815">
        <v>155</v>
      </c>
      <c r="C733" s="815">
        <v>155</v>
      </c>
      <c r="D733" s="771" t="s">
        <v>11</v>
      </c>
    </row>
    <row r="734" spans="1:4">
      <c r="A734" s="1269" t="s">
        <v>2676</v>
      </c>
      <c r="B734" s="817">
        <v>1000</v>
      </c>
      <c r="C734" s="817">
        <v>1000</v>
      </c>
      <c r="D734" s="775" t="s">
        <v>2675</v>
      </c>
    </row>
    <row r="735" spans="1:4">
      <c r="A735" s="1270"/>
      <c r="B735" s="815">
        <v>26.1</v>
      </c>
      <c r="C735" s="815">
        <v>26.1</v>
      </c>
      <c r="D735" s="771" t="s">
        <v>2623</v>
      </c>
    </row>
    <row r="736" spans="1:4">
      <c r="A736" s="1271"/>
      <c r="B736" s="816">
        <v>1026.0999999999999</v>
      </c>
      <c r="C736" s="816">
        <v>1026.0999999999999</v>
      </c>
      <c r="D736" s="773" t="s">
        <v>11</v>
      </c>
    </row>
    <row r="737" spans="1:4">
      <c r="A737" s="1270" t="s">
        <v>723</v>
      </c>
      <c r="B737" s="815">
        <v>117.3</v>
      </c>
      <c r="C737" s="815">
        <v>117.3</v>
      </c>
      <c r="D737" s="771" t="s">
        <v>2623</v>
      </c>
    </row>
    <row r="738" spans="1:4">
      <c r="A738" s="1270"/>
      <c r="B738" s="815">
        <v>40</v>
      </c>
      <c r="C738" s="815">
        <v>40</v>
      </c>
      <c r="D738" s="771" t="s">
        <v>733</v>
      </c>
    </row>
    <row r="739" spans="1:4">
      <c r="A739" s="1270"/>
      <c r="B739" s="815">
        <v>157.30000000000001</v>
      </c>
      <c r="C739" s="815">
        <v>157.30000000000001</v>
      </c>
      <c r="D739" s="771" t="s">
        <v>11</v>
      </c>
    </row>
    <row r="740" spans="1:4">
      <c r="A740" s="1269" t="s">
        <v>734</v>
      </c>
      <c r="B740" s="817">
        <v>168.8</v>
      </c>
      <c r="C740" s="817">
        <v>168.8</v>
      </c>
      <c r="D740" s="775" t="s">
        <v>1292</v>
      </c>
    </row>
    <row r="741" spans="1:4">
      <c r="A741" s="1270"/>
      <c r="B741" s="815">
        <v>138</v>
      </c>
      <c r="C741" s="815">
        <v>138</v>
      </c>
      <c r="D741" s="771" t="s">
        <v>2623</v>
      </c>
    </row>
    <row r="742" spans="1:4">
      <c r="A742" s="1270"/>
      <c r="B742" s="815">
        <v>50</v>
      </c>
      <c r="C742" s="815">
        <v>50</v>
      </c>
      <c r="D742" s="771" t="s">
        <v>765</v>
      </c>
    </row>
    <row r="743" spans="1:4">
      <c r="A743" s="1271"/>
      <c r="B743" s="816">
        <v>356.8</v>
      </c>
      <c r="C743" s="816">
        <v>356.8</v>
      </c>
      <c r="D743" s="773" t="s">
        <v>11</v>
      </c>
    </row>
    <row r="744" spans="1:4">
      <c r="A744" s="1270" t="s">
        <v>2674</v>
      </c>
      <c r="B744" s="815">
        <v>250</v>
      </c>
      <c r="C744" s="815">
        <v>250</v>
      </c>
      <c r="D744" s="771" t="s">
        <v>2597</v>
      </c>
    </row>
    <row r="745" spans="1:4">
      <c r="A745" s="1270"/>
      <c r="B745" s="815">
        <v>250</v>
      </c>
      <c r="C745" s="815">
        <v>250</v>
      </c>
      <c r="D745" s="771" t="s">
        <v>11</v>
      </c>
    </row>
    <row r="746" spans="1:4">
      <c r="A746" s="1269" t="s">
        <v>2673</v>
      </c>
      <c r="B746" s="817">
        <v>103.5</v>
      </c>
      <c r="C746" s="817">
        <v>103.5</v>
      </c>
      <c r="D746" s="775" t="s">
        <v>2623</v>
      </c>
    </row>
    <row r="747" spans="1:4">
      <c r="A747" s="1271"/>
      <c r="B747" s="816">
        <v>103.5</v>
      </c>
      <c r="C747" s="816">
        <v>103.5</v>
      </c>
      <c r="D747" s="773" t="s">
        <v>11</v>
      </c>
    </row>
    <row r="748" spans="1:4">
      <c r="A748" s="1270" t="s">
        <v>2672</v>
      </c>
      <c r="B748" s="815">
        <v>66</v>
      </c>
      <c r="C748" s="815">
        <v>66</v>
      </c>
      <c r="D748" s="771" t="s">
        <v>1292</v>
      </c>
    </row>
    <row r="749" spans="1:4">
      <c r="A749" s="1270"/>
      <c r="B749" s="815">
        <v>1</v>
      </c>
      <c r="C749" s="815">
        <v>1</v>
      </c>
      <c r="D749" s="771" t="s">
        <v>2623</v>
      </c>
    </row>
    <row r="750" spans="1:4">
      <c r="A750" s="1270"/>
      <c r="B750" s="815">
        <v>67</v>
      </c>
      <c r="C750" s="815">
        <v>67</v>
      </c>
      <c r="D750" s="771" t="s">
        <v>11</v>
      </c>
    </row>
    <row r="751" spans="1:4">
      <c r="A751" s="1269" t="s">
        <v>2671</v>
      </c>
      <c r="B751" s="817">
        <v>66</v>
      </c>
      <c r="C751" s="817">
        <v>66</v>
      </c>
      <c r="D751" s="775" t="s">
        <v>1292</v>
      </c>
    </row>
    <row r="752" spans="1:4">
      <c r="A752" s="1270"/>
      <c r="B752" s="815">
        <v>1.2</v>
      </c>
      <c r="C752" s="815">
        <v>0.97559999999999991</v>
      </c>
      <c r="D752" s="771" t="s">
        <v>2623</v>
      </c>
    </row>
    <row r="753" spans="1:4">
      <c r="A753" s="1271"/>
      <c r="B753" s="816">
        <v>67.2</v>
      </c>
      <c r="C753" s="816">
        <v>66.9756</v>
      </c>
      <c r="D753" s="773" t="s">
        <v>11</v>
      </c>
    </row>
    <row r="754" spans="1:4">
      <c r="A754" s="1270" t="s">
        <v>2670</v>
      </c>
      <c r="B754" s="815">
        <v>468.15</v>
      </c>
      <c r="C754" s="815">
        <v>468.13290000000001</v>
      </c>
      <c r="D754" s="771" t="s">
        <v>1117</v>
      </c>
    </row>
    <row r="755" spans="1:4">
      <c r="A755" s="1270"/>
      <c r="B755" s="815">
        <v>1</v>
      </c>
      <c r="C755" s="815">
        <v>0</v>
      </c>
      <c r="D755" s="771" t="s">
        <v>2623</v>
      </c>
    </row>
    <row r="756" spans="1:4">
      <c r="A756" s="1270"/>
      <c r="B756" s="815">
        <v>469.15</v>
      </c>
      <c r="C756" s="815">
        <v>468.13290000000001</v>
      </c>
      <c r="D756" s="771" t="s">
        <v>11</v>
      </c>
    </row>
    <row r="757" spans="1:4">
      <c r="A757" s="1269" t="s">
        <v>706</v>
      </c>
      <c r="B757" s="817">
        <v>56</v>
      </c>
      <c r="C757" s="817">
        <v>56</v>
      </c>
      <c r="D757" s="775" t="s">
        <v>717</v>
      </c>
    </row>
    <row r="758" spans="1:4">
      <c r="A758" s="1270"/>
      <c r="B758" s="815">
        <v>66</v>
      </c>
      <c r="C758" s="815">
        <v>66</v>
      </c>
      <c r="D758" s="771" t="s">
        <v>1292</v>
      </c>
    </row>
    <row r="759" spans="1:4">
      <c r="A759" s="1271"/>
      <c r="B759" s="816">
        <v>122</v>
      </c>
      <c r="C759" s="816">
        <v>122</v>
      </c>
      <c r="D759" s="773" t="s">
        <v>11</v>
      </c>
    </row>
    <row r="760" spans="1:4">
      <c r="A760" s="1270" t="s">
        <v>2669</v>
      </c>
      <c r="B760" s="815">
        <v>212.5</v>
      </c>
      <c r="C760" s="815">
        <v>0</v>
      </c>
      <c r="D760" s="771" t="s">
        <v>2603</v>
      </c>
    </row>
    <row r="761" spans="1:4">
      <c r="A761" s="1270"/>
      <c r="B761" s="815">
        <v>112.5</v>
      </c>
      <c r="C761" s="815">
        <v>112.5</v>
      </c>
      <c r="D761" s="771" t="s">
        <v>2623</v>
      </c>
    </row>
    <row r="762" spans="1:4">
      <c r="A762" s="1270"/>
      <c r="B762" s="815">
        <v>325</v>
      </c>
      <c r="C762" s="815">
        <v>112.5</v>
      </c>
      <c r="D762" s="771" t="s">
        <v>11</v>
      </c>
    </row>
    <row r="763" spans="1:4">
      <c r="A763" s="1269" t="s">
        <v>2668</v>
      </c>
      <c r="B763" s="817">
        <v>55.5</v>
      </c>
      <c r="C763" s="817">
        <v>54.497</v>
      </c>
      <c r="D763" s="775" t="s">
        <v>2624</v>
      </c>
    </row>
    <row r="764" spans="1:4">
      <c r="A764" s="1271"/>
      <c r="B764" s="816">
        <v>55.5</v>
      </c>
      <c r="C764" s="816">
        <v>54.497</v>
      </c>
      <c r="D764" s="773" t="s">
        <v>11</v>
      </c>
    </row>
    <row r="765" spans="1:4">
      <c r="A765" s="1270" t="s">
        <v>2667</v>
      </c>
      <c r="B765" s="815">
        <v>6.9</v>
      </c>
      <c r="C765" s="815">
        <v>6.9</v>
      </c>
      <c r="D765" s="771" t="s">
        <v>2623</v>
      </c>
    </row>
    <row r="766" spans="1:4">
      <c r="A766" s="1270"/>
      <c r="B766" s="815">
        <v>6.9</v>
      </c>
      <c r="C766" s="815">
        <v>6.9</v>
      </c>
      <c r="D766" s="771" t="s">
        <v>11</v>
      </c>
    </row>
    <row r="767" spans="1:4">
      <c r="A767" s="1269" t="s">
        <v>2666</v>
      </c>
      <c r="B767" s="817">
        <v>125.5</v>
      </c>
      <c r="C767" s="817">
        <v>125.5</v>
      </c>
      <c r="D767" s="775" t="s">
        <v>2623</v>
      </c>
    </row>
    <row r="768" spans="1:4">
      <c r="A768" s="1271"/>
      <c r="B768" s="816">
        <v>125.5</v>
      </c>
      <c r="C768" s="816">
        <v>125.5</v>
      </c>
      <c r="D768" s="773" t="s">
        <v>11</v>
      </c>
    </row>
    <row r="769" spans="1:4">
      <c r="A769" s="1270" t="s">
        <v>2665</v>
      </c>
      <c r="B769" s="815">
        <v>1950</v>
      </c>
      <c r="C769" s="815">
        <v>1950</v>
      </c>
      <c r="D769" s="771" t="s">
        <v>2654</v>
      </c>
    </row>
    <row r="770" spans="1:4">
      <c r="A770" s="1270"/>
      <c r="B770" s="815">
        <v>34.200000000000003</v>
      </c>
      <c r="C770" s="815">
        <v>17.100000000000001</v>
      </c>
      <c r="D770" s="771" t="s">
        <v>2596</v>
      </c>
    </row>
    <row r="771" spans="1:4">
      <c r="A771" s="1270"/>
      <c r="B771" s="815">
        <v>30</v>
      </c>
      <c r="C771" s="815">
        <v>30</v>
      </c>
      <c r="D771" s="771" t="s">
        <v>2628</v>
      </c>
    </row>
    <row r="772" spans="1:4">
      <c r="A772" s="1270"/>
      <c r="B772" s="815">
        <v>128.9</v>
      </c>
      <c r="C772" s="815">
        <v>128.9</v>
      </c>
      <c r="D772" s="771" t="s">
        <v>2623</v>
      </c>
    </row>
    <row r="773" spans="1:4">
      <c r="A773" s="1270"/>
      <c r="B773" s="815">
        <v>2143.1</v>
      </c>
      <c r="C773" s="815">
        <v>2126</v>
      </c>
      <c r="D773" s="771" t="s">
        <v>11</v>
      </c>
    </row>
    <row r="774" spans="1:4">
      <c r="A774" s="1269" t="s">
        <v>2664</v>
      </c>
      <c r="B774" s="817">
        <v>298.87</v>
      </c>
      <c r="C774" s="817">
        <v>298.863</v>
      </c>
      <c r="D774" s="775" t="s">
        <v>2597</v>
      </c>
    </row>
    <row r="775" spans="1:4">
      <c r="A775" s="1270"/>
      <c r="B775" s="815">
        <v>261.7</v>
      </c>
      <c r="C775" s="815">
        <v>261.7</v>
      </c>
      <c r="D775" s="771" t="s">
        <v>2608</v>
      </c>
    </row>
    <row r="776" spans="1:4">
      <c r="A776" s="1271"/>
      <c r="B776" s="816">
        <v>560.56999999999994</v>
      </c>
      <c r="C776" s="816">
        <v>560.56299999999999</v>
      </c>
      <c r="D776" s="773" t="s">
        <v>11</v>
      </c>
    </row>
    <row r="777" spans="1:4">
      <c r="A777" s="1270" t="s">
        <v>2663</v>
      </c>
      <c r="B777" s="815">
        <v>61.7</v>
      </c>
      <c r="C777" s="815">
        <v>50.262999999999998</v>
      </c>
      <c r="D777" s="771" t="s">
        <v>2608</v>
      </c>
    </row>
    <row r="778" spans="1:4">
      <c r="A778" s="1270"/>
      <c r="B778" s="815">
        <v>207.79999999999998</v>
      </c>
      <c r="C778" s="815">
        <v>207.791</v>
      </c>
      <c r="D778" s="771" t="s">
        <v>1117</v>
      </c>
    </row>
    <row r="779" spans="1:4">
      <c r="A779" s="1270"/>
      <c r="B779" s="815">
        <v>6.1</v>
      </c>
      <c r="C779" s="815">
        <v>6.1</v>
      </c>
      <c r="D779" s="771" t="s">
        <v>2623</v>
      </c>
    </row>
    <row r="780" spans="1:4">
      <c r="A780" s="1270"/>
      <c r="B780" s="815">
        <v>275.60000000000002</v>
      </c>
      <c r="C780" s="815">
        <v>264.154</v>
      </c>
      <c r="D780" s="771" t="s">
        <v>11</v>
      </c>
    </row>
    <row r="781" spans="1:4">
      <c r="A781" s="1269" t="s">
        <v>722</v>
      </c>
      <c r="B781" s="817">
        <v>109.4</v>
      </c>
      <c r="C781" s="817">
        <v>98.781000000000006</v>
      </c>
      <c r="D781" s="775" t="s">
        <v>2608</v>
      </c>
    </row>
    <row r="782" spans="1:4">
      <c r="A782" s="1270"/>
      <c r="B782" s="815">
        <v>40</v>
      </c>
      <c r="C782" s="815">
        <v>40</v>
      </c>
      <c r="D782" s="771" t="s">
        <v>733</v>
      </c>
    </row>
    <row r="783" spans="1:4">
      <c r="A783" s="1271"/>
      <c r="B783" s="816">
        <v>149.4</v>
      </c>
      <c r="C783" s="816">
        <v>138.78100000000001</v>
      </c>
      <c r="D783" s="773" t="s">
        <v>11</v>
      </c>
    </row>
    <row r="784" spans="1:4">
      <c r="A784" s="1270" t="s">
        <v>2662</v>
      </c>
      <c r="B784" s="815">
        <v>220.3</v>
      </c>
      <c r="C784" s="815">
        <v>220.3</v>
      </c>
      <c r="D784" s="771" t="s">
        <v>2608</v>
      </c>
    </row>
    <row r="785" spans="1:4">
      <c r="A785" s="1270"/>
      <c r="B785" s="815">
        <v>66</v>
      </c>
      <c r="C785" s="815">
        <v>66</v>
      </c>
      <c r="D785" s="771" t="s">
        <v>1292</v>
      </c>
    </row>
    <row r="786" spans="1:4">
      <c r="A786" s="1270"/>
      <c r="B786" s="815">
        <v>286.3</v>
      </c>
      <c r="C786" s="815">
        <v>286.3</v>
      </c>
      <c r="D786" s="771" t="s">
        <v>11</v>
      </c>
    </row>
    <row r="787" spans="1:4">
      <c r="A787" s="1269" t="s">
        <v>2661</v>
      </c>
      <c r="B787" s="817">
        <v>203.24</v>
      </c>
      <c r="C787" s="817">
        <v>203.23117999999999</v>
      </c>
      <c r="D787" s="775" t="s">
        <v>2597</v>
      </c>
    </row>
    <row r="788" spans="1:4">
      <c r="A788" s="1271"/>
      <c r="B788" s="816">
        <v>203.24</v>
      </c>
      <c r="C788" s="816">
        <v>203.23117999999999</v>
      </c>
      <c r="D788" s="773" t="s">
        <v>11</v>
      </c>
    </row>
    <row r="789" spans="1:4">
      <c r="A789" s="1270" t="s">
        <v>2660</v>
      </c>
      <c r="B789" s="815">
        <v>140</v>
      </c>
      <c r="C789" s="815">
        <v>140</v>
      </c>
      <c r="D789" s="771" t="s">
        <v>2596</v>
      </c>
    </row>
    <row r="790" spans="1:4">
      <c r="A790" s="1270"/>
      <c r="B790" s="815">
        <v>1051.9000000000001</v>
      </c>
      <c r="C790" s="815">
        <v>1051.8910000000001</v>
      </c>
      <c r="D790" s="771" t="s">
        <v>2659</v>
      </c>
    </row>
    <row r="791" spans="1:4">
      <c r="A791" s="1270"/>
      <c r="B791" s="815">
        <v>1191.9000000000001</v>
      </c>
      <c r="C791" s="815">
        <v>1191.8910000000001</v>
      </c>
      <c r="D791" s="771" t="s">
        <v>11</v>
      </c>
    </row>
    <row r="792" spans="1:4">
      <c r="A792" s="1269" t="s">
        <v>2658</v>
      </c>
      <c r="B792" s="817">
        <v>300</v>
      </c>
      <c r="C792" s="817">
        <v>300</v>
      </c>
      <c r="D792" s="775" t="s">
        <v>2597</v>
      </c>
    </row>
    <row r="793" spans="1:4">
      <c r="A793" s="1271"/>
      <c r="B793" s="816">
        <v>300</v>
      </c>
      <c r="C793" s="816">
        <v>300</v>
      </c>
      <c r="D793" s="773" t="s">
        <v>11</v>
      </c>
    </row>
    <row r="794" spans="1:4">
      <c r="A794" s="1270" t="s">
        <v>2657</v>
      </c>
      <c r="B794" s="815">
        <v>108.8</v>
      </c>
      <c r="C794" s="815">
        <v>108.8</v>
      </c>
      <c r="D794" s="771" t="s">
        <v>2623</v>
      </c>
    </row>
    <row r="795" spans="1:4">
      <c r="A795" s="1270"/>
      <c r="B795" s="815">
        <v>108.8</v>
      </c>
      <c r="C795" s="815">
        <v>108.8</v>
      </c>
      <c r="D795" s="771" t="s">
        <v>11</v>
      </c>
    </row>
    <row r="796" spans="1:4">
      <c r="A796" s="1269" t="s">
        <v>2656</v>
      </c>
      <c r="B796" s="817">
        <v>199.5</v>
      </c>
      <c r="C796" s="817">
        <v>0</v>
      </c>
      <c r="D796" s="775" t="s">
        <v>2603</v>
      </c>
    </row>
    <row r="797" spans="1:4">
      <c r="A797" s="1271"/>
      <c r="B797" s="816">
        <v>199.5</v>
      </c>
      <c r="C797" s="816">
        <v>0</v>
      </c>
      <c r="D797" s="773" t="s">
        <v>11</v>
      </c>
    </row>
    <row r="798" spans="1:4">
      <c r="A798" s="1270" t="s">
        <v>2655</v>
      </c>
      <c r="B798" s="815">
        <v>144.9</v>
      </c>
      <c r="C798" s="815">
        <v>144.9</v>
      </c>
      <c r="D798" s="771" t="s">
        <v>2654</v>
      </c>
    </row>
    <row r="799" spans="1:4">
      <c r="A799" s="1270"/>
      <c r="B799" s="815">
        <v>273.64999999999998</v>
      </c>
      <c r="C799" s="815">
        <v>273.64999999999998</v>
      </c>
      <c r="D799" s="771" t="s">
        <v>2597</v>
      </c>
    </row>
    <row r="800" spans="1:4">
      <c r="A800" s="1270"/>
      <c r="B800" s="815">
        <v>497.5</v>
      </c>
      <c r="C800" s="815">
        <v>0</v>
      </c>
      <c r="D800" s="771" t="s">
        <v>2603</v>
      </c>
    </row>
    <row r="801" spans="1:4">
      <c r="A801" s="1270"/>
      <c r="B801" s="815">
        <v>116.2</v>
      </c>
      <c r="C801" s="815">
        <v>116.2</v>
      </c>
      <c r="D801" s="771" t="s">
        <v>2623</v>
      </c>
    </row>
    <row r="802" spans="1:4">
      <c r="A802" s="1270"/>
      <c r="B802" s="815">
        <v>1032.25</v>
      </c>
      <c r="C802" s="815">
        <v>534.75</v>
      </c>
      <c r="D802" s="771" t="s">
        <v>11</v>
      </c>
    </row>
    <row r="803" spans="1:4">
      <c r="A803" s="1269" t="s">
        <v>2653</v>
      </c>
      <c r="B803" s="817">
        <v>66</v>
      </c>
      <c r="C803" s="817">
        <v>66</v>
      </c>
      <c r="D803" s="775" t="s">
        <v>1292</v>
      </c>
    </row>
    <row r="804" spans="1:4">
      <c r="A804" s="1270"/>
      <c r="B804" s="815">
        <v>1</v>
      </c>
      <c r="C804" s="815">
        <v>1</v>
      </c>
      <c r="D804" s="771" t="s">
        <v>2623</v>
      </c>
    </row>
    <row r="805" spans="1:4">
      <c r="A805" s="1271"/>
      <c r="B805" s="816">
        <v>67</v>
      </c>
      <c r="C805" s="816">
        <v>67</v>
      </c>
      <c r="D805" s="773" t="s">
        <v>11</v>
      </c>
    </row>
    <row r="806" spans="1:4">
      <c r="A806" s="1270" t="s">
        <v>2652</v>
      </c>
      <c r="B806" s="815">
        <v>49.9</v>
      </c>
      <c r="C806" s="815">
        <v>24.95</v>
      </c>
      <c r="D806" s="771" t="s">
        <v>2596</v>
      </c>
    </row>
    <row r="807" spans="1:4">
      <c r="A807" s="1270"/>
      <c r="B807" s="815">
        <v>49.9</v>
      </c>
      <c r="C807" s="815">
        <v>24.95</v>
      </c>
      <c r="D807" s="771" t="s">
        <v>11</v>
      </c>
    </row>
    <row r="808" spans="1:4">
      <c r="A808" s="1269" t="s">
        <v>2651</v>
      </c>
      <c r="B808" s="817">
        <v>231.13</v>
      </c>
      <c r="C808" s="817">
        <v>231.12799999999999</v>
      </c>
      <c r="D808" s="775" t="s">
        <v>2603</v>
      </c>
    </row>
    <row r="809" spans="1:4">
      <c r="A809" s="1271"/>
      <c r="B809" s="816">
        <v>231.13</v>
      </c>
      <c r="C809" s="816">
        <v>231.12799999999999</v>
      </c>
      <c r="D809" s="773" t="s">
        <v>11</v>
      </c>
    </row>
    <row r="810" spans="1:4">
      <c r="A810" s="1270" t="s">
        <v>2650</v>
      </c>
      <c r="B810" s="815">
        <v>1</v>
      </c>
      <c r="C810" s="815">
        <v>1</v>
      </c>
      <c r="D810" s="771" t="s">
        <v>2623</v>
      </c>
    </row>
    <row r="811" spans="1:4">
      <c r="A811" s="1270"/>
      <c r="B811" s="815">
        <v>1</v>
      </c>
      <c r="C811" s="815">
        <v>1</v>
      </c>
      <c r="D811" s="771" t="s">
        <v>11</v>
      </c>
    </row>
    <row r="812" spans="1:4">
      <c r="A812" s="1269" t="s">
        <v>2649</v>
      </c>
      <c r="B812" s="817">
        <v>221.1</v>
      </c>
      <c r="C812" s="817">
        <v>0</v>
      </c>
      <c r="D812" s="775" t="s">
        <v>2608</v>
      </c>
    </row>
    <row r="813" spans="1:4">
      <c r="A813" s="1270"/>
      <c r="B813" s="815">
        <v>7.6</v>
      </c>
      <c r="C813" s="815">
        <v>7.6</v>
      </c>
      <c r="D813" s="771" t="s">
        <v>2623</v>
      </c>
    </row>
    <row r="814" spans="1:4">
      <c r="A814" s="1271"/>
      <c r="B814" s="816">
        <v>228.7</v>
      </c>
      <c r="C814" s="816">
        <v>7.6</v>
      </c>
      <c r="D814" s="773" t="s">
        <v>11</v>
      </c>
    </row>
    <row r="815" spans="1:4">
      <c r="A815" s="1270" t="s">
        <v>2648</v>
      </c>
      <c r="B815" s="815">
        <v>1.9</v>
      </c>
      <c r="C815" s="815">
        <v>1.9</v>
      </c>
      <c r="D815" s="771" t="s">
        <v>2623</v>
      </c>
    </row>
    <row r="816" spans="1:4">
      <c r="A816" s="1270"/>
      <c r="B816" s="815">
        <v>1.9</v>
      </c>
      <c r="C816" s="815">
        <v>1.9</v>
      </c>
      <c r="D816" s="771" t="s">
        <v>11</v>
      </c>
    </row>
    <row r="817" spans="1:4">
      <c r="A817" s="1269" t="s">
        <v>2647</v>
      </c>
      <c r="B817" s="817">
        <v>66</v>
      </c>
      <c r="C817" s="817">
        <v>66</v>
      </c>
      <c r="D817" s="775" t="s">
        <v>1292</v>
      </c>
    </row>
    <row r="818" spans="1:4">
      <c r="A818" s="1271"/>
      <c r="B818" s="816">
        <v>66</v>
      </c>
      <c r="C818" s="816">
        <v>66</v>
      </c>
      <c r="D818" s="773" t="s">
        <v>11</v>
      </c>
    </row>
    <row r="819" spans="1:4">
      <c r="A819" s="1270" t="s">
        <v>2646</v>
      </c>
      <c r="B819" s="815">
        <v>136</v>
      </c>
      <c r="C819" s="815">
        <v>0</v>
      </c>
      <c r="D819" s="771" t="s">
        <v>2645</v>
      </c>
    </row>
    <row r="820" spans="1:4">
      <c r="A820" s="1270"/>
      <c r="B820" s="815">
        <v>23</v>
      </c>
      <c r="C820" s="815">
        <v>0</v>
      </c>
      <c r="D820" s="771" t="s">
        <v>2623</v>
      </c>
    </row>
    <row r="821" spans="1:4">
      <c r="A821" s="1270"/>
      <c r="B821" s="815">
        <v>159</v>
      </c>
      <c r="C821" s="815">
        <v>0</v>
      </c>
      <c r="D821" s="771" t="s">
        <v>11</v>
      </c>
    </row>
    <row r="822" spans="1:4">
      <c r="A822" s="1269" t="s">
        <v>2644</v>
      </c>
      <c r="B822" s="817">
        <v>143.19999999999999</v>
      </c>
      <c r="C822" s="817">
        <v>143.19999999999999</v>
      </c>
      <c r="D822" s="775" t="s">
        <v>2608</v>
      </c>
    </row>
    <row r="823" spans="1:4">
      <c r="A823" s="1270"/>
      <c r="B823" s="815">
        <v>105.4</v>
      </c>
      <c r="C823" s="815">
        <v>105.4</v>
      </c>
      <c r="D823" s="771" t="s">
        <v>2623</v>
      </c>
    </row>
    <row r="824" spans="1:4">
      <c r="A824" s="1271"/>
      <c r="B824" s="816">
        <v>248.6</v>
      </c>
      <c r="C824" s="816">
        <v>248.6</v>
      </c>
      <c r="D824" s="773" t="s">
        <v>11</v>
      </c>
    </row>
    <row r="825" spans="1:4">
      <c r="A825" s="1270" t="s">
        <v>721</v>
      </c>
      <c r="B825" s="815">
        <v>68</v>
      </c>
      <c r="C825" s="815">
        <v>0</v>
      </c>
      <c r="D825" s="771" t="s">
        <v>2603</v>
      </c>
    </row>
    <row r="826" spans="1:4">
      <c r="A826" s="1270"/>
      <c r="B826" s="815">
        <v>106.6</v>
      </c>
      <c r="C826" s="815">
        <v>106.6</v>
      </c>
      <c r="D826" s="771" t="s">
        <v>2608</v>
      </c>
    </row>
    <row r="827" spans="1:4">
      <c r="A827" s="1270"/>
      <c r="B827" s="815">
        <v>99.6</v>
      </c>
      <c r="C827" s="815">
        <v>99.6</v>
      </c>
      <c r="D827" s="771" t="s">
        <v>2623</v>
      </c>
    </row>
    <row r="828" spans="1:4">
      <c r="A828" s="1270"/>
      <c r="B828" s="815">
        <v>40</v>
      </c>
      <c r="C828" s="815">
        <v>40</v>
      </c>
      <c r="D828" s="771" t="s">
        <v>733</v>
      </c>
    </row>
    <row r="829" spans="1:4">
      <c r="A829" s="1270"/>
      <c r="B829" s="815">
        <v>314.2</v>
      </c>
      <c r="C829" s="815">
        <v>246.2</v>
      </c>
      <c r="D829" s="771" t="s">
        <v>11</v>
      </c>
    </row>
    <row r="830" spans="1:4">
      <c r="A830" s="1269" t="s">
        <v>2643</v>
      </c>
      <c r="B830" s="817">
        <v>109.9</v>
      </c>
      <c r="C830" s="817">
        <v>109.9</v>
      </c>
      <c r="D830" s="775" t="s">
        <v>2623</v>
      </c>
    </row>
    <row r="831" spans="1:4">
      <c r="A831" s="1271"/>
      <c r="B831" s="816">
        <v>109.9</v>
      </c>
      <c r="C831" s="816">
        <v>109.9</v>
      </c>
      <c r="D831" s="773" t="s">
        <v>11</v>
      </c>
    </row>
    <row r="832" spans="1:4">
      <c r="A832" s="1270" t="s">
        <v>2642</v>
      </c>
      <c r="B832" s="815">
        <v>66</v>
      </c>
      <c r="C832" s="815">
        <v>66</v>
      </c>
      <c r="D832" s="771" t="s">
        <v>1292</v>
      </c>
    </row>
    <row r="833" spans="1:4">
      <c r="A833" s="1270"/>
      <c r="B833" s="815">
        <v>66</v>
      </c>
      <c r="C833" s="815">
        <v>66</v>
      </c>
      <c r="D833" s="771" t="s">
        <v>11</v>
      </c>
    </row>
    <row r="834" spans="1:4">
      <c r="A834" s="1269" t="s">
        <v>2641</v>
      </c>
      <c r="B834" s="817">
        <v>2.8</v>
      </c>
      <c r="C834" s="817">
        <v>2.8</v>
      </c>
      <c r="D834" s="775" t="s">
        <v>2623</v>
      </c>
    </row>
    <row r="835" spans="1:4">
      <c r="A835" s="1271"/>
      <c r="B835" s="816">
        <v>2.8</v>
      </c>
      <c r="C835" s="816">
        <v>2.8</v>
      </c>
      <c r="D835" s="773" t="s">
        <v>11</v>
      </c>
    </row>
    <row r="836" spans="1:4">
      <c r="A836" s="1270" t="s">
        <v>2640</v>
      </c>
      <c r="B836" s="815">
        <v>500</v>
      </c>
      <c r="C836" s="815">
        <v>500</v>
      </c>
      <c r="D836" s="771" t="s">
        <v>2597</v>
      </c>
    </row>
    <row r="837" spans="1:4">
      <c r="A837" s="1270"/>
      <c r="B837" s="815">
        <v>155</v>
      </c>
      <c r="C837" s="815">
        <v>0</v>
      </c>
      <c r="D837" s="771" t="s">
        <v>2596</v>
      </c>
    </row>
    <row r="838" spans="1:4">
      <c r="A838" s="1270"/>
      <c r="B838" s="815">
        <v>125</v>
      </c>
      <c r="C838" s="815">
        <v>125</v>
      </c>
      <c r="D838" s="771" t="s">
        <v>2639</v>
      </c>
    </row>
    <row r="839" spans="1:4">
      <c r="A839" s="1270"/>
      <c r="B839" s="815">
        <v>780</v>
      </c>
      <c r="C839" s="815">
        <v>625</v>
      </c>
      <c r="D839" s="771" t="s">
        <v>11</v>
      </c>
    </row>
    <row r="840" spans="1:4">
      <c r="A840" s="1269" t="s">
        <v>2638</v>
      </c>
      <c r="B840" s="817">
        <v>71</v>
      </c>
      <c r="C840" s="817">
        <v>35.5</v>
      </c>
      <c r="D840" s="775" t="s">
        <v>2603</v>
      </c>
    </row>
    <row r="841" spans="1:4">
      <c r="A841" s="1271"/>
      <c r="B841" s="816">
        <v>71</v>
      </c>
      <c r="C841" s="816">
        <v>35.5</v>
      </c>
      <c r="D841" s="773" t="s">
        <v>11</v>
      </c>
    </row>
    <row r="842" spans="1:4">
      <c r="A842" s="1270" t="s">
        <v>2637</v>
      </c>
      <c r="B842" s="815">
        <v>289</v>
      </c>
      <c r="C842" s="815">
        <v>288.99315999999999</v>
      </c>
      <c r="D842" s="771" t="s">
        <v>1123</v>
      </c>
    </row>
    <row r="843" spans="1:4">
      <c r="A843" s="1270"/>
      <c r="B843" s="815">
        <v>1128.21</v>
      </c>
      <c r="C843" s="815">
        <v>730.39332000000013</v>
      </c>
      <c r="D843" s="771" t="s">
        <v>1118</v>
      </c>
    </row>
    <row r="844" spans="1:4">
      <c r="A844" s="1270"/>
      <c r="B844" s="815">
        <v>1990.94</v>
      </c>
      <c r="C844" s="815">
        <v>1990.9119000000001</v>
      </c>
      <c r="D844" s="771" t="s">
        <v>1117</v>
      </c>
    </row>
    <row r="845" spans="1:4">
      <c r="A845" s="1270"/>
      <c r="B845" s="815">
        <v>3408.15</v>
      </c>
      <c r="C845" s="815">
        <v>3010.2983800000002</v>
      </c>
      <c r="D845" s="771" t="s">
        <v>11</v>
      </c>
    </row>
    <row r="846" spans="1:4">
      <c r="A846" s="1269" t="s">
        <v>2636</v>
      </c>
      <c r="B846" s="817">
        <v>41.7</v>
      </c>
      <c r="C846" s="817">
        <v>41.7</v>
      </c>
      <c r="D846" s="775" t="s">
        <v>2635</v>
      </c>
    </row>
    <row r="847" spans="1:4">
      <c r="A847" s="1270"/>
      <c r="B847" s="815">
        <v>2990.3700000000003</v>
      </c>
      <c r="C847" s="815">
        <v>1657.2728000000002</v>
      </c>
      <c r="D847" s="771" t="s">
        <v>1117</v>
      </c>
    </row>
    <row r="848" spans="1:4">
      <c r="A848" s="1271"/>
      <c r="B848" s="816">
        <v>3032.07</v>
      </c>
      <c r="C848" s="816">
        <v>1698.9728000000002</v>
      </c>
      <c r="D848" s="773" t="s">
        <v>11</v>
      </c>
    </row>
    <row r="849" spans="1:4">
      <c r="A849" s="1270" t="s">
        <v>2634</v>
      </c>
      <c r="B849" s="815">
        <v>540.97</v>
      </c>
      <c r="C849" s="815">
        <v>540.95146</v>
      </c>
      <c r="D849" s="771" t="s">
        <v>1117</v>
      </c>
    </row>
    <row r="850" spans="1:4">
      <c r="A850" s="1270"/>
      <c r="B850" s="815">
        <v>540.97</v>
      </c>
      <c r="C850" s="815">
        <v>540.95146</v>
      </c>
      <c r="D850" s="771" t="s">
        <v>11</v>
      </c>
    </row>
    <row r="851" spans="1:4">
      <c r="A851" s="1269" t="s">
        <v>2633</v>
      </c>
      <c r="B851" s="817">
        <v>880.93</v>
      </c>
      <c r="C851" s="817">
        <v>571.32001000000002</v>
      </c>
      <c r="D851" s="775" t="s">
        <v>1117</v>
      </c>
    </row>
    <row r="852" spans="1:4">
      <c r="A852" s="1271"/>
      <c r="B852" s="816">
        <v>880.93</v>
      </c>
      <c r="C852" s="816">
        <v>571.32001000000002</v>
      </c>
      <c r="D852" s="773" t="s">
        <v>11</v>
      </c>
    </row>
    <row r="853" spans="1:4">
      <c r="A853" s="1270" t="s">
        <v>592</v>
      </c>
      <c r="B853" s="815">
        <v>79.5</v>
      </c>
      <c r="C853" s="815">
        <v>79.5</v>
      </c>
      <c r="D853" s="771" t="s">
        <v>2627</v>
      </c>
    </row>
    <row r="854" spans="1:4">
      <c r="A854" s="1270"/>
      <c r="B854" s="815">
        <v>76.78</v>
      </c>
      <c r="C854" s="815">
        <v>76.771999999999991</v>
      </c>
      <c r="D854" s="771" t="s">
        <v>2629</v>
      </c>
    </row>
    <row r="855" spans="1:4">
      <c r="A855" s="1270"/>
      <c r="B855" s="815">
        <v>776.71</v>
      </c>
      <c r="C855" s="815">
        <v>773.65168000000006</v>
      </c>
      <c r="D855" s="771" t="s">
        <v>1118</v>
      </c>
    </row>
    <row r="856" spans="1:4">
      <c r="A856" s="1270"/>
      <c r="B856" s="815">
        <v>1746.32</v>
      </c>
      <c r="C856" s="815">
        <v>1746.2825199999997</v>
      </c>
      <c r="D856" s="771" t="s">
        <v>1117</v>
      </c>
    </row>
    <row r="857" spans="1:4">
      <c r="A857" s="1270"/>
      <c r="B857" s="815">
        <v>141.69999999999999</v>
      </c>
      <c r="C857" s="815">
        <v>141.69999999999999</v>
      </c>
      <c r="D857" s="771" t="s">
        <v>2623</v>
      </c>
    </row>
    <row r="858" spans="1:4">
      <c r="A858" s="1270"/>
      <c r="B858" s="815">
        <v>50</v>
      </c>
      <c r="C858" s="815">
        <v>50</v>
      </c>
      <c r="D858" s="771" t="s">
        <v>845</v>
      </c>
    </row>
    <row r="859" spans="1:4">
      <c r="A859" s="1270"/>
      <c r="B859" s="815">
        <v>71</v>
      </c>
      <c r="C859" s="815">
        <v>71</v>
      </c>
      <c r="D859" s="771" t="s">
        <v>595</v>
      </c>
    </row>
    <row r="860" spans="1:4">
      <c r="A860" s="1270"/>
      <c r="B860" s="815">
        <v>971</v>
      </c>
      <c r="C860" s="815">
        <v>971</v>
      </c>
      <c r="D860" s="771" t="s">
        <v>2622</v>
      </c>
    </row>
    <row r="861" spans="1:4">
      <c r="A861" s="1270"/>
      <c r="B861" s="815">
        <v>142</v>
      </c>
      <c r="C861" s="815">
        <v>142</v>
      </c>
      <c r="D861" s="771" t="s">
        <v>1255</v>
      </c>
    </row>
    <row r="862" spans="1:4">
      <c r="A862" s="1270"/>
      <c r="B862" s="815">
        <v>4055.0099999999998</v>
      </c>
      <c r="C862" s="815">
        <v>4051.9061999999994</v>
      </c>
      <c r="D862" s="771" t="s">
        <v>11</v>
      </c>
    </row>
    <row r="863" spans="1:4">
      <c r="A863" s="1269" t="s">
        <v>704</v>
      </c>
      <c r="B863" s="817">
        <v>200</v>
      </c>
      <c r="C863" s="817">
        <v>200</v>
      </c>
      <c r="D863" s="775" t="s">
        <v>2624</v>
      </c>
    </row>
    <row r="864" spans="1:4">
      <c r="A864" s="1270"/>
      <c r="B864" s="815">
        <v>200</v>
      </c>
      <c r="C864" s="815">
        <v>200</v>
      </c>
      <c r="D864" s="771" t="s">
        <v>2632</v>
      </c>
    </row>
    <row r="865" spans="1:4">
      <c r="A865" s="1270"/>
      <c r="B865" s="815">
        <v>30.1</v>
      </c>
      <c r="C865" s="815">
        <v>30.1</v>
      </c>
      <c r="D865" s="771" t="s">
        <v>2631</v>
      </c>
    </row>
    <row r="866" spans="1:4">
      <c r="A866" s="1270"/>
      <c r="B866" s="815">
        <v>595.79999999999995</v>
      </c>
      <c r="C866" s="815">
        <v>591.95803000000001</v>
      </c>
      <c r="D866" s="771" t="s">
        <v>1122</v>
      </c>
    </row>
    <row r="867" spans="1:4">
      <c r="A867" s="1270"/>
      <c r="B867" s="815">
        <v>409</v>
      </c>
      <c r="C867" s="815">
        <v>408.81374999999997</v>
      </c>
      <c r="D867" s="771" t="s">
        <v>1123</v>
      </c>
    </row>
    <row r="868" spans="1:4">
      <c r="A868" s="1270"/>
      <c r="B868" s="815">
        <v>150</v>
      </c>
      <c r="C868" s="815">
        <v>150</v>
      </c>
      <c r="D868" s="771" t="s">
        <v>717</v>
      </c>
    </row>
    <row r="869" spans="1:4">
      <c r="A869" s="1270"/>
      <c r="B869" s="815">
        <v>210.3</v>
      </c>
      <c r="C869" s="815">
        <v>210.3</v>
      </c>
      <c r="D869" s="771" t="s">
        <v>2623</v>
      </c>
    </row>
    <row r="870" spans="1:4">
      <c r="A870" s="1270"/>
      <c r="B870" s="815">
        <v>877</v>
      </c>
      <c r="C870" s="815">
        <v>877</v>
      </c>
      <c r="D870" s="771" t="s">
        <v>2622</v>
      </c>
    </row>
    <row r="871" spans="1:4">
      <c r="A871" s="1271"/>
      <c r="B871" s="816">
        <v>2672.2</v>
      </c>
      <c r="C871" s="816">
        <v>2668.1717799999997</v>
      </c>
      <c r="D871" s="773" t="s">
        <v>11</v>
      </c>
    </row>
    <row r="872" spans="1:4" ht="21.75">
      <c r="A872" s="1270" t="s">
        <v>512</v>
      </c>
      <c r="B872" s="815">
        <v>30</v>
      </c>
      <c r="C872" s="815">
        <v>30</v>
      </c>
      <c r="D872" s="771" t="s">
        <v>2626</v>
      </c>
    </row>
    <row r="873" spans="1:4">
      <c r="A873" s="1270"/>
      <c r="B873" s="815">
        <v>43.68</v>
      </c>
      <c r="C873" s="815">
        <v>37.68</v>
      </c>
      <c r="D873" s="771" t="s">
        <v>2629</v>
      </c>
    </row>
    <row r="874" spans="1:4">
      <c r="A874" s="1270"/>
      <c r="B874" s="815">
        <v>70</v>
      </c>
      <c r="C874" s="815">
        <v>70</v>
      </c>
      <c r="D874" s="771" t="s">
        <v>2630</v>
      </c>
    </row>
    <row r="875" spans="1:4">
      <c r="A875" s="1270"/>
      <c r="B875" s="815">
        <v>80</v>
      </c>
      <c r="C875" s="815">
        <v>80</v>
      </c>
      <c r="D875" s="771" t="s">
        <v>2624</v>
      </c>
    </row>
    <row r="876" spans="1:4">
      <c r="A876" s="1270"/>
      <c r="B876" s="815">
        <v>177.79999999999998</v>
      </c>
      <c r="C876" s="815">
        <v>177.65747999999999</v>
      </c>
      <c r="D876" s="771" t="s">
        <v>1122</v>
      </c>
    </row>
    <row r="877" spans="1:4">
      <c r="A877" s="1270"/>
      <c r="B877" s="815">
        <v>602.01</v>
      </c>
      <c r="C877" s="815">
        <v>599.68318999999997</v>
      </c>
      <c r="D877" s="771" t="s">
        <v>1120</v>
      </c>
    </row>
    <row r="878" spans="1:4">
      <c r="A878" s="1270"/>
      <c r="B878" s="815">
        <v>1466.2</v>
      </c>
      <c r="C878" s="815">
        <v>1466.1972699999999</v>
      </c>
      <c r="D878" s="771" t="s">
        <v>1118</v>
      </c>
    </row>
    <row r="879" spans="1:4">
      <c r="A879" s="1270"/>
      <c r="B879" s="815">
        <v>4146.57</v>
      </c>
      <c r="C879" s="815">
        <v>4146.5245299999997</v>
      </c>
      <c r="D879" s="771" t="s">
        <v>1117</v>
      </c>
    </row>
    <row r="880" spans="1:4">
      <c r="A880" s="1270"/>
      <c r="B880" s="815">
        <v>99.5</v>
      </c>
      <c r="C880" s="815">
        <v>99.5</v>
      </c>
      <c r="D880" s="771" t="s">
        <v>1292</v>
      </c>
    </row>
    <row r="881" spans="1:4">
      <c r="A881" s="1270"/>
      <c r="B881" s="815">
        <v>6.5</v>
      </c>
      <c r="C881" s="815">
        <v>6.5</v>
      </c>
      <c r="D881" s="771" t="s">
        <v>2623</v>
      </c>
    </row>
    <row r="882" spans="1:4">
      <c r="A882" s="1270"/>
      <c r="B882" s="815">
        <v>9498.7099999999991</v>
      </c>
      <c r="C882" s="815">
        <v>6933.3049800000008</v>
      </c>
      <c r="D882" s="771" t="s">
        <v>513</v>
      </c>
    </row>
    <row r="883" spans="1:4">
      <c r="A883" s="1270"/>
      <c r="B883" s="815">
        <v>1236</v>
      </c>
      <c r="C883" s="815">
        <v>1236</v>
      </c>
      <c r="D883" s="771" t="s">
        <v>2622</v>
      </c>
    </row>
    <row r="884" spans="1:4">
      <c r="A884" s="1270"/>
      <c r="B884" s="815">
        <v>40</v>
      </c>
      <c r="C884" s="815">
        <v>40</v>
      </c>
      <c r="D884" s="771" t="s">
        <v>733</v>
      </c>
    </row>
    <row r="885" spans="1:4">
      <c r="A885" s="1270"/>
      <c r="B885" s="815">
        <v>17496.97</v>
      </c>
      <c r="C885" s="815">
        <v>14923.04745</v>
      </c>
      <c r="D885" s="771" t="s">
        <v>11</v>
      </c>
    </row>
    <row r="886" spans="1:4" ht="21.75">
      <c r="A886" s="1269" t="s">
        <v>591</v>
      </c>
      <c r="B886" s="817">
        <v>100</v>
      </c>
      <c r="C886" s="817">
        <v>100</v>
      </c>
      <c r="D886" s="775" t="s">
        <v>2626</v>
      </c>
    </row>
    <row r="887" spans="1:4">
      <c r="A887" s="1270"/>
      <c r="B887" s="815">
        <v>132.4</v>
      </c>
      <c r="C887" s="815">
        <v>132.4</v>
      </c>
      <c r="D887" s="771" t="s">
        <v>2410</v>
      </c>
    </row>
    <row r="888" spans="1:4">
      <c r="A888" s="1270"/>
      <c r="B888" s="815">
        <v>60</v>
      </c>
      <c r="C888" s="815">
        <v>30</v>
      </c>
      <c r="D888" s="771" t="s">
        <v>2629</v>
      </c>
    </row>
    <row r="889" spans="1:4">
      <c r="A889" s="1270"/>
      <c r="B889" s="815">
        <v>150</v>
      </c>
      <c r="C889" s="815">
        <v>150</v>
      </c>
      <c r="D889" s="771" t="s">
        <v>2624</v>
      </c>
    </row>
    <row r="890" spans="1:4">
      <c r="A890" s="1270"/>
      <c r="B890" s="815">
        <v>20</v>
      </c>
      <c r="C890" s="815">
        <v>20</v>
      </c>
      <c r="D890" s="771" t="s">
        <v>2628</v>
      </c>
    </row>
    <row r="891" spans="1:4">
      <c r="A891" s="1270"/>
      <c r="B891" s="815">
        <v>350</v>
      </c>
      <c r="C891" s="815">
        <v>350</v>
      </c>
      <c r="D891" s="771" t="s">
        <v>717</v>
      </c>
    </row>
    <row r="892" spans="1:4">
      <c r="A892" s="1270"/>
      <c r="B892" s="815">
        <v>334.3</v>
      </c>
      <c r="C892" s="815">
        <v>334.3</v>
      </c>
      <c r="D892" s="771" t="s">
        <v>1292</v>
      </c>
    </row>
    <row r="893" spans="1:4">
      <c r="A893" s="1270"/>
      <c r="B893" s="815">
        <v>297.8</v>
      </c>
      <c r="C893" s="815">
        <v>297.8</v>
      </c>
      <c r="D893" s="771" t="s">
        <v>2623</v>
      </c>
    </row>
    <row r="894" spans="1:4">
      <c r="A894" s="1270"/>
      <c r="B894" s="815">
        <v>6645</v>
      </c>
      <c r="C894" s="815">
        <v>6645</v>
      </c>
      <c r="D894" s="771" t="s">
        <v>788</v>
      </c>
    </row>
    <row r="895" spans="1:4">
      <c r="A895" s="1270"/>
      <c r="B895" s="815">
        <v>720</v>
      </c>
      <c r="C895" s="815">
        <v>720</v>
      </c>
      <c r="D895" s="771" t="s">
        <v>700</v>
      </c>
    </row>
    <row r="896" spans="1:4">
      <c r="A896" s="1270"/>
      <c r="B896" s="815">
        <v>73</v>
      </c>
      <c r="C896" s="815">
        <v>73</v>
      </c>
      <c r="D896" s="771" t="s">
        <v>595</v>
      </c>
    </row>
    <row r="897" spans="1:4">
      <c r="A897" s="1270"/>
      <c r="B897" s="815">
        <v>50</v>
      </c>
      <c r="C897" s="815">
        <v>50</v>
      </c>
      <c r="D897" s="771" t="s">
        <v>765</v>
      </c>
    </row>
    <row r="898" spans="1:4">
      <c r="A898" s="1270"/>
      <c r="B898" s="815">
        <v>1754</v>
      </c>
      <c r="C898" s="815">
        <v>1754</v>
      </c>
      <c r="D898" s="771" t="s">
        <v>2622</v>
      </c>
    </row>
    <row r="899" spans="1:4">
      <c r="A899" s="1270"/>
      <c r="B899" s="815">
        <v>120</v>
      </c>
      <c r="C899" s="815">
        <v>120</v>
      </c>
      <c r="D899" s="771" t="s">
        <v>1255</v>
      </c>
    </row>
    <row r="900" spans="1:4">
      <c r="A900" s="1271"/>
      <c r="B900" s="816">
        <v>10806.5</v>
      </c>
      <c r="C900" s="816">
        <v>10776.5</v>
      </c>
      <c r="D900" s="773" t="s">
        <v>11</v>
      </c>
    </row>
    <row r="901" spans="1:4">
      <c r="A901" s="1269" t="s">
        <v>486</v>
      </c>
      <c r="B901" s="817">
        <v>60</v>
      </c>
      <c r="C901" s="817">
        <v>60</v>
      </c>
      <c r="D901" s="775" t="s">
        <v>2627</v>
      </c>
    </row>
    <row r="902" spans="1:4" ht="21.75">
      <c r="A902" s="1270"/>
      <c r="B902" s="815">
        <v>50</v>
      </c>
      <c r="C902" s="815">
        <v>44</v>
      </c>
      <c r="D902" s="771" t="s">
        <v>2626</v>
      </c>
    </row>
    <row r="903" spans="1:4">
      <c r="A903" s="1270"/>
      <c r="B903" s="815">
        <v>199.9</v>
      </c>
      <c r="C903" s="815">
        <v>149.453</v>
      </c>
      <c r="D903" s="771" t="s">
        <v>2596</v>
      </c>
    </row>
    <row r="904" spans="1:4">
      <c r="A904" s="1270"/>
      <c r="B904" s="815">
        <v>70</v>
      </c>
      <c r="C904" s="815">
        <v>70</v>
      </c>
      <c r="D904" s="771" t="s">
        <v>2625</v>
      </c>
    </row>
    <row r="905" spans="1:4">
      <c r="A905" s="1270"/>
      <c r="B905" s="815">
        <v>542</v>
      </c>
      <c r="C905" s="815">
        <v>542</v>
      </c>
      <c r="D905" s="771" t="s">
        <v>2624</v>
      </c>
    </row>
    <row r="906" spans="1:4">
      <c r="A906" s="1270"/>
      <c r="B906" s="815">
        <v>476.55</v>
      </c>
      <c r="C906" s="815">
        <v>476.48900000000003</v>
      </c>
      <c r="D906" s="771" t="s">
        <v>1122</v>
      </c>
    </row>
    <row r="907" spans="1:4">
      <c r="A907" s="1270"/>
      <c r="B907" s="815">
        <v>3451.39</v>
      </c>
      <c r="C907" s="815">
        <v>3416.59411</v>
      </c>
      <c r="D907" s="771" t="s">
        <v>1120</v>
      </c>
    </row>
    <row r="908" spans="1:4">
      <c r="A908" s="1270"/>
      <c r="B908" s="815">
        <v>848.26</v>
      </c>
      <c r="C908" s="815">
        <v>848.08100000000002</v>
      </c>
      <c r="D908" s="771" t="s">
        <v>1292</v>
      </c>
    </row>
    <row r="909" spans="1:4">
      <c r="A909" s="1270"/>
      <c r="B909" s="815">
        <v>1834.4</v>
      </c>
      <c r="C909" s="815">
        <v>1828.9314000000002</v>
      </c>
      <c r="D909" s="771" t="s">
        <v>2623</v>
      </c>
    </row>
    <row r="910" spans="1:4">
      <c r="A910" s="1270"/>
      <c r="B910" s="815">
        <v>50</v>
      </c>
      <c r="C910" s="815">
        <v>50</v>
      </c>
      <c r="D910" s="771" t="s">
        <v>864</v>
      </c>
    </row>
    <row r="911" spans="1:4">
      <c r="A911" s="1270"/>
      <c r="B911" s="815">
        <v>3682</v>
      </c>
      <c r="C911" s="815">
        <v>3682</v>
      </c>
      <c r="D911" s="771" t="s">
        <v>700</v>
      </c>
    </row>
    <row r="912" spans="1:4">
      <c r="A912" s="1270"/>
      <c r="B912" s="815">
        <v>173</v>
      </c>
      <c r="C912" s="815">
        <v>173</v>
      </c>
      <c r="D912" s="771" t="s">
        <v>595</v>
      </c>
    </row>
    <row r="913" spans="1:4">
      <c r="A913" s="1270"/>
      <c r="B913" s="815">
        <v>25</v>
      </c>
      <c r="C913" s="815">
        <v>25</v>
      </c>
      <c r="D913" s="771" t="s">
        <v>551</v>
      </c>
    </row>
    <row r="914" spans="1:4">
      <c r="A914" s="1270"/>
      <c r="B914" s="815">
        <v>3680</v>
      </c>
      <c r="C914" s="815">
        <v>3680</v>
      </c>
      <c r="D914" s="771" t="s">
        <v>533</v>
      </c>
    </row>
    <row r="915" spans="1:4">
      <c r="A915" s="1270"/>
      <c r="B915" s="815">
        <v>100</v>
      </c>
      <c r="C915" s="815">
        <v>100</v>
      </c>
      <c r="D915" s="771" t="s">
        <v>765</v>
      </c>
    </row>
    <row r="916" spans="1:4">
      <c r="A916" s="1270"/>
      <c r="B916" s="815">
        <v>752</v>
      </c>
      <c r="C916" s="815">
        <v>752</v>
      </c>
      <c r="D916" s="771" t="s">
        <v>2622</v>
      </c>
    </row>
    <row r="917" spans="1:4">
      <c r="A917" s="1270"/>
      <c r="B917" s="815">
        <v>377</v>
      </c>
      <c r="C917" s="815">
        <v>377</v>
      </c>
      <c r="D917" s="771" t="s">
        <v>1255</v>
      </c>
    </row>
    <row r="918" spans="1:4">
      <c r="A918" s="1270"/>
      <c r="B918" s="815">
        <v>2850</v>
      </c>
      <c r="C918" s="815">
        <v>2850</v>
      </c>
      <c r="D918" s="771" t="s">
        <v>2621</v>
      </c>
    </row>
    <row r="919" spans="1:4">
      <c r="A919" s="1270"/>
      <c r="B919" s="815">
        <v>4059.98</v>
      </c>
      <c r="C919" s="815">
        <v>4059.9780000000001</v>
      </c>
      <c r="D919" s="771" t="s">
        <v>1241</v>
      </c>
    </row>
    <row r="920" spans="1:4">
      <c r="A920" s="1270"/>
      <c r="B920" s="815">
        <v>4650</v>
      </c>
      <c r="C920" s="815">
        <v>2958.884</v>
      </c>
      <c r="D920" s="771" t="s">
        <v>532</v>
      </c>
    </row>
    <row r="921" spans="1:4">
      <c r="A921" s="1270"/>
      <c r="B921" s="815">
        <v>500</v>
      </c>
      <c r="C921" s="815">
        <v>500</v>
      </c>
      <c r="D921" s="771" t="s">
        <v>487</v>
      </c>
    </row>
    <row r="922" spans="1:4">
      <c r="A922" s="1271"/>
      <c r="B922" s="816">
        <v>28431.48</v>
      </c>
      <c r="C922" s="816">
        <v>26643.410509999998</v>
      </c>
      <c r="D922" s="773" t="s">
        <v>11</v>
      </c>
    </row>
    <row r="923" spans="1:4" s="812" customFormat="1" ht="12.75" customHeight="1">
      <c r="A923" s="823" t="s">
        <v>2620</v>
      </c>
      <c r="B923" s="761">
        <v>274995.35000000003</v>
      </c>
      <c r="C923" s="761">
        <v>229273.21118000013</v>
      </c>
      <c r="D923" s="813"/>
    </row>
    <row r="924" spans="1:4" s="801" customFormat="1" ht="26.25" customHeight="1">
      <c r="A924" s="818" t="s">
        <v>2619</v>
      </c>
      <c r="B924" s="810"/>
      <c r="C924" s="810"/>
      <c r="D924" s="809"/>
    </row>
    <row r="925" spans="1:4">
      <c r="A925" s="1266" t="s">
        <v>2618</v>
      </c>
      <c r="B925" s="817">
        <v>450</v>
      </c>
      <c r="C925" s="817">
        <v>450</v>
      </c>
      <c r="D925" s="775" t="s">
        <v>2597</v>
      </c>
    </row>
    <row r="926" spans="1:4">
      <c r="A926" s="1267"/>
      <c r="B926" s="816">
        <v>450</v>
      </c>
      <c r="C926" s="816">
        <v>450</v>
      </c>
      <c r="D926" s="773" t="s">
        <v>11</v>
      </c>
    </row>
    <row r="927" spans="1:4">
      <c r="A927" s="1265" t="s">
        <v>2617</v>
      </c>
      <c r="B927" s="815">
        <v>949.02</v>
      </c>
      <c r="C927" s="815">
        <v>599.01890000000003</v>
      </c>
      <c r="D927" s="771" t="s">
        <v>2597</v>
      </c>
    </row>
    <row r="928" spans="1:4">
      <c r="A928" s="1265"/>
      <c r="B928" s="815">
        <v>949.02</v>
      </c>
      <c r="C928" s="815">
        <v>599.01890000000003</v>
      </c>
      <c r="D928" s="771" t="s">
        <v>11</v>
      </c>
    </row>
    <row r="929" spans="1:4">
      <c r="A929" s="1266" t="s">
        <v>2616</v>
      </c>
      <c r="B929" s="817">
        <v>657.6</v>
      </c>
      <c r="C929" s="817">
        <v>578.79999999999995</v>
      </c>
      <c r="D929" s="775" t="s">
        <v>2597</v>
      </c>
    </row>
    <row r="930" spans="1:4">
      <c r="A930" s="1267"/>
      <c r="B930" s="816">
        <v>657.6</v>
      </c>
      <c r="C930" s="816">
        <v>578.79999999999995</v>
      </c>
      <c r="D930" s="773" t="s">
        <v>11</v>
      </c>
    </row>
    <row r="931" spans="1:4">
      <c r="A931" s="1265" t="s">
        <v>2615</v>
      </c>
      <c r="B931" s="815">
        <v>456.76</v>
      </c>
      <c r="C931" s="815">
        <v>385.75400000000002</v>
      </c>
      <c r="D931" s="771" t="s">
        <v>2597</v>
      </c>
    </row>
    <row r="932" spans="1:4">
      <c r="A932" s="1265"/>
      <c r="B932" s="815">
        <v>456.76</v>
      </c>
      <c r="C932" s="815">
        <v>385.75400000000002</v>
      </c>
      <c r="D932" s="771" t="s">
        <v>11</v>
      </c>
    </row>
    <row r="933" spans="1:4">
      <c r="A933" s="1266" t="s">
        <v>2614</v>
      </c>
      <c r="B933" s="817">
        <v>582.20000000000005</v>
      </c>
      <c r="C933" s="817">
        <v>291.10000000000002</v>
      </c>
      <c r="D933" s="775" t="s">
        <v>2597</v>
      </c>
    </row>
    <row r="934" spans="1:4">
      <c r="A934" s="1267"/>
      <c r="B934" s="816">
        <v>582.20000000000005</v>
      </c>
      <c r="C934" s="816">
        <v>291.10000000000002</v>
      </c>
      <c r="D934" s="773" t="s">
        <v>11</v>
      </c>
    </row>
    <row r="935" spans="1:4">
      <c r="A935" s="1265" t="s">
        <v>2613</v>
      </c>
      <c r="B935" s="815">
        <v>438.6</v>
      </c>
      <c r="C935" s="815">
        <v>338.6</v>
      </c>
      <c r="D935" s="771" t="s">
        <v>2597</v>
      </c>
    </row>
    <row r="936" spans="1:4">
      <c r="A936" s="1265"/>
      <c r="B936" s="815">
        <v>438.6</v>
      </c>
      <c r="C936" s="815">
        <v>338.6</v>
      </c>
      <c r="D936" s="771" t="s">
        <v>11</v>
      </c>
    </row>
    <row r="937" spans="1:4">
      <c r="A937" s="1266" t="s">
        <v>2612</v>
      </c>
      <c r="B937" s="817">
        <v>789.05</v>
      </c>
      <c r="C937" s="817">
        <v>439.04500000000002</v>
      </c>
      <c r="D937" s="775" t="s">
        <v>2597</v>
      </c>
    </row>
    <row r="938" spans="1:4">
      <c r="A938" s="1267"/>
      <c r="B938" s="816">
        <v>789.05</v>
      </c>
      <c r="C938" s="816">
        <v>439.04500000000002</v>
      </c>
      <c r="D938" s="773" t="s">
        <v>11</v>
      </c>
    </row>
    <row r="939" spans="1:4">
      <c r="A939" s="1265" t="s">
        <v>626</v>
      </c>
      <c r="B939" s="815">
        <v>245.27</v>
      </c>
      <c r="C939" s="815">
        <v>218.26579999999998</v>
      </c>
      <c r="D939" s="771" t="s">
        <v>2597</v>
      </c>
    </row>
    <row r="940" spans="1:4">
      <c r="A940" s="1265"/>
      <c r="B940" s="815">
        <v>100</v>
      </c>
      <c r="C940" s="815">
        <v>100</v>
      </c>
      <c r="D940" s="771" t="s">
        <v>831</v>
      </c>
    </row>
    <row r="941" spans="1:4">
      <c r="A941" s="1265"/>
      <c r="B941" s="815">
        <v>345.27</v>
      </c>
      <c r="C941" s="815">
        <v>318.26580000000001</v>
      </c>
      <c r="D941" s="771" t="s">
        <v>11</v>
      </c>
    </row>
    <row r="942" spans="1:4">
      <c r="A942" s="1266" t="s">
        <v>2611</v>
      </c>
      <c r="B942" s="817">
        <v>255</v>
      </c>
      <c r="C942" s="817">
        <v>181.37700000000001</v>
      </c>
      <c r="D942" s="775" t="s">
        <v>2597</v>
      </c>
    </row>
    <row r="943" spans="1:4">
      <c r="A943" s="1265"/>
      <c r="B943" s="815">
        <v>200</v>
      </c>
      <c r="C943" s="815">
        <v>156.48699999999999</v>
      </c>
      <c r="D943" s="771" t="s">
        <v>2596</v>
      </c>
    </row>
    <row r="944" spans="1:4">
      <c r="A944" s="1267"/>
      <c r="B944" s="816">
        <v>455</v>
      </c>
      <c r="C944" s="816">
        <v>337.86400000000003</v>
      </c>
      <c r="D944" s="773" t="s">
        <v>11</v>
      </c>
    </row>
    <row r="945" spans="1:4">
      <c r="A945" s="1265" t="s">
        <v>2610</v>
      </c>
      <c r="B945" s="815">
        <v>941.7</v>
      </c>
      <c r="C945" s="815">
        <v>591.41999999999996</v>
      </c>
      <c r="D945" s="771" t="s">
        <v>2597</v>
      </c>
    </row>
    <row r="946" spans="1:4">
      <c r="A946" s="1265"/>
      <c r="B946" s="815">
        <v>262.5</v>
      </c>
      <c r="C946" s="815">
        <v>225.56299999999999</v>
      </c>
      <c r="D946" s="771" t="s">
        <v>2596</v>
      </c>
    </row>
    <row r="947" spans="1:4">
      <c r="A947" s="1265"/>
      <c r="B947" s="815">
        <v>1204.2</v>
      </c>
      <c r="C947" s="815">
        <v>816.98299999999995</v>
      </c>
      <c r="D947" s="771" t="s">
        <v>11</v>
      </c>
    </row>
    <row r="948" spans="1:4">
      <c r="A948" s="1266" t="s">
        <v>2609</v>
      </c>
      <c r="B948" s="817">
        <v>7000</v>
      </c>
      <c r="C948" s="817">
        <v>0</v>
      </c>
      <c r="D948" s="775" t="s">
        <v>2608</v>
      </c>
    </row>
    <row r="949" spans="1:4">
      <c r="A949" s="1267"/>
      <c r="B949" s="816">
        <v>7000</v>
      </c>
      <c r="C949" s="816">
        <v>0</v>
      </c>
      <c r="D949" s="773" t="s">
        <v>11</v>
      </c>
    </row>
    <row r="950" spans="1:4">
      <c r="A950" s="1265" t="s">
        <v>2607</v>
      </c>
      <c r="B950" s="815">
        <v>891.6</v>
      </c>
      <c r="C950" s="815">
        <v>570.1</v>
      </c>
      <c r="D950" s="771" t="s">
        <v>2597</v>
      </c>
    </row>
    <row r="951" spans="1:4">
      <c r="A951" s="1265"/>
      <c r="B951" s="815">
        <v>891.6</v>
      </c>
      <c r="C951" s="815">
        <v>570.1</v>
      </c>
      <c r="D951" s="771" t="s">
        <v>11</v>
      </c>
    </row>
    <row r="952" spans="1:4">
      <c r="A952" s="1266" t="s">
        <v>2606</v>
      </c>
      <c r="B952" s="817">
        <v>200</v>
      </c>
      <c r="C952" s="817">
        <v>100</v>
      </c>
      <c r="D952" s="775" t="s">
        <v>2597</v>
      </c>
    </row>
    <row r="953" spans="1:4">
      <c r="A953" s="1267"/>
      <c r="B953" s="816">
        <v>200</v>
      </c>
      <c r="C953" s="816">
        <v>100</v>
      </c>
      <c r="D953" s="773" t="s">
        <v>11</v>
      </c>
    </row>
    <row r="954" spans="1:4">
      <c r="A954" s="1265" t="s">
        <v>2605</v>
      </c>
      <c r="B954" s="815">
        <v>450</v>
      </c>
      <c r="C954" s="815">
        <v>350</v>
      </c>
      <c r="D954" s="771" t="s">
        <v>2597</v>
      </c>
    </row>
    <row r="955" spans="1:4">
      <c r="A955" s="1265"/>
      <c r="B955" s="815">
        <v>450</v>
      </c>
      <c r="C955" s="815">
        <v>350</v>
      </c>
      <c r="D955" s="771" t="s">
        <v>11</v>
      </c>
    </row>
    <row r="956" spans="1:4">
      <c r="A956" s="1266" t="s">
        <v>2604</v>
      </c>
      <c r="B956" s="817">
        <v>899.5</v>
      </c>
      <c r="C956" s="817">
        <v>574.75</v>
      </c>
      <c r="D956" s="775" t="s">
        <v>2597</v>
      </c>
    </row>
    <row r="957" spans="1:4">
      <c r="A957" s="1265"/>
      <c r="B957" s="815">
        <v>50</v>
      </c>
      <c r="C957" s="815">
        <v>25</v>
      </c>
      <c r="D957" s="771" t="s">
        <v>2596</v>
      </c>
    </row>
    <row r="958" spans="1:4">
      <c r="A958" s="1265"/>
      <c r="B958" s="815">
        <v>64.12</v>
      </c>
      <c r="C958" s="815">
        <v>64.12</v>
      </c>
      <c r="D958" s="771" t="s">
        <v>2603</v>
      </c>
    </row>
    <row r="959" spans="1:4">
      <c r="A959" s="1267"/>
      <c r="B959" s="816">
        <v>1013.62</v>
      </c>
      <c r="C959" s="816">
        <v>663.87</v>
      </c>
      <c r="D959" s="773" t="s">
        <v>11</v>
      </c>
    </row>
    <row r="960" spans="1:4">
      <c r="A960" s="1265" t="s">
        <v>2602</v>
      </c>
      <c r="B960" s="815">
        <v>461.8</v>
      </c>
      <c r="C960" s="815">
        <v>98.056000000000012</v>
      </c>
      <c r="D960" s="771" t="s">
        <v>2597</v>
      </c>
    </row>
    <row r="961" spans="1:4">
      <c r="A961" s="1265"/>
      <c r="B961" s="815">
        <v>114.2</v>
      </c>
      <c r="C961" s="815">
        <v>0</v>
      </c>
      <c r="D961" s="771" t="s">
        <v>2596</v>
      </c>
    </row>
    <row r="962" spans="1:4">
      <c r="A962" s="1265"/>
      <c r="B962" s="815">
        <v>576</v>
      </c>
      <c r="C962" s="815">
        <v>98.056000000000012</v>
      </c>
      <c r="D962" s="771" t="s">
        <v>11</v>
      </c>
    </row>
    <row r="963" spans="1:4">
      <c r="A963" s="1266" t="s">
        <v>2601</v>
      </c>
      <c r="B963" s="817">
        <v>500</v>
      </c>
      <c r="C963" s="817">
        <v>250</v>
      </c>
      <c r="D963" s="775" t="s">
        <v>2597</v>
      </c>
    </row>
    <row r="964" spans="1:4">
      <c r="A964" s="1267"/>
      <c r="B964" s="816">
        <v>500</v>
      </c>
      <c r="C964" s="816">
        <v>250</v>
      </c>
      <c r="D964" s="773" t="s">
        <v>11</v>
      </c>
    </row>
    <row r="965" spans="1:4">
      <c r="A965" s="1265" t="s">
        <v>2600</v>
      </c>
      <c r="B965" s="815">
        <v>500</v>
      </c>
      <c r="C965" s="815">
        <v>500</v>
      </c>
      <c r="D965" s="771" t="s">
        <v>2597</v>
      </c>
    </row>
    <row r="966" spans="1:4">
      <c r="A966" s="1265"/>
      <c r="B966" s="815">
        <v>500</v>
      </c>
      <c r="C966" s="815">
        <v>500</v>
      </c>
      <c r="D966" s="771" t="s">
        <v>11</v>
      </c>
    </row>
    <row r="967" spans="1:4">
      <c r="A967" s="1266" t="s">
        <v>2599</v>
      </c>
      <c r="B967" s="817">
        <v>499.8</v>
      </c>
      <c r="C967" s="817">
        <v>249.9</v>
      </c>
      <c r="D967" s="775" t="s">
        <v>2597</v>
      </c>
    </row>
    <row r="968" spans="1:4">
      <c r="A968" s="1267"/>
      <c r="B968" s="816">
        <v>499.8</v>
      </c>
      <c r="C968" s="816">
        <v>249.9</v>
      </c>
      <c r="D968" s="773" t="s">
        <v>11</v>
      </c>
    </row>
    <row r="969" spans="1:4">
      <c r="A969" s="1265" t="s">
        <v>2598</v>
      </c>
      <c r="B969" s="815">
        <v>580</v>
      </c>
      <c r="C969" s="815">
        <v>490.2</v>
      </c>
      <c r="D969" s="771" t="s">
        <v>2597</v>
      </c>
    </row>
    <row r="970" spans="1:4">
      <c r="A970" s="1265"/>
      <c r="B970" s="815">
        <v>920.5</v>
      </c>
      <c r="C970" s="815">
        <v>460.25</v>
      </c>
      <c r="D970" s="771" t="s">
        <v>2596</v>
      </c>
    </row>
    <row r="971" spans="1:4">
      <c r="A971" s="1265"/>
      <c r="B971" s="815">
        <v>1500.5</v>
      </c>
      <c r="C971" s="815">
        <v>950.45</v>
      </c>
      <c r="D971" s="771" t="s">
        <v>11</v>
      </c>
    </row>
    <row r="972" spans="1:4" s="812" customFormat="1" ht="12.75" customHeight="1">
      <c r="A972" s="822" t="s">
        <v>2595</v>
      </c>
      <c r="B972" s="761">
        <v>19459.22</v>
      </c>
      <c r="C972" s="761">
        <v>8287.8066999999992</v>
      </c>
      <c r="D972" s="813"/>
    </row>
    <row r="973" spans="1:4" s="801" customFormat="1" ht="26.25" customHeight="1">
      <c r="A973" s="818" t="s">
        <v>2594</v>
      </c>
      <c r="B973" s="820"/>
      <c r="C973" s="820"/>
      <c r="D973" s="819"/>
    </row>
    <row r="974" spans="1:4">
      <c r="A974" s="1262" t="s">
        <v>2593</v>
      </c>
      <c r="B974" s="817">
        <v>70</v>
      </c>
      <c r="C974" s="817">
        <v>70</v>
      </c>
      <c r="D974" s="775" t="s">
        <v>778</v>
      </c>
    </row>
    <row r="975" spans="1:4">
      <c r="A975" s="1264"/>
      <c r="B975" s="816">
        <v>70</v>
      </c>
      <c r="C975" s="816">
        <v>70</v>
      </c>
      <c r="D975" s="773" t="s">
        <v>11</v>
      </c>
    </row>
    <row r="976" spans="1:4">
      <c r="A976" s="1262" t="s">
        <v>2592</v>
      </c>
      <c r="B976" s="817">
        <v>70</v>
      </c>
      <c r="C976" s="817">
        <v>70</v>
      </c>
      <c r="D976" s="775" t="s">
        <v>778</v>
      </c>
    </row>
    <row r="977" spans="1:4">
      <c r="A977" s="1264"/>
      <c r="B977" s="816">
        <v>70</v>
      </c>
      <c r="C977" s="816">
        <v>70</v>
      </c>
      <c r="D977" s="773" t="s">
        <v>11</v>
      </c>
    </row>
    <row r="978" spans="1:4">
      <c r="A978" s="1262" t="s">
        <v>2591</v>
      </c>
      <c r="B978" s="817">
        <v>70</v>
      </c>
      <c r="C978" s="817">
        <v>70</v>
      </c>
      <c r="D978" s="775" t="s">
        <v>778</v>
      </c>
    </row>
    <row r="979" spans="1:4">
      <c r="A979" s="1264"/>
      <c r="B979" s="816">
        <v>70</v>
      </c>
      <c r="C979" s="816">
        <v>70</v>
      </c>
      <c r="D979" s="773" t="s">
        <v>11</v>
      </c>
    </row>
    <row r="980" spans="1:4">
      <c r="A980" s="1262" t="s">
        <v>2590</v>
      </c>
      <c r="B980" s="817">
        <v>70</v>
      </c>
      <c r="C980" s="817">
        <v>70</v>
      </c>
      <c r="D980" s="775" t="s">
        <v>778</v>
      </c>
    </row>
    <row r="981" spans="1:4">
      <c r="A981" s="1264"/>
      <c r="B981" s="816">
        <v>70</v>
      </c>
      <c r="C981" s="816">
        <v>70</v>
      </c>
      <c r="D981" s="773" t="s">
        <v>11</v>
      </c>
    </row>
    <row r="982" spans="1:4">
      <c r="A982" s="1262" t="s">
        <v>2589</v>
      </c>
      <c r="B982" s="817">
        <v>70</v>
      </c>
      <c r="C982" s="817">
        <v>70</v>
      </c>
      <c r="D982" s="775" t="s">
        <v>778</v>
      </c>
    </row>
    <row r="983" spans="1:4">
      <c r="A983" s="1264"/>
      <c r="B983" s="816">
        <v>70</v>
      </c>
      <c r="C983" s="816">
        <v>70</v>
      </c>
      <c r="D983" s="773" t="s">
        <v>11</v>
      </c>
    </row>
    <row r="984" spans="1:4">
      <c r="A984" s="1262" t="s">
        <v>2588</v>
      </c>
      <c r="B984" s="817">
        <v>70</v>
      </c>
      <c r="C984" s="817">
        <v>70</v>
      </c>
      <c r="D984" s="775" t="s">
        <v>778</v>
      </c>
    </row>
    <row r="985" spans="1:4">
      <c r="A985" s="1264"/>
      <c r="B985" s="816">
        <v>70</v>
      </c>
      <c r="C985" s="816">
        <v>70</v>
      </c>
      <c r="D985" s="773" t="s">
        <v>11</v>
      </c>
    </row>
    <row r="986" spans="1:4">
      <c r="A986" s="1262" t="s">
        <v>2587</v>
      </c>
      <c r="B986" s="817">
        <v>70</v>
      </c>
      <c r="C986" s="817">
        <v>70</v>
      </c>
      <c r="D986" s="775" t="s">
        <v>778</v>
      </c>
    </row>
    <row r="987" spans="1:4">
      <c r="A987" s="1264"/>
      <c r="B987" s="816">
        <v>70</v>
      </c>
      <c r="C987" s="816">
        <v>70</v>
      </c>
      <c r="D987" s="773" t="s">
        <v>11</v>
      </c>
    </row>
    <row r="988" spans="1:4">
      <c r="A988" s="1262" t="s">
        <v>2586</v>
      </c>
      <c r="B988" s="817">
        <v>70</v>
      </c>
      <c r="C988" s="817">
        <v>70</v>
      </c>
      <c r="D988" s="775" t="s">
        <v>778</v>
      </c>
    </row>
    <row r="989" spans="1:4">
      <c r="A989" s="1264"/>
      <c r="B989" s="816">
        <v>70</v>
      </c>
      <c r="C989" s="816">
        <v>70</v>
      </c>
      <c r="D989" s="773" t="s">
        <v>11</v>
      </c>
    </row>
    <row r="990" spans="1:4">
      <c r="A990" s="1262" t="s">
        <v>2585</v>
      </c>
      <c r="B990" s="817">
        <v>100</v>
      </c>
      <c r="C990" s="817">
        <v>100</v>
      </c>
      <c r="D990" s="775" t="s">
        <v>778</v>
      </c>
    </row>
    <row r="991" spans="1:4">
      <c r="A991" s="1264"/>
      <c r="B991" s="816">
        <v>100</v>
      </c>
      <c r="C991" s="816">
        <v>100</v>
      </c>
      <c r="D991" s="773" t="s">
        <v>11</v>
      </c>
    </row>
    <row r="992" spans="1:4">
      <c r="A992" s="1262" t="s">
        <v>2584</v>
      </c>
      <c r="B992" s="817">
        <v>70</v>
      </c>
      <c r="C992" s="817">
        <v>70</v>
      </c>
      <c r="D992" s="775" t="s">
        <v>778</v>
      </c>
    </row>
    <row r="993" spans="1:4">
      <c r="A993" s="1264"/>
      <c r="B993" s="816">
        <v>70</v>
      </c>
      <c r="C993" s="816">
        <v>70</v>
      </c>
      <c r="D993" s="773" t="s">
        <v>11</v>
      </c>
    </row>
    <row r="994" spans="1:4">
      <c r="A994" s="1262" t="s">
        <v>2583</v>
      </c>
      <c r="B994" s="817">
        <v>70</v>
      </c>
      <c r="C994" s="817">
        <v>70</v>
      </c>
      <c r="D994" s="775" t="s">
        <v>778</v>
      </c>
    </row>
    <row r="995" spans="1:4">
      <c r="A995" s="1264"/>
      <c r="B995" s="816">
        <v>70</v>
      </c>
      <c r="C995" s="816">
        <v>70</v>
      </c>
      <c r="D995" s="773" t="s">
        <v>11</v>
      </c>
    </row>
    <row r="996" spans="1:4">
      <c r="A996" s="1262" t="s">
        <v>2582</v>
      </c>
      <c r="B996" s="817">
        <v>70</v>
      </c>
      <c r="C996" s="817">
        <v>70</v>
      </c>
      <c r="D996" s="775" t="s">
        <v>778</v>
      </c>
    </row>
    <row r="997" spans="1:4">
      <c r="A997" s="1264"/>
      <c r="B997" s="816">
        <v>70</v>
      </c>
      <c r="C997" s="816">
        <v>70</v>
      </c>
      <c r="D997" s="773" t="s">
        <v>11</v>
      </c>
    </row>
    <row r="998" spans="1:4">
      <c r="A998" s="1262" t="s">
        <v>2581</v>
      </c>
      <c r="B998" s="817">
        <v>70</v>
      </c>
      <c r="C998" s="817">
        <v>70</v>
      </c>
      <c r="D998" s="775" t="s">
        <v>778</v>
      </c>
    </row>
    <row r="999" spans="1:4">
      <c r="A999" s="1264"/>
      <c r="B999" s="816">
        <v>70</v>
      </c>
      <c r="C999" s="816">
        <v>70</v>
      </c>
      <c r="D999" s="773" t="s">
        <v>11</v>
      </c>
    </row>
    <row r="1000" spans="1:4">
      <c r="A1000" s="1262" t="s">
        <v>2580</v>
      </c>
      <c r="B1000" s="817">
        <v>70</v>
      </c>
      <c r="C1000" s="817">
        <v>70</v>
      </c>
      <c r="D1000" s="775" t="s">
        <v>778</v>
      </c>
    </row>
    <row r="1001" spans="1:4">
      <c r="A1001" s="1264"/>
      <c r="B1001" s="816">
        <v>70</v>
      </c>
      <c r="C1001" s="816">
        <v>70</v>
      </c>
      <c r="D1001" s="773" t="s">
        <v>11</v>
      </c>
    </row>
    <row r="1002" spans="1:4">
      <c r="A1002" s="1262" t="s">
        <v>2579</v>
      </c>
      <c r="B1002" s="817">
        <v>10</v>
      </c>
      <c r="C1002" s="817">
        <v>10</v>
      </c>
      <c r="D1002" s="775" t="s">
        <v>2578</v>
      </c>
    </row>
    <row r="1003" spans="1:4">
      <c r="A1003" s="1264"/>
      <c r="B1003" s="816">
        <v>10</v>
      </c>
      <c r="C1003" s="816">
        <v>10</v>
      </c>
      <c r="D1003" s="773" t="s">
        <v>11</v>
      </c>
    </row>
    <row r="1004" spans="1:4">
      <c r="A1004" s="1262" t="s">
        <v>2577</v>
      </c>
      <c r="B1004" s="817">
        <v>70</v>
      </c>
      <c r="C1004" s="817">
        <v>70</v>
      </c>
      <c r="D1004" s="775" t="s">
        <v>778</v>
      </c>
    </row>
    <row r="1005" spans="1:4">
      <c r="A1005" s="1264"/>
      <c r="B1005" s="816">
        <v>70</v>
      </c>
      <c r="C1005" s="816">
        <v>70</v>
      </c>
      <c r="D1005" s="773" t="s">
        <v>11</v>
      </c>
    </row>
    <row r="1006" spans="1:4">
      <c r="A1006" s="1262" t="s">
        <v>2576</v>
      </c>
      <c r="B1006" s="817">
        <v>70</v>
      </c>
      <c r="C1006" s="817">
        <v>70</v>
      </c>
      <c r="D1006" s="775" t="s">
        <v>778</v>
      </c>
    </row>
    <row r="1007" spans="1:4">
      <c r="A1007" s="1264"/>
      <c r="B1007" s="816">
        <v>70</v>
      </c>
      <c r="C1007" s="816">
        <v>70</v>
      </c>
      <c r="D1007" s="773" t="s">
        <v>11</v>
      </c>
    </row>
    <row r="1008" spans="1:4">
      <c r="A1008" s="1262" t="s">
        <v>2575</v>
      </c>
      <c r="B1008" s="817">
        <v>70</v>
      </c>
      <c r="C1008" s="817">
        <v>70</v>
      </c>
      <c r="D1008" s="775" t="s">
        <v>778</v>
      </c>
    </row>
    <row r="1009" spans="1:4">
      <c r="A1009" s="1264"/>
      <c r="B1009" s="816">
        <v>70</v>
      </c>
      <c r="C1009" s="816">
        <v>70</v>
      </c>
      <c r="D1009" s="773" t="s">
        <v>11</v>
      </c>
    </row>
    <row r="1010" spans="1:4">
      <c r="A1010" s="1262" t="s">
        <v>2574</v>
      </c>
      <c r="B1010" s="817">
        <v>70</v>
      </c>
      <c r="C1010" s="817">
        <v>70</v>
      </c>
      <c r="D1010" s="775" t="s">
        <v>778</v>
      </c>
    </row>
    <row r="1011" spans="1:4">
      <c r="A1011" s="1264"/>
      <c r="B1011" s="816">
        <v>70</v>
      </c>
      <c r="C1011" s="816">
        <v>70</v>
      </c>
      <c r="D1011" s="773" t="s">
        <v>11</v>
      </c>
    </row>
    <row r="1012" spans="1:4">
      <c r="A1012" s="1262" t="s">
        <v>2573</v>
      </c>
      <c r="B1012" s="817">
        <v>70</v>
      </c>
      <c r="C1012" s="817">
        <v>70</v>
      </c>
      <c r="D1012" s="775" t="s">
        <v>778</v>
      </c>
    </row>
    <row r="1013" spans="1:4">
      <c r="A1013" s="1264"/>
      <c r="B1013" s="816">
        <v>70</v>
      </c>
      <c r="C1013" s="816">
        <v>70</v>
      </c>
      <c r="D1013" s="773" t="s">
        <v>11</v>
      </c>
    </row>
    <row r="1014" spans="1:4">
      <c r="A1014" s="1262" t="s">
        <v>2572</v>
      </c>
      <c r="B1014" s="817">
        <v>70</v>
      </c>
      <c r="C1014" s="817">
        <v>70</v>
      </c>
      <c r="D1014" s="775" t="s">
        <v>778</v>
      </c>
    </row>
    <row r="1015" spans="1:4">
      <c r="A1015" s="1264"/>
      <c r="B1015" s="816">
        <v>70</v>
      </c>
      <c r="C1015" s="816">
        <v>70</v>
      </c>
      <c r="D1015" s="773" t="s">
        <v>11</v>
      </c>
    </row>
    <row r="1016" spans="1:4">
      <c r="A1016" s="1262" t="s">
        <v>2571</v>
      </c>
      <c r="B1016" s="817">
        <v>70</v>
      </c>
      <c r="C1016" s="817">
        <v>70</v>
      </c>
      <c r="D1016" s="775" t="s">
        <v>778</v>
      </c>
    </row>
    <row r="1017" spans="1:4">
      <c r="A1017" s="1264"/>
      <c r="B1017" s="816">
        <v>70</v>
      </c>
      <c r="C1017" s="816">
        <v>70</v>
      </c>
      <c r="D1017" s="773" t="s">
        <v>11</v>
      </c>
    </row>
    <row r="1018" spans="1:4" s="812" customFormat="1" ht="12.75" customHeight="1">
      <c r="A1018" s="821" t="s">
        <v>2570</v>
      </c>
      <c r="B1018" s="761">
        <v>1510</v>
      </c>
      <c r="C1018" s="761">
        <v>1510</v>
      </c>
      <c r="D1018" s="813"/>
    </row>
    <row r="1019" spans="1:4" s="801" customFormat="1" ht="26.25" customHeight="1">
      <c r="A1019" s="818" t="s">
        <v>2569</v>
      </c>
      <c r="B1019" s="820"/>
      <c r="C1019" s="820"/>
      <c r="D1019" s="819"/>
    </row>
    <row r="1020" spans="1:4">
      <c r="A1020" s="1266" t="s">
        <v>2568</v>
      </c>
      <c r="B1020" s="817">
        <v>290</v>
      </c>
      <c r="C1020" s="817">
        <v>290</v>
      </c>
      <c r="D1020" s="775" t="s">
        <v>778</v>
      </c>
    </row>
    <row r="1021" spans="1:4">
      <c r="A1021" s="1267"/>
      <c r="B1021" s="816">
        <v>290</v>
      </c>
      <c r="C1021" s="816">
        <v>290</v>
      </c>
      <c r="D1021" s="773" t="s">
        <v>11</v>
      </c>
    </row>
    <row r="1022" spans="1:4" s="812" customFormat="1" ht="12.75" customHeight="1">
      <c r="A1022" s="821" t="s">
        <v>2567</v>
      </c>
      <c r="B1022" s="761">
        <v>290</v>
      </c>
      <c r="C1022" s="761">
        <v>290</v>
      </c>
      <c r="D1022" s="813"/>
    </row>
    <row r="1023" spans="1:4" s="801" customFormat="1" ht="26.25" customHeight="1">
      <c r="A1023" s="818" t="s">
        <v>2566</v>
      </c>
      <c r="B1023" s="820"/>
      <c r="C1023" s="820"/>
      <c r="D1023" s="819"/>
    </row>
    <row r="1024" spans="1:4">
      <c r="A1024" s="1266" t="s">
        <v>790</v>
      </c>
      <c r="B1024" s="817">
        <v>1000</v>
      </c>
      <c r="C1024" s="817">
        <v>1000</v>
      </c>
      <c r="D1024" s="775" t="s">
        <v>426</v>
      </c>
    </row>
    <row r="1025" spans="1:4">
      <c r="A1025" s="1267"/>
      <c r="B1025" s="816">
        <v>1000</v>
      </c>
      <c r="C1025" s="816">
        <v>1000</v>
      </c>
      <c r="D1025" s="773" t="s">
        <v>11</v>
      </c>
    </row>
    <row r="1026" spans="1:4">
      <c r="A1026" s="1265" t="s">
        <v>526</v>
      </c>
      <c r="B1026" s="815">
        <v>1400</v>
      </c>
      <c r="C1026" s="815">
        <v>1400</v>
      </c>
      <c r="D1026" s="771" t="s">
        <v>527</v>
      </c>
    </row>
    <row r="1027" spans="1:4">
      <c r="A1027" s="1265"/>
      <c r="B1027" s="815">
        <v>1400</v>
      </c>
      <c r="C1027" s="815">
        <v>1400</v>
      </c>
      <c r="D1027" s="771" t="s">
        <v>11</v>
      </c>
    </row>
    <row r="1028" spans="1:4">
      <c r="A1028" s="1266" t="s">
        <v>659</v>
      </c>
      <c r="B1028" s="817">
        <v>1766.45</v>
      </c>
      <c r="C1028" s="817">
        <v>1019.3869999999999</v>
      </c>
      <c r="D1028" s="775" t="s">
        <v>2565</v>
      </c>
    </row>
    <row r="1029" spans="1:4">
      <c r="A1029" s="1265"/>
      <c r="B1029" s="815">
        <v>10</v>
      </c>
      <c r="C1029" s="815">
        <v>10</v>
      </c>
      <c r="D1029" s="771" t="s">
        <v>796</v>
      </c>
    </row>
    <row r="1030" spans="1:4">
      <c r="A1030" s="1265"/>
      <c r="B1030" s="815">
        <v>990</v>
      </c>
      <c r="C1030" s="815">
        <v>742.36950000000002</v>
      </c>
      <c r="D1030" s="771" t="s">
        <v>660</v>
      </c>
    </row>
    <row r="1031" spans="1:4">
      <c r="A1031" s="1267"/>
      <c r="B1031" s="816">
        <v>2766.45</v>
      </c>
      <c r="C1031" s="816">
        <v>1771.7565</v>
      </c>
      <c r="D1031" s="773" t="s">
        <v>11</v>
      </c>
    </row>
    <row r="1032" spans="1:4">
      <c r="A1032" s="1265" t="s">
        <v>720</v>
      </c>
      <c r="B1032" s="815">
        <v>9759.1200000000008</v>
      </c>
      <c r="C1032" s="815">
        <v>0</v>
      </c>
      <c r="D1032" s="771" t="s">
        <v>777</v>
      </c>
    </row>
    <row r="1033" spans="1:4">
      <c r="A1033" s="1265"/>
      <c r="B1033" s="815">
        <v>12240.88</v>
      </c>
      <c r="C1033" s="815">
        <v>4216.1257100000003</v>
      </c>
      <c r="D1033" s="771" t="s">
        <v>797</v>
      </c>
    </row>
    <row r="1034" spans="1:4">
      <c r="A1034" s="1265"/>
      <c r="B1034" s="815">
        <v>6886</v>
      </c>
      <c r="C1034" s="815">
        <v>6885.2127300000002</v>
      </c>
      <c r="D1034" s="771" t="s">
        <v>798</v>
      </c>
    </row>
    <row r="1035" spans="1:4">
      <c r="A1035" s="1265"/>
      <c r="B1035" s="815">
        <v>25747.38</v>
      </c>
      <c r="C1035" s="815">
        <v>25378.748500000002</v>
      </c>
      <c r="D1035" s="771" t="s">
        <v>2564</v>
      </c>
    </row>
    <row r="1036" spans="1:4">
      <c r="A1036" s="1265"/>
      <c r="B1036" s="815">
        <v>54633.380000000005</v>
      </c>
      <c r="C1036" s="815">
        <v>36480.086940000001</v>
      </c>
      <c r="D1036" s="771" t="s">
        <v>11</v>
      </c>
    </row>
    <row r="1037" spans="1:4">
      <c r="A1037" s="1266" t="s">
        <v>2563</v>
      </c>
      <c r="B1037" s="817">
        <v>20</v>
      </c>
      <c r="C1037" s="817">
        <v>20</v>
      </c>
      <c r="D1037" s="775" t="s">
        <v>509</v>
      </c>
    </row>
    <row r="1038" spans="1:4">
      <c r="A1038" s="1267"/>
      <c r="B1038" s="816">
        <v>20</v>
      </c>
      <c r="C1038" s="816">
        <v>20</v>
      </c>
      <c r="D1038" s="773" t="s">
        <v>11</v>
      </c>
    </row>
    <row r="1039" spans="1:4">
      <c r="A1039" s="1265" t="s">
        <v>775</v>
      </c>
      <c r="B1039" s="815">
        <v>3500</v>
      </c>
      <c r="C1039" s="815">
        <v>1333.3636799999999</v>
      </c>
      <c r="D1039" s="771" t="s">
        <v>776</v>
      </c>
    </row>
    <row r="1040" spans="1:4">
      <c r="A1040" s="1265"/>
      <c r="B1040" s="815">
        <v>3500</v>
      </c>
      <c r="C1040" s="815">
        <v>1333.3636799999999</v>
      </c>
      <c r="D1040" s="771" t="s">
        <v>11</v>
      </c>
    </row>
    <row r="1041" spans="1:4">
      <c r="A1041" s="1266" t="s">
        <v>605</v>
      </c>
      <c r="B1041" s="817">
        <v>20</v>
      </c>
      <c r="C1041" s="817">
        <v>20</v>
      </c>
      <c r="D1041" s="775" t="s">
        <v>855</v>
      </c>
    </row>
    <row r="1042" spans="1:4">
      <c r="A1042" s="1267"/>
      <c r="B1042" s="816">
        <v>20</v>
      </c>
      <c r="C1042" s="816">
        <v>20</v>
      </c>
      <c r="D1042" s="773" t="s">
        <v>11</v>
      </c>
    </row>
    <row r="1043" spans="1:4" ht="21.75">
      <c r="A1043" s="1266" t="s">
        <v>483</v>
      </c>
      <c r="B1043" s="817">
        <v>9000</v>
      </c>
      <c r="C1043" s="817">
        <v>9000</v>
      </c>
      <c r="D1043" s="775" t="s">
        <v>484</v>
      </c>
    </row>
    <row r="1044" spans="1:4">
      <c r="A1044" s="1267"/>
      <c r="B1044" s="816">
        <v>9000</v>
      </c>
      <c r="C1044" s="816">
        <v>9000</v>
      </c>
      <c r="D1044" s="773" t="s">
        <v>11</v>
      </c>
    </row>
    <row r="1045" spans="1:4">
      <c r="A1045" s="1265" t="s">
        <v>2562</v>
      </c>
      <c r="B1045" s="815">
        <v>951.51</v>
      </c>
      <c r="C1045" s="815">
        <v>951.47613000000001</v>
      </c>
      <c r="D1045" s="771" t="s">
        <v>1120</v>
      </c>
    </row>
    <row r="1046" spans="1:4">
      <c r="A1046" s="1265"/>
      <c r="B1046" s="815">
        <v>951.51</v>
      </c>
      <c r="C1046" s="815">
        <v>951.47613000000001</v>
      </c>
      <c r="D1046" s="771" t="s">
        <v>11</v>
      </c>
    </row>
    <row r="1047" spans="1:4">
      <c r="A1047" s="1266" t="s">
        <v>523</v>
      </c>
      <c r="B1047" s="817">
        <v>1400</v>
      </c>
      <c r="C1047" s="817">
        <v>1400</v>
      </c>
      <c r="D1047" s="775" t="s">
        <v>527</v>
      </c>
    </row>
    <row r="1048" spans="1:4">
      <c r="A1048" s="1265"/>
      <c r="B1048" s="815">
        <v>1800</v>
      </c>
      <c r="C1048" s="815">
        <v>1800</v>
      </c>
      <c r="D1048" s="771" t="s">
        <v>525</v>
      </c>
    </row>
    <row r="1049" spans="1:4">
      <c r="A1049" s="1267"/>
      <c r="B1049" s="816">
        <v>3200</v>
      </c>
      <c r="C1049" s="816">
        <v>3200</v>
      </c>
      <c r="D1049" s="773" t="s">
        <v>11</v>
      </c>
    </row>
    <row r="1050" spans="1:4" s="812" customFormat="1" ht="12.75" customHeight="1">
      <c r="A1050" s="814" t="s">
        <v>2561</v>
      </c>
      <c r="B1050" s="761">
        <v>76491.34</v>
      </c>
      <c r="C1050" s="761">
        <v>55176.683250000002</v>
      </c>
      <c r="D1050" s="813"/>
    </row>
    <row r="1051" spans="1:4" s="801" customFormat="1" ht="26.25" customHeight="1">
      <c r="A1051" s="818" t="s">
        <v>2560</v>
      </c>
      <c r="B1051" s="810"/>
      <c r="C1051" s="810"/>
      <c r="D1051" s="809"/>
    </row>
    <row r="1052" spans="1:4">
      <c r="A1052" s="1266" t="s">
        <v>2559</v>
      </c>
      <c r="B1052" s="817">
        <v>175.59</v>
      </c>
      <c r="C1052" s="817">
        <v>175.58053000000001</v>
      </c>
      <c r="D1052" s="775" t="s">
        <v>1057</v>
      </c>
    </row>
    <row r="1053" spans="1:4">
      <c r="A1053" s="1267"/>
      <c r="B1053" s="816">
        <v>175.59</v>
      </c>
      <c r="C1053" s="816">
        <v>175.58053000000001</v>
      </c>
      <c r="D1053" s="773" t="s">
        <v>11</v>
      </c>
    </row>
    <row r="1054" spans="1:4">
      <c r="A1054" s="1265" t="s">
        <v>2558</v>
      </c>
      <c r="B1054" s="815">
        <v>397.9</v>
      </c>
      <c r="C1054" s="815">
        <v>397.89053000000001</v>
      </c>
      <c r="D1054" s="771" t="s">
        <v>1057</v>
      </c>
    </row>
    <row r="1055" spans="1:4">
      <c r="A1055" s="1265"/>
      <c r="B1055" s="815">
        <v>397.9</v>
      </c>
      <c r="C1055" s="815">
        <v>397.89053000000001</v>
      </c>
      <c r="D1055" s="771" t="s">
        <v>11</v>
      </c>
    </row>
    <row r="1056" spans="1:4" s="812" customFormat="1" ht="12.75" customHeight="1">
      <c r="A1056" s="814" t="s">
        <v>2557</v>
      </c>
      <c r="B1056" s="761">
        <v>573.49</v>
      </c>
      <c r="C1056" s="761">
        <v>573.47106000000008</v>
      </c>
      <c r="D1056" s="813"/>
    </row>
    <row r="1057" spans="1:4" s="801" customFormat="1" ht="12.75">
      <c r="A1057" s="811"/>
      <c r="B1057" s="810"/>
      <c r="C1057" s="810"/>
      <c r="D1057" s="809"/>
    </row>
    <row r="1058" spans="1:4" s="801" customFormat="1" ht="21" customHeight="1">
      <c r="A1058" s="808" t="s">
        <v>437</v>
      </c>
      <c r="B1058" s="807">
        <f>B923+B972+B1018+B1022+B1050+B1056</f>
        <v>373319.4</v>
      </c>
      <c r="C1058" s="807">
        <f>C923+C972+C1018+C1022+C1050+C1056</f>
        <v>295111.17219000013</v>
      </c>
      <c r="D1058" s="806"/>
    </row>
    <row r="1059" spans="1:4" s="801" customFormat="1" ht="12.75">
      <c r="B1059" s="803"/>
      <c r="C1059" s="803"/>
      <c r="D1059" s="802"/>
    </row>
    <row r="1060" spans="1:4" s="801" customFormat="1" ht="12.75">
      <c r="B1060" s="803"/>
      <c r="C1060" s="803"/>
      <c r="D1060" s="802"/>
    </row>
    <row r="1061" spans="1:4" s="801" customFormat="1" ht="12.75">
      <c r="A1061" s="805" t="s">
        <v>2338</v>
      </c>
      <c r="B1061" s="803"/>
      <c r="C1061" s="803"/>
      <c r="D1061" s="802"/>
    </row>
    <row r="1062" spans="1:4" s="801" customFormat="1" ht="12.75">
      <c r="A1062" s="804" t="s">
        <v>2337</v>
      </c>
      <c r="B1062" s="803"/>
      <c r="C1062" s="803"/>
      <c r="D1062" s="802"/>
    </row>
    <row r="1063" spans="1:4">
      <c r="A1063" s="800"/>
      <c r="B1063" s="799"/>
      <c r="C1063" s="799"/>
      <c r="D1063" s="798"/>
    </row>
    <row r="1064" spans="1:4" s="747" customFormat="1" ht="12.75">
      <c r="A1064" s="748"/>
      <c r="B1064" s="749"/>
      <c r="C1064" s="749"/>
      <c r="D1064" s="796"/>
    </row>
    <row r="1065" spans="1:4" s="747" customFormat="1" ht="12.75">
      <c r="A1065" s="748"/>
      <c r="B1065" s="797"/>
      <c r="C1065" s="797"/>
      <c r="D1065" s="796"/>
    </row>
    <row r="1066" spans="1:4" s="747" customFormat="1" ht="12.75">
      <c r="A1066" s="748"/>
      <c r="B1066" s="749"/>
      <c r="C1066" s="749"/>
      <c r="D1066" s="796"/>
    </row>
    <row r="1067" spans="1:4" s="747" customFormat="1" ht="12.75">
      <c r="A1067" s="748"/>
      <c r="B1067" s="749"/>
      <c r="C1067" s="749"/>
      <c r="D1067" s="796"/>
    </row>
    <row r="1068" spans="1:4" s="747" customFormat="1" ht="12.75">
      <c r="A1068" s="748"/>
      <c r="B1068" s="749"/>
      <c r="C1068" s="749"/>
      <c r="D1068" s="796"/>
    </row>
    <row r="1069" spans="1:4" s="747" customFormat="1" ht="12.75">
      <c r="A1069" s="748"/>
      <c r="B1069" s="749"/>
      <c r="C1069" s="749"/>
      <c r="D1069" s="796"/>
    </row>
    <row r="1070" spans="1:4" s="747" customFormat="1" ht="12.75">
      <c r="A1070" s="748"/>
      <c r="B1070" s="749"/>
      <c r="C1070" s="749"/>
      <c r="D1070" s="796"/>
    </row>
  </sheetData>
  <customSheetViews>
    <customSheetView guid="{040A417A-1A2A-4546-91E5-4FDAF814DD6C}" showPageBreaks="1" fitToPage="1" view="pageBreakPreview">
      <selection activeCell="F87" sqref="F87"/>
      <rowBreaks count="14" manualBreakCount="14">
        <brk id="141" max="3" man="1"/>
        <brk id="189" max="3" man="1"/>
        <brk id="234" max="16383" man="1"/>
        <brk id="329" max="16383" man="1"/>
        <brk id="375" max="16383" man="1"/>
        <brk id="470" max="16383" man="1"/>
        <brk id="517" max="16383" man="1"/>
        <brk id="564" max="16383" man="1"/>
        <brk id="659" max="16383" man="1"/>
        <brk id="753" max="16383" man="1"/>
        <brk id="800" max="16383" man="1"/>
        <brk id="938" max="16383" man="1"/>
        <brk id="983" max="16383" man="1"/>
        <brk id="1027" max="16383" man="1"/>
      </rowBreaks>
      <pageMargins left="0.39370078740157483" right="0.39370078740157483" top="0.59055118110236227" bottom="0.39370078740157483" header="0.31496062992125984" footer="0.11811023622047245"/>
      <printOptions horizontalCentered="1"/>
      <pageSetup paperSize="9" scale="95" firstPageNumber="345" fitToHeight="0" orientation="landscape" useFirstPageNumber="1" r:id="rId1"/>
      <headerFooter alignWithMargins="0">
        <oddHeader>&amp;L&amp;"Tahoma,Kurzíva"&amp;9Závěrečný účet za rok 2013&amp;R&amp;"Tahoma,Kurzíva"&amp;9Tabulka č. 26</oddHeader>
        <oddFooter>&amp;C&amp;"Tahoma,Obyčejné"&amp;P</oddFooter>
      </headerFooter>
    </customSheetView>
  </customSheetViews>
  <mergeCells count="301">
    <mergeCell ref="A1047:A1049"/>
    <mergeCell ref="A1052:A1053"/>
    <mergeCell ref="A1054:A1055"/>
    <mergeCell ref="A996:A997"/>
    <mergeCell ref="A998:A999"/>
    <mergeCell ref="A1000:A1001"/>
    <mergeCell ref="A1002:A1003"/>
    <mergeCell ref="A1004:A1005"/>
    <mergeCell ref="A1006:A1007"/>
    <mergeCell ref="A1008:A1009"/>
    <mergeCell ref="A1010:A1011"/>
    <mergeCell ref="A1012:A1013"/>
    <mergeCell ref="A1014:A1015"/>
    <mergeCell ref="A1016:A1017"/>
    <mergeCell ref="A1020:A1021"/>
    <mergeCell ref="A1024:A1025"/>
    <mergeCell ref="A1026:A1027"/>
    <mergeCell ref="A1028:A1031"/>
    <mergeCell ref="A1032:A1036"/>
    <mergeCell ref="A1037:A1038"/>
    <mergeCell ref="A1039:A1040"/>
    <mergeCell ref="A1041:A1042"/>
    <mergeCell ref="A1043:A1044"/>
    <mergeCell ref="A1045:A1046"/>
    <mergeCell ref="A990:A991"/>
    <mergeCell ref="A992:A993"/>
    <mergeCell ref="A994:A995"/>
    <mergeCell ref="A939:A941"/>
    <mergeCell ref="A942:A944"/>
    <mergeCell ref="A945:A947"/>
    <mergeCell ref="A948:A949"/>
    <mergeCell ref="A950:A951"/>
    <mergeCell ref="A952:A953"/>
    <mergeCell ref="A954:A955"/>
    <mergeCell ref="A956:A959"/>
    <mergeCell ref="A960:A962"/>
    <mergeCell ref="A963:A964"/>
    <mergeCell ref="A965:A966"/>
    <mergeCell ref="A967:A968"/>
    <mergeCell ref="A969:A971"/>
    <mergeCell ref="A974:A975"/>
    <mergeCell ref="A976:A977"/>
    <mergeCell ref="A978:A979"/>
    <mergeCell ref="A980:A981"/>
    <mergeCell ref="A982:A983"/>
    <mergeCell ref="A984:A985"/>
    <mergeCell ref="A986:A987"/>
    <mergeCell ref="A988:A989"/>
    <mergeCell ref="A933:A934"/>
    <mergeCell ref="A935:A936"/>
    <mergeCell ref="A937:A938"/>
    <mergeCell ref="A819:A821"/>
    <mergeCell ref="A822:A824"/>
    <mergeCell ref="A825:A829"/>
    <mergeCell ref="A830:A831"/>
    <mergeCell ref="A832:A833"/>
    <mergeCell ref="A834:A835"/>
    <mergeCell ref="A836:A839"/>
    <mergeCell ref="A840:A841"/>
    <mergeCell ref="A842:A845"/>
    <mergeCell ref="A846:A848"/>
    <mergeCell ref="A849:A850"/>
    <mergeCell ref="A851:A852"/>
    <mergeCell ref="A853:A862"/>
    <mergeCell ref="A863:A871"/>
    <mergeCell ref="A872:A885"/>
    <mergeCell ref="A886:A900"/>
    <mergeCell ref="A901:A922"/>
    <mergeCell ref="A925:A926"/>
    <mergeCell ref="A927:A928"/>
    <mergeCell ref="A929:A930"/>
    <mergeCell ref="A931:A932"/>
    <mergeCell ref="A812:A814"/>
    <mergeCell ref="A815:A816"/>
    <mergeCell ref="A817:A818"/>
    <mergeCell ref="A754:A756"/>
    <mergeCell ref="A757:A759"/>
    <mergeCell ref="A760:A762"/>
    <mergeCell ref="A763:A764"/>
    <mergeCell ref="A765:A766"/>
    <mergeCell ref="A767:A768"/>
    <mergeCell ref="A769:A773"/>
    <mergeCell ref="A774:A776"/>
    <mergeCell ref="A777:A780"/>
    <mergeCell ref="A781:A783"/>
    <mergeCell ref="A784:A786"/>
    <mergeCell ref="A787:A788"/>
    <mergeCell ref="A789:A791"/>
    <mergeCell ref="A792:A793"/>
    <mergeCell ref="A794:A795"/>
    <mergeCell ref="A796:A797"/>
    <mergeCell ref="A798:A802"/>
    <mergeCell ref="A803:A805"/>
    <mergeCell ref="A806:A807"/>
    <mergeCell ref="A808:A809"/>
    <mergeCell ref="A810:A811"/>
    <mergeCell ref="A746:A747"/>
    <mergeCell ref="A748:A750"/>
    <mergeCell ref="A751:A753"/>
    <mergeCell ref="A686:A689"/>
    <mergeCell ref="A690:A693"/>
    <mergeCell ref="A694:A699"/>
    <mergeCell ref="A700:A703"/>
    <mergeCell ref="A704:A705"/>
    <mergeCell ref="A706:A707"/>
    <mergeCell ref="A708:A710"/>
    <mergeCell ref="A711:A712"/>
    <mergeCell ref="A713:A714"/>
    <mergeCell ref="A715:A716"/>
    <mergeCell ref="A717:A719"/>
    <mergeCell ref="A720:A721"/>
    <mergeCell ref="A722:A723"/>
    <mergeCell ref="A724:A726"/>
    <mergeCell ref="A727:A728"/>
    <mergeCell ref="A729:A730"/>
    <mergeCell ref="A731:A733"/>
    <mergeCell ref="A734:A736"/>
    <mergeCell ref="A737:A739"/>
    <mergeCell ref="A740:A743"/>
    <mergeCell ref="A744:A745"/>
    <mergeCell ref="A677:A678"/>
    <mergeCell ref="A679:A681"/>
    <mergeCell ref="A682:A685"/>
    <mergeCell ref="A616:A618"/>
    <mergeCell ref="A619:A622"/>
    <mergeCell ref="A623:A625"/>
    <mergeCell ref="A626:A630"/>
    <mergeCell ref="A631:A635"/>
    <mergeCell ref="A636:A637"/>
    <mergeCell ref="A638:A639"/>
    <mergeCell ref="A640:A641"/>
    <mergeCell ref="A642:A643"/>
    <mergeCell ref="A644:A645"/>
    <mergeCell ref="A646:A649"/>
    <mergeCell ref="A650:A652"/>
    <mergeCell ref="A653:A654"/>
    <mergeCell ref="A655:A656"/>
    <mergeCell ref="A657:A661"/>
    <mergeCell ref="A662:A663"/>
    <mergeCell ref="A664:A666"/>
    <mergeCell ref="A667:A668"/>
    <mergeCell ref="A669:A672"/>
    <mergeCell ref="A673:A674"/>
    <mergeCell ref="A675:A676"/>
    <mergeCell ref="A605:A607"/>
    <mergeCell ref="A608:A610"/>
    <mergeCell ref="A611:A615"/>
    <mergeCell ref="A545:A547"/>
    <mergeCell ref="A548:A549"/>
    <mergeCell ref="A550:A552"/>
    <mergeCell ref="A553:A558"/>
    <mergeCell ref="A559:A562"/>
    <mergeCell ref="A563:A564"/>
    <mergeCell ref="A565:A566"/>
    <mergeCell ref="A567:A570"/>
    <mergeCell ref="A571:A572"/>
    <mergeCell ref="A573:A574"/>
    <mergeCell ref="A575:A576"/>
    <mergeCell ref="A577:A578"/>
    <mergeCell ref="A579:A581"/>
    <mergeCell ref="A582:A589"/>
    <mergeCell ref="A590:A591"/>
    <mergeCell ref="A592:A593"/>
    <mergeCell ref="A594:A596"/>
    <mergeCell ref="A597:A598"/>
    <mergeCell ref="A599:A600"/>
    <mergeCell ref="A601:A602"/>
    <mergeCell ref="A603:A604"/>
    <mergeCell ref="A535:A537"/>
    <mergeCell ref="A538:A541"/>
    <mergeCell ref="A542:A544"/>
    <mergeCell ref="A468:A472"/>
    <mergeCell ref="A473:A478"/>
    <mergeCell ref="A479:A481"/>
    <mergeCell ref="A482:A483"/>
    <mergeCell ref="A484:A485"/>
    <mergeCell ref="A486:A488"/>
    <mergeCell ref="A489:A490"/>
    <mergeCell ref="A491:A494"/>
    <mergeCell ref="A495:A497"/>
    <mergeCell ref="A498:A500"/>
    <mergeCell ref="A501:A503"/>
    <mergeCell ref="A504:A506"/>
    <mergeCell ref="A507:A508"/>
    <mergeCell ref="A509:A514"/>
    <mergeCell ref="A515:A517"/>
    <mergeCell ref="A518:A519"/>
    <mergeCell ref="A520:A523"/>
    <mergeCell ref="A524:A525"/>
    <mergeCell ref="A526:A527"/>
    <mergeCell ref="A528:A531"/>
    <mergeCell ref="A532:A534"/>
    <mergeCell ref="A457:A462"/>
    <mergeCell ref="A463:A464"/>
    <mergeCell ref="A465:A467"/>
    <mergeCell ref="A390:A392"/>
    <mergeCell ref="A393:A396"/>
    <mergeCell ref="A397:A400"/>
    <mergeCell ref="A401:A403"/>
    <mergeCell ref="A404:A408"/>
    <mergeCell ref="A409:A413"/>
    <mergeCell ref="A414:A416"/>
    <mergeCell ref="A417:A418"/>
    <mergeCell ref="A419:A421"/>
    <mergeCell ref="A422:A423"/>
    <mergeCell ref="A424:A428"/>
    <mergeCell ref="A429:A432"/>
    <mergeCell ref="A433:A435"/>
    <mergeCell ref="A436:A437"/>
    <mergeCell ref="A438:A440"/>
    <mergeCell ref="A441:A443"/>
    <mergeCell ref="A444:A445"/>
    <mergeCell ref="A446:A448"/>
    <mergeCell ref="A449:A451"/>
    <mergeCell ref="A452:A454"/>
    <mergeCell ref="A455:A456"/>
    <mergeCell ref="A382:A383"/>
    <mergeCell ref="A384:A385"/>
    <mergeCell ref="A386:A389"/>
    <mergeCell ref="A318:A319"/>
    <mergeCell ref="A320:A323"/>
    <mergeCell ref="A324:A326"/>
    <mergeCell ref="A327:A331"/>
    <mergeCell ref="A332:A333"/>
    <mergeCell ref="A334:A336"/>
    <mergeCell ref="A337:A340"/>
    <mergeCell ref="A341:A343"/>
    <mergeCell ref="A344:A346"/>
    <mergeCell ref="A347:A348"/>
    <mergeCell ref="A349:A350"/>
    <mergeCell ref="A351:A352"/>
    <mergeCell ref="A353:A356"/>
    <mergeCell ref="A357:A360"/>
    <mergeCell ref="A361:A363"/>
    <mergeCell ref="A364:A366"/>
    <mergeCell ref="A367:A369"/>
    <mergeCell ref="A370:A372"/>
    <mergeCell ref="A373:A375"/>
    <mergeCell ref="A376:A379"/>
    <mergeCell ref="A380:A381"/>
    <mergeCell ref="A308:A309"/>
    <mergeCell ref="A310:A312"/>
    <mergeCell ref="A313:A317"/>
    <mergeCell ref="A248:A251"/>
    <mergeCell ref="A252:A254"/>
    <mergeCell ref="A255:A257"/>
    <mergeCell ref="A258:A260"/>
    <mergeCell ref="A261:A264"/>
    <mergeCell ref="A265:A267"/>
    <mergeCell ref="A268:A270"/>
    <mergeCell ref="A271:A273"/>
    <mergeCell ref="A274:A276"/>
    <mergeCell ref="A277:A278"/>
    <mergeCell ref="A279:A280"/>
    <mergeCell ref="A281:A282"/>
    <mergeCell ref="A283:A284"/>
    <mergeCell ref="A285:A287"/>
    <mergeCell ref="A288:A290"/>
    <mergeCell ref="A291:A295"/>
    <mergeCell ref="A296:A297"/>
    <mergeCell ref="A298:A299"/>
    <mergeCell ref="A300:A301"/>
    <mergeCell ref="A302:A305"/>
    <mergeCell ref="A306:A307"/>
    <mergeCell ref="A223:A232"/>
    <mergeCell ref="A233:A240"/>
    <mergeCell ref="A241:A247"/>
    <mergeCell ref="A82:A90"/>
    <mergeCell ref="A91:A94"/>
    <mergeCell ref="A95:A101"/>
    <mergeCell ref="A102:A109"/>
    <mergeCell ref="A110:A114"/>
    <mergeCell ref="A115:A122"/>
    <mergeCell ref="A123:A127"/>
    <mergeCell ref="A128:A141"/>
    <mergeCell ref="A142:A147"/>
    <mergeCell ref="A148:A157"/>
    <mergeCell ref="A158:A166"/>
    <mergeCell ref="A167:A170"/>
    <mergeCell ref="A171:A174"/>
    <mergeCell ref="A175:A177"/>
    <mergeCell ref="A178:A182"/>
    <mergeCell ref="A183:A187"/>
    <mergeCell ref="A188:A193"/>
    <mergeCell ref="A194:A198"/>
    <mergeCell ref="A199:A203"/>
    <mergeCell ref="A204:A209"/>
    <mergeCell ref="A210:A222"/>
    <mergeCell ref="A73:A81"/>
    <mergeCell ref="A5:A7"/>
    <mergeCell ref="A8:A14"/>
    <mergeCell ref="A15:A22"/>
    <mergeCell ref="A23:A31"/>
    <mergeCell ref="A32:A34"/>
    <mergeCell ref="A35:A39"/>
    <mergeCell ref="A1:D1"/>
    <mergeCell ref="A40:A44"/>
    <mergeCell ref="A45:A49"/>
    <mergeCell ref="A50:A54"/>
    <mergeCell ref="A55:A63"/>
    <mergeCell ref="A64:A72"/>
  </mergeCells>
  <printOptions horizontalCentered="1"/>
  <pageMargins left="0.39370078740157483" right="0.39370078740157483" top="0.59055118110236227" bottom="0.39370078740157483" header="0.31496062992125984" footer="0.11811023622047245"/>
  <pageSetup paperSize="9" scale="95" firstPageNumber="345" fitToHeight="0" orientation="landscape" useFirstPageNumber="1" r:id="rId2"/>
  <headerFooter alignWithMargins="0">
    <oddHeader>&amp;L&amp;"Tahoma,Kurzíva"&amp;9Závěrečný účet za rok 2013&amp;R&amp;"Tahoma,Kurzíva"&amp;9Tabulka č. 26</oddHeader>
    <oddFooter>&amp;C&amp;"Tahoma,Obyčejné"&amp;P</oddFooter>
  </headerFooter>
  <rowBreaks count="14" manualBreakCount="14">
    <brk id="141" max="3" man="1"/>
    <brk id="189" max="3" man="1"/>
    <brk id="234" max="16383" man="1"/>
    <brk id="329" max="16383" man="1"/>
    <brk id="375" max="16383" man="1"/>
    <brk id="470" max="16383" man="1"/>
    <brk id="517" max="16383" man="1"/>
    <brk id="564" max="16383" man="1"/>
    <brk id="659" max="16383" man="1"/>
    <brk id="753" max="16383" man="1"/>
    <brk id="800" max="16383" man="1"/>
    <brk id="938" max="16383" man="1"/>
    <brk id="983" max="16383" man="1"/>
    <brk id="1027"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90"/>
  <sheetViews>
    <sheetView view="pageBreakPreview" zoomScaleNormal="100" zoomScaleSheetLayoutView="100" workbookViewId="0">
      <selection activeCell="E2" sqref="E2"/>
    </sheetView>
  </sheetViews>
  <sheetFormatPr defaultRowHeight="12.75"/>
  <cols>
    <col min="1" max="1" width="41.5703125" style="747" customWidth="1"/>
    <col min="2" max="3" width="11.5703125" style="749" customWidth="1"/>
    <col min="4" max="4" width="82.7109375" style="796" customWidth="1"/>
    <col min="5" max="16384" width="9.140625" style="747"/>
  </cols>
  <sheetData>
    <row r="1" spans="1:7" s="846" customFormat="1" ht="17.25" customHeight="1">
      <c r="A1" s="1272" t="s">
        <v>3351</v>
      </c>
      <c r="B1" s="1272"/>
      <c r="C1" s="1272"/>
      <c r="D1" s="1272"/>
      <c r="E1" s="848"/>
      <c r="G1" s="847"/>
    </row>
    <row r="2" spans="1:7" s="837" customFormat="1">
      <c r="A2" s="845"/>
      <c r="B2" s="844"/>
      <c r="C2" s="844"/>
      <c r="D2" s="790" t="s">
        <v>30</v>
      </c>
      <c r="E2" s="843"/>
      <c r="G2" s="838"/>
    </row>
    <row r="3" spans="1:7" s="837" customFormat="1" ht="12.75" customHeight="1">
      <c r="A3" s="842" t="s">
        <v>792</v>
      </c>
      <c r="B3" s="841" t="s">
        <v>3350</v>
      </c>
      <c r="C3" s="841" t="s">
        <v>3349</v>
      </c>
      <c r="D3" s="840" t="s">
        <v>2553</v>
      </c>
      <c r="E3" s="839"/>
      <c r="G3" s="838"/>
    </row>
    <row r="4" spans="1:7" ht="11.25" customHeight="1">
      <c r="A4" s="1266" t="s">
        <v>3348</v>
      </c>
      <c r="B4" s="776">
        <v>821.30000000000007</v>
      </c>
      <c r="C4" s="776">
        <v>821.2798600000001</v>
      </c>
      <c r="D4" s="775" t="s">
        <v>1123</v>
      </c>
    </row>
    <row r="5" spans="1:7" ht="11.25" customHeight="1">
      <c r="A5" s="1267"/>
      <c r="B5" s="774">
        <v>821.30000000000007</v>
      </c>
      <c r="C5" s="774">
        <v>821.2798600000001</v>
      </c>
      <c r="D5" s="773" t="s">
        <v>11</v>
      </c>
    </row>
    <row r="6" spans="1:7" ht="11.25" customHeight="1">
      <c r="A6" s="1265" t="s">
        <v>654</v>
      </c>
      <c r="B6" s="772">
        <v>30</v>
      </c>
      <c r="C6" s="772">
        <v>30</v>
      </c>
      <c r="D6" s="771" t="s">
        <v>812</v>
      </c>
    </row>
    <row r="7" spans="1:7" ht="11.25" customHeight="1">
      <c r="A7" s="1265"/>
      <c r="B7" s="772">
        <v>30</v>
      </c>
      <c r="C7" s="772">
        <v>30</v>
      </c>
      <c r="D7" s="771" t="s">
        <v>11</v>
      </c>
    </row>
    <row r="8" spans="1:7" ht="11.25" customHeight="1">
      <c r="A8" s="1266" t="s">
        <v>589</v>
      </c>
      <c r="B8" s="776">
        <v>150</v>
      </c>
      <c r="C8" s="776">
        <v>150</v>
      </c>
      <c r="D8" s="775" t="s">
        <v>590</v>
      </c>
    </row>
    <row r="9" spans="1:7" ht="11.25" customHeight="1">
      <c r="A9" s="1267"/>
      <c r="B9" s="774">
        <v>150</v>
      </c>
      <c r="C9" s="774">
        <v>150</v>
      </c>
      <c r="D9" s="773" t="s">
        <v>11</v>
      </c>
    </row>
    <row r="10" spans="1:7" ht="11.25" customHeight="1">
      <c r="A10" s="1265" t="s">
        <v>3347</v>
      </c>
      <c r="B10" s="772">
        <v>1286.01</v>
      </c>
      <c r="C10" s="772">
        <v>1285.92138</v>
      </c>
      <c r="D10" s="771" t="s">
        <v>2429</v>
      </c>
    </row>
    <row r="11" spans="1:7" ht="11.25" customHeight="1">
      <c r="A11" s="1265"/>
      <c r="B11" s="772">
        <v>1286.01</v>
      </c>
      <c r="C11" s="772">
        <v>1285.92138</v>
      </c>
      <c r="D11" s="771" t="s">
        <v>11</v>
      </c>
    </row>
    <row r="12" spans="1:7" ht="11.25" customHeight="1">
      <c r="A12" s="1266" t="s">
        <v>3346</v>
      </c>
      <c r="B12" s="776">
        <v>6272.36</v>
      </c>
      <c r="C12" s="776">
        <v>6251.259</v>
      </c>
      <c r="D12" s="775" t="s">
        <v>2822</v>
      </c>
    </row>
    <row r="13" spans="1:7" ht="11.25" customHeight="1">
      <c r="A13" s="1267"/>
      <c r="B13" s="774">
        <v>6272.36</v>
      </c>
      <c r="C13" s="774">
        <v>6251.259</v>
      </c>
      <c r="D13" s="773" t="s">
        <v>11</v>
      </c>
    </row>
    <row r="14" spans="1:7" ht="11.25" customHeight="1">
      <c r="A14" s="1265" t="s">
        <v>3345</v>
      </c>
      <c r="B14" s="772">
        <v>150</v>
      </c>
      <c r="C14" s="772">
        <v>131.59899999999999</v>
      </c>
      <c r="D14" s="771" t="s">
        <v>2831</v>
      </c>
    </row>
    <row r="15" spans="1:7" ht="11.25" customHeight="1">
      <c r="A15" s="1265"/>
      <c r="B15" s="772">
        <v>150</v>
      </c>
      <c r="C15" s="772">
        <v>131.59899999999999</v>
      </c>
      <c r="D15" s="771" t="s">
        <v>11</v>
      </c>
    </row>
    <row r="16" spans="1:7" ht="11.25" customHeight="1">
      <c r="A16" s="1266" t="s">
        <v>3344</v>
      </c>
      <c r="B16" s="776">
        <v>189.5</v>
      </c>
      <c r="C16" s="776">
        <v>189.5</v>
      </c>
      <c r="D16" s="775" t="s">
        <v>2831</v>
      </c>
    </row>
    <row r="17" spans="1:4" ht="11.25" customHeight="1">
      <c r="A17" s="1267"/>
      <c r="B17" s="774">
        <v>189.5</v>
      </c>
      <c r="C17" s="774">
        <v>189.5</v>
      </c>
      <c r="D17" s="773" t="s">
        <v>11</v>
      </c>
    </row>
    <row r="18" spans="1:4" ht="11.25" customHeight="1">
      <c r="A18" s="1265" t="s">
        <v>3343</v>
      </c>
      <c r="B18" s="772">
        <v>684.85</v>
      </c>
      <c r="C18" s="772">
        <v>684.84490000000005</v>
      </c>
      <c r="D18" s="771" t="s">
        <v>2429</v>
      </c>
    </row>
    <row r="19" spans="1:4" ht="11.25" customHeight="1">
      <c r="A19" s="1265"/>
      <c r="B19" s="772">
        <v>684.85</v>
      </c>
      <c r="C19" s="772">
        <v>684.84490000000005</v>
      </c>
      <c r="D19" s="771" t="s">
        <v>11</v>
      </c>
    </row>
    <row r="20" spans="1:4" ht="11.25" customHeight="1">
      <c r="A20" s="1266" t="s">
        <v>3342</v>
      </c>
      <c r="B20" s="776">
        <v>498.99</v>
      </c>
      <c r="C20" s="776">
        <v>498.98482999999999</v>
      </c>
      <c r="D20" s="775" t="s">
        <v>2429</v>
      </c>
    </row>
    <row r="21" spans="1:4" ht="11.25" customHeight="1">
      <c r="A21" s="1267"/>
      <c r="B21" s="774">
        <v>498.99</v>
      </c>
      <c r="C21" s="774">
        <v>498.98482999999999</v>
      </c>
      <c r="D21" s="773" t="s">
        <v>11</v>
      </c>
    </row>
    <row r="22" spans="1:4" ht="11.25" customHeight="1">
      <c r="A22" s="1265" t="s">
        <v>3341</v>
      </c>
      <c r="B22" s="772">
        <v>609.99</v>
      </c>
      <c r="C22" s="772">
        <v>530.56164000000001</v>
      </c>
      <c r="D22" s="771" t="s">
        <v>2817</v>
      </c>
    </row>
    <row r="23" spans="1:4" ht="11.25" customHeight="1">
      <c r="A23" s="1265"/>
      <c r="B23" s="772">
        <v>609.99</v>
      </c>
      <c r="C23" s="772">
        <v>530.56164000000001</v>
      </c>
      <c r="D23" s="771" t="s">
        <v>11</v>
      </c>
    </row>
    <row r="24" spans="1:4" ht="11.25" customHeight="1">
      <c r="A24" s="1266" t="s">
        <v>3340</v>
      </c>
      <c r="B24" s="776">
        <v>41.3</v>
      </c>
      <c r="C24" s="776">
        <v>20.65</v>
      </c>
      <c r="D24" s="775" t="s">
        <v>2596</v>
      </c>
    </row>
    <row r="25" spans="1:4" ht="11.25" customHeight="1">
      <c r="A25" s="1267"/>
      <c r="B25" s="774">
        <v>41.3</v>
      </c>
      <c r="C25" s="774">
        <v>20.65</v>
      </c>
      <c r="D25" s="773" t="s">
        <v>11</v>
      </c>
    </row>
    <row r="26" spans="1:4" ht="11.25" customHeight="1">
      <c r="A26" s="1265" t="s">
        <v>3339</v>
      </c>
      <c r="B26" s="772">
        <v>1584.49</v>
      </c>
      <c r="C26" s="772">
        <v>1274.4544700000001</v>
      </c>
      <c r="D26" s="771" t="s">
        <v>2429</v>
      </c>
    </row>
    <row r="27" spans="1:4" ht="11.25" customHeight="1">
      <c r="A27" s="1265"/>
      <c r="B27" s="772">
        <v>1584.49</v>
      </c>
      <c r="C27" s="772">
        <v>1274.4544700000001</v>
      </c>
      <c r="D27" s="771" t="s">
        <v>11</v>
      </c>
    </row>
    <row r="28" spans="1:4" ht="11.25" customHeight="1">
      <c r="A28" s="1266" t="s">
        <v>3338</v>
      </c>
      <c r="B28" s="776">
        <v>12789.87</v>
      </c>
      <c r="C28" s="776">
        <v>11505.705970000001</v>
      </c>
      <c r="D28" s="775" t="s">
        <v>3337</v>
      </c>
    </row>
    <row r="29" spans="1:4" ht="11.25" customHeight="1">
      <c r="A29" s="1265"/>
      <c r="B29" s="772">
        <v>800</v>
      </c>
      <c r="C29" s="772">
        <v>797.40287999999998</v>
      </c>
      <c r="D29" s="771" t="s">
        <v>2628</v>
      </c>
    </row>
    <row r="30" spans="1:4" ht="11.25" customHeight="1">
      <c r="A30" s="1265"/>
      <c r="B30" s="772">
        <v>1251.1200000000001</v>
      </c>
      <c r="C30" s="772">
        <v>1251.0958700000001</v>
      </c>
      <c r="D30" s="771" t="s">
        <v>2429</v>
      </c>
    </row>
    <row r="31" spans="1:4" ht="11.25" customHeight="1">
      <c r="A31" s="1265"/>
      <c r="B31" s="772">
        <v>860.46</v>
      </c>
      <c r="C31" s="772">
        <v>860.44874000000004</v>
      </c>
      <c r="D31" s="771" t="s">
        <v>1118</v>
      </c>
    </row>
    <row r="32" spans="1:4" ht="11.25" customHeight="1">
      <c r="A32" s="1265"/>
      <c r="B32" s="772">
        <v>5806.23</v>
      </c>
      <c r="C32" s="772">
        <v>5806.1843399999998</v>
      </c>
      <c r="D32" s="771" t="s">
        <v>1117</v>
      </c>
    </row>
    <row r="33" spans="1:4" ht="21.75">
      <c r="A33" s="1265"/>
      <c r="B33" s="772">
        <v>354.53000000000003</v>
      </c>
      <c r="C33" s="772">
        <v>354.43277999999998</v>
      </c>
      <c r="D33" s="771" t="s">
        <v>1173</v>
      </c>
    </row>
    <row r="34" spans="1:4" ht="11.25" customHeight="1">
      <c r="A34" s="1267"/>
      <c r="B34" s="774">
        <v>21862.21</v>
      </c>
      <c r="C34" s="774">
        <v>20575.27058</v>
      </c>
      <c r="D34" s="773" t="s">
        <v>11</v>
      </c>
    </row>
    <row r="35" spans="1:4" ht="11.25" customHeight="1">
      <c r="A35" s="1265" t="s">
        <v>3336</v>
      </c>
      <c r="B35" s="772">
        <v>250</v>
      </c>
      <c r="C35" s="772">
        <v>0</v>
      </c>
      <c r="D35" s="771" t="s">
        <v>2855</v>
      </c>
    </row>
    <row r="36" spans="1:4" ht="11.25" customHeight="1">
      <c r="A36" s="1265"/>
      <c r="B36" s="772">
        <v>250</v>
      </c>
      <c r="C36" s="772">
        <v>0</v>
      </c>
      <c r="D36" s="771" t="s">
        <v>11</v>
      </c>
    </row>
    <row r="37" spans="1:4" ht="21.75">
      <c r="A37" s="1266" t="s">
        <v>3335</v>
      </c>
      <c r="B37" s="776">
        <v>59.9</v>
      </c>
      <c r="C37" s="776">
        <v>59.9</v>
      </c>
      <c r="D37" s="775" t="s">
        <v>2938</v>
      </c>
    </row>
    <row r="38" spans="1:4" ht="11.25" customHeight="1">
      <c r="A38" s="1267"/>
      <c r="B38" s="774">
        <v>59.9</v>
      </c>
      <c r="C38" s="774">
        <v>59.9</v>
      </c>
      <c r="D38" s="773" t="s">
        <v>11</v>
      </c>
    </row>
    <row r="39" spans="1:4" ht="11.25" customHeight="1">
      <c r="A39" s="1265" t="s">
        <v>550</v>
      </c>
      <c r="B39" s="772">
        <v>7732.76</v>
      </c>
      <c r="C39" s="772">
        <v>7700.8570000000009</v>
      </c>
      <c r="D39" s="771" t="s">
        <v>2822</v>
      </c>
    </row>
    <row r="40" spans="1:4" ht="11.25" customHeight="1">
      <c r="A40" s="1265"/>
      <c r="B40" s="772">
        <v>921.89</v>
      </c>
      <c r="C40" s="772">
        <v>573.37266</v>
      </c>
      <c r="D40" s="771" t="s">
        <v>2429</v>
      </c>
    </row>
    <row r="41" spans="1:4" ht="11.25" customHeight="1">
      <c r="A41" s="1265"/>
      <c r="B41" s="772">
        <v>30</v>
      </c>
      <c r="C41" s="772">
        <v>30</v>
      </c>
      <c r="D41" s="771" t="s">
        <v>551</v>
      </c>
    </row>
    <row r="42" spans="1:4" ht="11.25" customHeight="1">
      <c r="A42" s="1265"/>
      <c r="B42" s="772">
        <v>40</v>
      </c>
      <c r="C42" s="772">
        <v>40</v>
      </c>
      <c r="D42" s="771" t="s">
        <v>1255</v>
      </c>
    </row>
    <row r="43" spans="1:4" ht="11.25" customHeight="1">
      <c r="A43" s="1265"/>
      <c r="B43" s="772">
        <v>8724.65</v>
      </c>
      <c r="C43" s="772">
        <v>8344.2296600000009</v>
      </c>
      <c r="D43" s="771" t="s">
        <v>11</v>
      </c>
    </row>
    <row r="44" spans="1:4" ht="11.25" customHeight="1">
      <c r="A44" s="1266" t="s">
        <v>3334</v>
      </c>
      <c r="B44" s="776">
        <v>12998.130000000001</v>
      </c>
      <c r="C44" s="776">
        <v>12998.129000000001</v>
      </c>
      <c r="D44" s="775" t="s">
        <v>2822</v>
      </c>
    </row>
    <row r="45" spans="1:4" ht="11.25" customHeight="1">
      <c r="A45" s="1265"/>
      <c r="B45" s="772">
        <v>705.84</v>
      </c>
      <c r="C45" s="772">
        <v>705.81127000000004</v>
      </c>
      <c r="D45" s="771" t="s">
        <v>2429</v>
      </c>
    </row>
    <row r="46" spans="1:4" ht="11.25" customHeight="1">
      <c r="A46" s="1267"/>
      <c r="B46" s="774">
        <v>13703.970000000001</v>
      </c>
      <c r="C46" s="774">
        <v>13703.940270000001</v>
      </c>
      <c r="D46" s="773" t="s">
        <v>11</v>
      </c>
    </row>
    <row r="47" spans="1:4" ht="11.25" customHeight="1">
      <c r="A47" s="1265" t="s">
        <v>3333</v>
      </c>
      <c r="B47" s="772">
        <v>5924</v>
      </c>
      <c r="C47" s="772">
        <v>5903.8490000000002</v>
      </c>
      <c r="D47" s="771" t="s">
        <v>2822</v>
      </c>
    </row>
    <row r="48" spans="1:4" ht="11.25" customHeight="1">
      <c r="A48" s="1265"/>
      <c r="B48" s="772">
        <v>5924</v>
      </c>
      <c r="C48" s="772">
        <v>5903.8490000000002</v>
      </c>
      <c r="D48" s="771" t="s">
        <v>11</v>
      </c>
    </row>
    <row r="49" spans="1:4" ht="11.25" customHeight="1">
      <c r="A49" s="1266" t="s">
        <v>3332</v>
      </c>
      <c r="B49" s="776">
        <v>2840.4900000000002</v>
      </c>
      <c r="C49" s="776">
        <v>2106.8945800000001</v>
      </c>
      <c r="D49" s="775" t="s">
        <v>2429</v>
      </c>
    </row>
    <row r="50" spans="1:4" ht="11.25" customHeight="1">
      <c r="A50" s="1267"/>
      <c r="B50" s="774">
        <v>2840.4900000000002</v>
      </c>
      <c r="C50" s="774">
        <v>2106.8945800000001</v>
      </c>
      <c r="D50" s="773" t="s">
        <v>11</v>
      </c>
    </row>
    <row r="51" spans="1:4" ht="11.25" customHeight="1">
      <c r="A51" s="1265" t="s">
        <v>3331</v>
      </c>
      <c r="B51" s="772">
        <v>330.54</v>
      </c>
      <c r="C51" s="772">
        <v>330.53300000000002</v>
      </c>
      <c r="D51" s="771" t="s">
        <v>2732</v>
      </c>
    </row>
    <row r="52" spans="1:4" ht="11.25" customHeight="1">
      <c r="A52" s="1265"/>
      <c r="B52" s="772">
        <v>330.54</v>
      </c>
      <c r="C52" s="772">
        <v>330.53300000000002</v>
      </c>
      <c r="D52" s="771" t="s">
        <v>11</v>
      </c>
    </row>
    <row r="53" spans="1:4" ht="11.25" customHeight="1">
      <c r="A53" s="1266" t="s">
        <v>588</v>
      </c>
      <c r="B53" s="776">
        <v>10</v>
      </c>
      <c r="C53" s="776">
        <v>10</v>
      </c>
      <c r="D53" s="775" t="s">
        <v>590</v>
      </c>
    </row>
    <row r="54" spans="1:4" ht="11.25" customHeight="1">
      <c r="A54" s="1267"/>
      <c r="B54" s="774">
        <v>10</v>
      </c>
      <c r="C54" s="774">
        <v>10</v>
      </c>
      <c r="D54" s="773" t="s">
        <v>11</v>
      </c>
    </row>
    <row r="55" spans="1:4" ht="21.75">
      <c r="A55" s="1265" t="s">
        <v>3330</v>
      </c>
      <c r="B55" s="772">
        <v>43.2</v>
      </c>
      <c r="C55" s="772">
        <v>43.2</v>
      </c>
      <c r="D55" s="771" t="s">
        <v>2938</v>
      </c>
    </row>
    <row r="56" spans="1:4" ht="11.25" customHeight="1">
      <c r="A56" s="1265"/>
      <c r="B56" s="772">
        <v>30.5</v>
      </c>
      <c r="C56" s="772">
        <v>30.5</v>
      </c>
      <c r="D56" s="771" t="s">
        <v>2964</v>
      </c>
    </row>
    <row r="57" spans="1:4" ht="11.25" customHeight="1">
      <c r="A57" s="1265"/>
      <c r="B57" s="772">
        <v>38.5</v>
      </c>
      <c r="C57" s="772">
        <v>38.5</v>
      </c>
      <c r="D57" s="771" t="s">
        <v>2635</v>
      </c>
    </row>
    <row r="58" spans="1:4" ht="11.25" customHeight="1">
      <c r="A58" s="1265"/>
      <c r="B58" s="772">
        <v>112.2</v>
      </c>
      <c r="C58" s="772">
        <v>112.2</v>
      </c>
      <c r="D58" s="771" t="s">
        <v>11</v>
      </c>
    </row>
    <row r="59" spans="1:4" ht="11.25" customHeight="1">
      <c r="A59" s="1266" t="s">
        <v>3329</v>
      </c>
      <c r="B59" s="776">
        <v>1099.47</v>
      </c>
      <c r="C59" s="776">
        <v>1099.4608600000001</v>
      </c>
      <c r="D59" s="775" t="s">
        <v>1117</v>
      </c>
    </row>
    <row r="60" spans="1:4" ht="11.25" customHeight="1">
      <c r="A60" s="1267"/>
      <c r="B60" s="774">
        <v>1099.47</v>
      </c>
      <c r="C60" s="774">
        <v>1099.4608600000001</v>
      </c>
      <c r="D60" s="773" t="s">
        <v>11</v>
      </c>
    </row>
    <row r="61" spans="1:4" ht="11.25" customHeight="1">
      <c r="A61" s="1265" t="s">
        <v>3328</v>
      </c>
      <c r="B61" s="772">
        <v>1274.55</v>
      </c>
      <c r="C61" s="772">
        <v>1213.0357299999998</v>
      </c>
      <c r="D61" s="771" t="s">
        <v>2429</v>
      </c>
    </row>
    <row r="62" spans="1:4" ht="11.25" customHeight="1">
      <c r="A62" s="1265"/>
      <c r="B62" s="772">
        <v>1274.55</v>
      </c>
      <c r="C62" s="772">
        <v>1213.0357299999998</v>
      </c>
      <c r="D62" s="771" t="s">
        <v>11</v>
      </c>
    </row>
    <row r="63" spans="1:4" ht="11.25" customHeight="1">
      <c r="A63" s="1266" t="s">
        <v>3327</v>
      </c>
      <c r="B63" s="776">
        <v>181</v>
      </c>
      <c r="C63" s="776">
        <v>181</v>
      </c>
      <c r="D63" s="775" t="s">
        <v>2631</v>
      </c>
    </row>
    <row r="64" spans="1:4" ht="11.25" customHeight="1">
      <c r="A64" s="1267"/>
      <c r="B64" s="774">
        <v>181</v>
      </c>
      <c r="C64" s="774">
        <v>181</v>
      </c>
      <c r="D64" s="773" t="s">
        <v>11</v>
      </c>
    </row>
    <row r="65" spans="1:4" ht="11.25" customHeight="1">
      <c r="A65" s="1265" t="s">
        <v>3326</v>
      </c>
      <c r="B65" s="772">
        <v>102.09</v>
      </c>
      <c r="C65" s="772">
        <v>95.704009999999997</v>
      </c>
      <c r="D65" s="771" t="s">
        <v>2429</v>
      </c>
    </row>
    <row r="66" spans="1:4" ht="11.25" customHeight="1">
      <c r="A66" s="1265"/>
      <c r="B66" s="772">
        <v>102.09</v>
      </c>
      <c r="C66" s="772">
        <v>95.704009999999997</v>
      </c>
      <c r="D66" s="771" t="s">
        <v>11</v>
      </c>
    </row>
    <row r="67" spans="1:4" ht="11.25" customHeight="1">
      <c r="A67" s="1266" t="s">
        <v>3325</v>
      </c>
      <c r="B67" s="776">
        <v>145.5</v>
      </c>
      <c r="C67" s="776">
        <v>145.5</v>
      </c>
      <c r="D67" s="775" t="s">
        <v>2961</v>
      </c>
    </row>
    <row r="68" spans="1:4" ht="11.25" customHeight="1">
      <c r="A68" s="1267"/>
      <c r="B68" s="774">
        <v>145.5</v>
      </c>
      <c r="C68" s="774">
        <v>145.5</v>
      </c>
      <c r="D68" s="773" t="s">
        <v>11</v>
      </c>
    </row>
    <row r="69" spans="1:4" ht="11.25" customHeight="1">
      <c r="A69" s="1265" t="s">
        <v>3324</v>
      </c>
      <c r="B69" s="772">
        <v>199.7</v>
      </c>
      <c r="C69" s="772">
        <v>99.85</v>
      </c>
      <c r="D69" s="771" t="s">
        <v>2596</v>
      </c>
    </row>
    <row r="70" spans="1:4" ht="11.25" customHeight="1">
      <c r="A70" s="1265"/>
      <c r="B70" s="772">
        <v>199.7</v>
      </c>
      <c r="C70" s="772">
        <v>99.85</v>
      </c>
      <c r="D70" s="771" t="s">
        <v>11</v>
      </c>
    </row>
    <row r="71" spans="1:4" ht="21.75">
      <c r="A71" s="1266" t="s">
        <v>3323</v>
      </c>
      <c r="B71" s="776">
        <v>200</v>
      </c>
      <c r="C71" s="776">
        <v>200</v>
      </c>
      <c r="D71" s="775" t="s">
        <v>2853</v>
      </c>
    </row>
    <row r="72" spans="1:4" ht="11.25" customHeight="1">
      <c r="A72" s="1267"/>
      <c r="B72" s="774">
        <v>200</v>
      </c>
      <c r="C72" s="774">
        <v>200</v>
      </c>
      <c r="D72" s="773" t="s">
        <v>11</v>
      </c>
    </row>
    <row r="73" spans="1:4" ht="11.25" customHeight="1">
      <c r="A73" s="1265" t="s">
        <v>3322</v>
      </c>
      <c r="B73" s="772">
        <v>246.65</v>
      </c>
      <c r="C73" s="772">
        <v>246.33659999999998</v>
      </c>
      <c r="D73" s="771" t="s">
        <v>1122</v>
      </c>
    </row>
    <row r="74" spans="1:4" ht="11.25" customHeight="1">
      <c r="A74" s="1265"/>
      <c r="B74" s="772">
        <v>246.65</v>
      </c>
      <c r="C74" s="772">
        <v>246.33659999999998</v>
      </c>
      <c r="D74" s="771" t="s">
        <v>11</v>
      </c>
    </row>
    <row r="75" spans="1:4" ht="11.25" customHeight="1">
      <c r="A75" s="1266" t="s">
        <v>3321</v>
      </c>
      <c r="B75" s="776">
        <v>949.85</v>
      </c>
      <c r="C75" s="776">
        <v>949.73467999999991</v>
      </c>
      <c r="D75" s="775" t="s">
        <v>1122</v>
      </c>
    </row>
    <row r="76" spans="1:4" ht="11.25" customHeight="1">
      <c r="A76" s="1265"/>
      <c r="B76" s="772">
        <v>1241.5899999999999</v>
      </c>
      <c r="C76" s="772">
        <v>1241.5636299999999</v>
      </c>
      <c r="D76" s="771" t="s">
        <v>2429</v>
      </c>
    </row>
    <row r="77" spans="1:4" ht="11.25" customHeight="1">
      <c r="A77" s="1267"/>
      <c r="B77" s="774">
        <v>2191.44</v>
      </c>
      <c r="C77" s="774">
        <v>2191.2983099999997</v>
      </c>
      <c r="D77" s="773" t="s">
        <v>11</v>
      </c>
    </row>
    <row r="78" spans="1:4" ht="11.25" customHeight="1">
      <c r="A78" s="1265" t="s">
        <v>3320</v>
      </c>
      <c r="B78" s="772">
        <v>206.1</v>
      </c>
      <c r="C78" s="772">
        <v>0</v>
      </c>
      <c r="D78" s="771" t="s">
        <v>2864</v>
      </c>
    </row>
    <row r="79" spans="1:4" ht="11.25" customHeight="1">
      <c r="A79" s="1265"/>
      <c r="B79" s="772">
        <v>206.1</v>
      </c>
      <c r="C79" s="772">
        <v>0</v>
      </c>
      <c r="D79" s="771" t="s">
        <v>11</v>
      </c>
    </row>
    <row r="80" spans="1:4" ht="11.25" customHeight="1">
      <c r="A80" s="1266" t="s">
        <v>3319</v>
      </c>
      <c r="B80" s="776">
        <v>300</v>
      </c>
      <c r="C80" s="776">
        <v>300</v>
      </c>
      <c r="D80" s="775" t="s">
        <v>2632</v>
      </c>
    </row>
    <row r="81" spans="1:4" ht="11.25" customHeight="1">
      <c r="A81" s="1267"/>
      <c r="B81" s="774">
        <v>300</v>
      </c>
      <c r="C81" s="774">
        <v>300</v>
      </c>
      <c r="D81" s="773" t="s">
        <v>11</v>
      </c>
    </row>
    <row r="82" spans="1:4" ht="11.25" customHeight="1">
      <c r="A82" s="1265" t="s">
        <v>613</v>
      </c>
      <c r="B82" s="772">
        <v>100</v>
      </c>
      <c r="C82" s="772">
        <v>100</v>
      </c>
      <c r="D82" s="771" t="s">
        <v>2855</v>
      </c>
    </row>
    <row r="83" spans="1:4" ht="11.25" customHeight="1">
      <c r="A83" s="1265"/>
      <c r="B83" s="772">
        <v>20</v>
      </c>
      <c r="C83" s="772">
        <v>20</v>
      </c>
      <c r="D83" s="771" t="s">
        <v>847</v>
      </c>
    </row>
    <row r="84" spans="1:4" ht="11.25" customHeight="1">
      <c r="A84" s="1265"/>
      <c r="B84" s="772">
        <v>120</v>
      </c>
      <c r="C84" s="772">
        <v>120</v>
      </c>
      <c r="D84" s="771" t="s">
        <v>11</v>
      </c>
    </row>
    <row r="85" spans="1:4" ht="11.25" customHeight="1">
      <c r="A85" s="1266" t="s">
        <v>3318</v>
      </c>
      <c r="B85" s="776">
        <v>240</v>
      </c>
      <c r="C85" s="776">
        <v>0</v>
      </c>
      <c r="D85" s="775" t="s">
        <v>2565</v>
      </c>
    </row>
    <row r="86" spans="1:4" ht="11.25" customHeight="1">
      <c r="A86" s="1267"/>
      <c r="B86" s="774">
        <v>240</v>
      </c>
      <c r="C86" s="774">
        <v>0</v>
      </c>
      <c r="D86" s="773" t="s">
        <v>11</v>
      </c>
    </row>
    <row r="87" spans="1:4" ht="11.25" customHeight="1">
      <c r="A87" s="1265" t="s">
        <v>3317</v>
      </c>
      <c r="B87" s="772">
        <v>717.39</v>
      </c>
      <c r="C87" s="772">
        <v>717.38476000000003</v>
      </c>
      <c r="D87" s="771" t="s">
        <v>2429</v>
      </c>
    </row>
    <row r="88" spans="1:4" ht="11.25" customHeight="1">
      <c r="A88" s="1265"/>
      <c r="B88" s="772">
        <v>717.39</v>
      </c>
      <c r="C88" s="772">
        <v>717.38476000000003</v>
      </c>
      <c r="D88" s="771" t="s">
        <v>11</v>
      </c>
    </row>
    <row r="89" spans="1:4" ht="11.25" customHeight="1">
      <c r="A89" s="1266" t="s">
        <v>3316</v>
      </c>
      <c r="B89" s="776">
        <v>184.8</v>
      </c>
      <c r="C89" s="776">
        <v>184.8</v>
      </c>
      <c r="D89" s="775" t="s">
        <v>2565</v>
      </c>
    </row>
    <row r="90" spans="1:4" ht="11.25" customHeight="1">
      <c r="A90" s="1267"/>
      <c r="B90" s="774">
        <v>184.8</v>
      </c>
      <c r="C90" s="774">
        <v>184.8</v>
      </c>
      <c r="D90" s="773" t="s">
        <v>11</v>
      </c>
    </row>
    <row r="91" spans="1:4" ht="11.25" customHeight="1">
      <c r="A91" s="1265" t="s">
        <v>521</v>
      </c>
      <c r="B91" s="772">
        <v>200</v>
      </c>
      <c r="C91" s="772">
        <v>200</v>
      </c>
      <c r="D91" s="771" t="s">
        <v>522</v>
      </c>
    </row>
    <row r="92" spans="1:4" ht="11.25" customHeight="1">
      <c r="A92" s="1265"/>
      <c r="B92" s="772">
        <v>200</v>
      </c>
      <c r="C92" s="772">
        <v>200</v>
      </c>
      <c r="D92" s="771" t="s">
        <v>11</v>
      </c>
    </row>
    <row r="93" spans="1:4" ht="11.25" customHeight="1">
      <c r="A93" s="1266" t="s">
        <v>3315</v>
      </c>
      <c r="B93" s="776">
        <v>77</v>
      </c>
      <c r="C93" s="776">
        <v>77</v>
      </c>
      <c r="D93" s="775" t="s">
        <v>2831</v>
      </c>
    </row>
    <row r="94" spans="1:4" ht="11.25" customHeight="1">
      <c r="A94" s="1267"/>
      <c r="B94" s="774">
        <v>77</v>
      </c>
      <c r="C94" s="774">
        <v>77</v>
      </c>
      <c r="D94" s="773" t="s">
        <v>11</v>
      </c>
    </row>
    <row r="95" spans="1:4" ht="11.25" customHeight="1">
      <c r="A95" s="1265" t="s">
        <v>549</v>
      </c>
      <c r="B95" s="772">
        <v>30</v>
      </c>
      <c r="C95" s="772">
        <v>30</v>
      </c>
      <c r="D95" s="771" t="s">
        <v>551</v>
      </c>
    </row>
    <row r="96" spans="1:4" ht="11.25" customHeight="1">
      <c r="A96" s="1265"/>
      <c r="B96" s="772">
        <v>30</v>
      </c>
      <c r="C96" s="772">
        <v>30</v>
      </c>
      <c r="D96" s="771" t="s">
        <v>11</v>
      </c>
    </row>
    <row r="97" spans="1:4" ht="11.25" customHeight="1">
      <c r="A97" s="1266" t="s">
        <v>3314</v>
      </c>
      <c r="B97" s="776">
        <v>151</v>
      </c>
      <c r="C97" s="776">
        <v>151</v>
      </c>
      <c r="D97" s="775" t="s">
        <v>2855</v>
      </c>
    </row>
    <row r="98" spans="1:4" ht="11.25" customHeight="1">
      <c r="A98" s="1267"/>
      <c r="B98" s="774">
        <v>151</v>
      </c>
      <c r="C98" s="774">
        <v>151</v>
      </c>
      <c r="D98" s="773" t="s">
        <v>11</v>
      </c>
    </row>
    <row r="99" spans="1:4" ht="11.25" customHeight="1">
      <c r="A99" s="1265" t="s">
        <v>697</v>
      </c>
      <c r="B99" s="772">
        <v>200</v>
      </c>
      <c r="C99" s="772">
        <v>200</v>
      </c>
      <c r="D99" s="771" t="s">
        <v>698</v>
      </c>
    </row>
    <row r="100" spans="1:4" ht="11.25" customHeight="1">
      <c r="A100" s="1265"/>
      <c r="B100" s="772">
        <v>200</v>
      </c>
      <c r="C100" s="772">
        <v>200</v>
      </c>
      <c r="D100" s="771" t="s">
        <v>11</v>
      </c>
    </row>
    <row r="101" spans="1:4" ht="11.25" customHeight="1">
      <c r="A101" s="1266" t="s">
        <v>540</v>
      </c>
      <c r="B101" s="776">
        <v>40</v>
      </c>
      <c r="C101" s="776">
        <v>40</v>
      </c>
      <c r="D101" s="775" t="s">
        <v>541</v>
      </c>
    </row>
    <row r="102" spans="1:4" ht="11.25" customHeight="1">
      <c r="A102" s="1267"/>
      <c r="B102" s="774">
        <v>40</v>
      </c>
      <c r="C102" s="774">
        <v>40</v>
      </c>
      <c r="D102" s="773" t="s">
        <v>11</v>
      </c>
    </row>
    <row r="103" spans="1:4" ht="11.25" customHeight="1">
      <c r="A103" s="1265" t="s">
        <v>594</v>
      </c>
      <c r="B103" s="772">
        <v>250</v>
      </c>
      <c r="C103" s="772">
        <v>250</v>
      </c>
      <c r="D103" s="771" t="s">
        <v>595</v>
      </c>
    </row>
    <row r="104" spans="1:4" ht="11.25" customHeight="1">
      <c r="A104" s="1265"/>
      <c r="B104" s="772">
        <v>250</v>
      </c>
      <c r="C104" s="772">
        <v>250</v>
      </c>
      <c r="D104" s="771" t="s">
        <v>11</v>
      </c>
    </row>
    <row r="105" spans="1:4" ht="21.75">
      <c r="A105" s="1266" t="s">
        <v>3313</v>
      </c>
      <c r="B105" s="776">
        <v>99.6</v>
      </c>
      <c r="C105" s="776">
        <v>99.6</v>
      </c>
      <c r="D105" s="775" t="s">
        <v>2626</v>
      </c>
    </row>
    <row r="106" spans="1:4" ht="11.25" customHeight="1">
      <c r="A106" s="1267"/>
      <c r="B106" s="774">
        <v>99.6</v>
      </c>
      <c r="C106" s="774">
        <v>99.6</v>
      </c>
      <c r="D106" s="773" t="s">
        <v>11</v>
      </c>
    </row>
    <row r="107" spans="1:4" ht="11.25" customHeight="1">
      <c r="A107" s="1265" t="s">
        <v>3312</v>
      </c>
      <c r="B107" s="772">
        <v>197.03</v>
      </c>
      <c r="C107" s="772">
        <v>197.024</v>
      </c>
      <c r="D107" s="771" t="s">
        <v>2596</v>
      </c>
    </row>
    <row r="108" spans="1:4" ht="11.25" customHeight="1">
      <c r="A108" s="1265"/>
      <c r="B108" s="772">
        <v>197.03</v>
      </c>
      <c r="C108" s="772">
        <v>197.024</v>
      </c>
      <c r="D108" s="771" t="s">
        <v>11</v>
      </c>
    </row>
    <row r="109" spans="1:4" ht="21.75">
      <c r="A109" s="1266" t="s">
        <v>3311</v>
      </c>
      <c r="B109" s="776">
        <v>150</v>
      </c>
      <c r="C109" s="776">
        <v>150</v>
      </c>
      <c r="D109" s="775" t="s">
        <v>2853</v>
      </c>
    </row>
    <row r="110" spans="1:4" ht="11.25" customHeight="1">
      <c r="A110" s="1267"/>
      <c r="B110" s="774">
        <v>150</v>
      </c>
      <c r="C110" s="774">
        <v>150</v>
      </c>
      <c r="D110" s="773" t="s">
        <v>11</v>
      </c>
    </row>
    <row r="111" spans="1:4" ht="11.25" customHeight="1">
      <c r="A111" s="1265" t="s">
        <v>3310</v>
      </c>
      <c r="B111" s="772">
        <v>635.75</v>
      </c>
      <c r="C111" s="772">
        <v>635.73612999999989</v>
      </c>
      <c r="D111" s="771" t="s">
        <v>2429</v>
      </c>
    </row>
    <row r="112" spans="1:4" ht="11.25" customHeight="1">
      <c r="A112" s="1265"/>
      <c r="B112" s="772">
        <v>635.75</v>
      </c>
      <c r="C112" s="772">
        <v>635.73612999999989</v>
      </c>
      <c r="D112" s="771" t="s">
        <v>11</v>
      </c>
    </row>
    <row r="113" spans="1:4" ht="11.25" customHeight="1">
      <c r="A113" s="1266" t="s">
        <v>3309</v>
      </c>
      <c r="B113" s="776">
        <v>298.5</v>
      </c>
      <c r="C113" s="776">
        <v>149.25</v>
      </c>
      <c r="D113" s="775" t="s">
        <v>2864</v>
      </c>
    </row>
    <row r="114" spans="1:4" ht="11.25" customHeight="1">
      <c r="A114" s="1267"/>
      <c r="B114" s="774">
        <v>298.5</v>
      </c>
      <c r="C114" s="774">
        <v>149.25</v>
      </c>
      <c r="D114" s="773" t="s">
        <v>11</v>
      </c>
    </row>
    <row r="115" spans="1:4" ht="11.25" customHeight="1">
      <c r="A115" s="1265" t="s">
        <v>3308</v>
      </c>
      <c r="B115" s="772">
        <v>50</v>
      </c>
      <c r="C115" s="772">
        <v>50</v>
      </c>
      <c r="D115" s="771" t="s">
        <v>2831</v>
      </c>
    </row>
    <row r="116" spans="1:4" ht="11.25" customHeight="1">
      <c r="A116" s="1265"/>
      <c r="B116" s="772">
        <v>50</v>
      </c>
      <c r="C116" s="772">
        <v>50</v>
      </c>
      <c r="D116" s="771" t="s">
        <v>11</v>
      </c>
    </row>
    <row r="117" spans="1:4" ht="11.25" customHeight="1">
      <c r="A117" s="1266" t="s">
        <v>3307</v>
      </c>
      <c r="B117" s="776">
        <v>136</v>
      </c>
      <c r="C117" s="776">
        <v>136</v>
      </c>
      <c r="D117" s="775" t="s">
        <v>2565</v>
      </c>
    </row>
    <row r="118" spans="1:4" ht="11.25" customHeight="1">
      <c r="A118" s="1267"/>
      <c r="B118" s="774">
        <v>136</v>
      </c>
      <c r="C118" s="774">
        <v>136</v>
      </c>
      <c r="D118" s="773" t="s">
        <v>11</v>
      </c>
    </row>
    <row r="119" spans="1:4" ht="11.25" customHeight="1">
      <c r="A119" s="1265" t="s">
        <v>3306</v>
      </c>
      <c r="B119" s="772">
        <v>8973.52</v>
      </c>
      <c r="C119" s="772">
        <v>8947.6949999999997</v>
      </c>
      <c r="D119" s="771" t="s">
        <v>2822</v>
      </c>
    </row>
    <row r="120" spans="1:4" ht="11.25" customHeight="1">
      <c r="A120" s="1265"/>
      <c r="B120" s="772">
        <v>1412.74</v>
      </c>
      <c r="C120" s="772">
        <v>1412.6889200000001</v>
      </c>
      <c r="D120" s="771" t="s">
        <v>2429</v>
      </c>
    </row>
    <row r="121" spans="1:4" ht="11.25" customHeight="1">
      <c r="A121" s="1265"/>
      <c r="B121" s="772">
        <v>679.57999999999993</v>
      </c>
      <c r="C121" s="772">
        <v>679.56260000000009</v>
      </c>
      <c r="D121" s="771" t="s">
        <v>1117</v>
      </c>
    </row>
    <row r="122" spans="1:4" ht="11.25" customHeight="1">
      <c r="A122" s="1265"/>
      <c r="B122" s="772">
        <v>11065.84</v>
      </c>
      <c r="C122" s="772">
        <v>11039.94652</v>
      </c>
      <c r="D122" s="771" t="s">
        <v>11</v>
      </c>
    </row>
    <row r="123" spans="1:4" ht="11.25" customHeight="1">
      <c r="A123" s="1266" t="s">
        <v>3305</v>
      </c>
      <c r="B123" s="776">
        <v>1428.44</v>
      </c>
      <c r="C123" s="776">
        <v>870.16626999999994</v>
      </c>
      <c r="D123" s="775" t="s">
        <v>2429</v>
      </c>
    </row>
    <row r="124" spans="1:4" ht="11.25" customHeight="1">
      <c r="A124" s="1267"/>
      <c r="B124" s="774">
        <v>1428.44</v>
      </c>
      <c r="C124" s="774">
        <v>870.16626999999994</v>
      </c>
      <c r="D124" s="773" t="s">
        <v>11</v>
      </c>
    </row>
    <row r="125" spans="1:4" ht="11.25" customHeight="1">
      <c r="A125" s="1265" t="s">
        <v>3304</v>
      </c>
      <c r="B125" s="772">
        <v>400</v>
      </c>
      <c r="C125" s="772">
        <v>200</v>
      </c>
      <c r="D125" s="771" t="s">
        <v>2864</v>
      </c>
    </row>
    <row r="126" spans="1:4" ht="11.25" customHeight="1">
      <c r="A126" s="1265"/>
      <c r="B126" s="772">
        <v>400</v>
      </c>
      <c r="C126" s="772">
        <v>200</v>
      </c>
      <c r="D126" s="771" t="s">
        <v>11</v>
      </c>
    </row>
    <row r="127" spans="1:4" ht="11.25" customHeight="1">
      <c r="A127" s="1266" t="s">
        <v>3303</v>
      </c>
      <c r="B127" s="776">
        <v>893.87</v>
      </c>
      <c r="C127" s="776">
        <v>893.87300000000005</v>
      </c>
      <c r="D127" s="775" t="s">
        <v>2822</v>
      </c>
    </row>
    <row r="128" spans="1:4" ht="11.25" customHeight="1">
      <c r="A128" s="1267"/>
      <c r="B128" s="774">
        <v>893.87</v>
      </c>
      <c r="C128" s="774">
        <v>893.87300000000005</v>
      </c>
      <c r="D128" s="773" t="s">
        <v>11</v>
      </c>
    </row>
    <row r="129" spans="1:4" ht="11.25" customHeight="1">
      <c r="A129" s="1265" t="s">
        <v>3302</v>
      </c>
      <c r="B129" s="772">
        <v>299.39999999999998</v>
      </c>
      <c r="C129" s="772">
        <v>149.69999999999999</v>
      </c>
      <c r="D129" s="771" t="s">
        <v>2864</v>
      </c>
    </row>
    <row r="130" spans="1:4" ht="11.25" customHeight="1">
      <c r="A130" s="1265"/>
      <c r="B130" s="772">
        <v>299.39999999999998</v>
      </c>
      <c r="C130" s="772">
        <v>149.69999999999999</v>
      </c>
      <c r="D130" s="771" t="s">
        <v>11</v>
      </c>
    </row>
    <row r="131" spans="1:4" ht="11.25" customHeight="1">
      <c r="A131" s="1266" t="s">
        <v>3301</v>
      </c>
      <c r="B131" s="776">
        <v>994</v>
      </c>
      <c r="C131" s="776">
        <v>0</v>
      </c>
      <c r="D131" s="775" t="s">
        <v>2596</v>
      </c>
    </row>
    <row r="132" spans="1:4" ht="11.25" customHeight="1">
      <c r="A132" s="1267"/>
      <c r="B132" s="774">
        <v>994</v>
      </c>
      <c r="C132" s="774">
        <v>0</v>
      </c>
      <c r="D132" s="773" t="s">
        <v>11</v>
      </c>
    </row>
    <row r="133" spans="1:4" ht="11.25" customHeight="1">
      <c r="A133" s="1265" t="s">
        <v>587</v>
      </c>
      <c r="B133" s="772">
        <v>197.5</v>
      </c>
      <c r="C133" s="772">
        <v>197.5</v>
      </c>
      <c r="D133" s="771" t="s">
        <v>2831</v>
      </c>
    </row>
    <row r="134" spans="1:4" ht="11.25" customHeight="1">
      <c r="A134" s="1265"/>
      <c r="B134" s="772">
        <v>44</v>
      </c>
      <c r="C134" s="772">
        <v>44</v>
      </c>
      <c r="D134" s="771" t="s">
        <v>590</v>
      </c>
    </row>
    <row r="135" spans="1:4" ht="11.25" customHeight="1">
      <c r="A135" s="1265"/>
      <c r="B135" s="772">
        <v>241.5</v>
      </c>
      <c r="C135" s="772">
        <v>241.5</v>
      </c>
      <c r="D135" s="771" t="s">
        <v>11</v>
      </c>
    </row>
    <row r="136" spans="1:4" ht="11.25" customHeight="1">
      <c r="A136" s="1266" t="s">
        <v>3300</v>
      </c>
      <c r="B136" s="776">
        <v>130</v>
      </c>
      <c r="C136" s="776">
        <v>128.89500000000001</v>
      </c>
      <c r="D136" s="775" t="s">
        <v>2831</v>
      </c>
    </row>
    <row r="137" spans="1:4" ht="11.25" customHeight="1">
      <c r="A137" s="1267"/>
      <c r="B137" s="774">
        <v>130</v>
      </c>
      <c r="C137" s="774">
        <v>128.89500000000001</v>
      </c>
      <c r="D137" s="773" t="s">
        <v>11</v>
      </c>
    </row>
    <row r="138" spans="1:4" ht="11.25" customHeight="1">
      <c r="A138" s="1265" t="s">
        <v>3299</v>
      </c>
      <c r="B138" s="772">
        <v>20.9</v>
      </c>
      <c r="C138" s="772">
        <v>0</v>
      </c>
      <c r="D138" s="771" t="s">
        <v>2820</v>
      </c>
    </row>
    <row r="139" spans="1:4" ht="11.25" customHeight="1">
      <c r="A139" s="1265"/>
      <c r="B139" s="772">
        <v>20.9</v>
      </c>
      <c r="C139" s="772">
        <v>0</v>
      </c>
      <c r="D139" s="771" t="s">
        <v>11</v>
      </c>
    </row>
    <row r="140" spans="1:4" ht="11.25" customHeight="1">
      <c r="A140" s="1266" t="s">
        <v>630</v>
      </c>
      <c r="B140" s="776">
        <v>80</v>
      </c>
      <c r="C140" s="776">
        <v>80</v>
      </c>
      <c r="D140" s="775" t="s">
        <v>827</v>
      </c>
    </row>
    <row r="141" spans="1:4" ht="11.25" customHeight="1">
      <c r="A141" s="1267"/>
      <c r="B141" s="774">
        <v>80</v>
      </c>
      <c r="C141" s="774">
        <v>80</v>
      </c>
      <c r="D141" s="773" t="s">
        <v>11</v>
      </c>
    </row>
    <row r="142" spans="1:4" ht="11.25" customHeight="1">
      <c r="A142" s="1265" t="s">
        <v>3298</v>
      </c>
      <c r="B142" s="772">
        <v>7210.7300000000005</v>
      </c>
      <c r="C142" s="772">
        <v>7198.5010000000002</v>
      </c>
      <c r="D142" s="771" t="s">
        <v>2822</v>
      </c>
    </row>
    <row r="143" spans="1:4" ht="11.25" customHeight="1">
      <c r="A143" s="1265"/>
      <c r="B143" s="772">
        <v>337.09999999999997</v>
      </c>
      <c r="C143" s="772">
        <v>337.08799999999997</v>
      </c>
      <c r="D143" s="771" t="s">
        <v>1117</v>
      </c>
    </row>
    <row r="144" spans="1:4" ht="11.25" customHeight="1">
      <c r="A144" s="1265"/>
      <c r="B144" s="772">
        <v>7547.8300000000008</v>
      </c>
      <c r="C144" s="772">
        <v>7535.5889999999999</v>
      </c>
      <c r="D144" s="771" t="s">
        <v>11</v>
      </c>
    </row>
    <row r="145" spans="1:4" ht="11.25" customHeight="1">
      <c r="A145" s="1266" t="s">
        <v>3297</v>
      </c>
      <c r="B145" s="776">
        <v>50</v>
      </c>
      <c r="C145" s="776">
        <v>50</v>
      </c>
      <c r="D145" s="775" t="s">
        <v>2603</v>
      </c>
    </row>
    <row r="146" spans="1:4" ht="11.25" customHeight="1">
      <c r="A146" s="1267"/>
      <c r="B146" s="774">
        <v>50</v>
      </c>
      <c r="C146" s="774">
        <v>50</v>
      </c>
      <c r="D146" s="773" t="s">
        <v>11</v>
      </c>
    </row>
    <row r="147" spans="1:4" ht="11.25" customHeight="1">
      <c r="A147" s="1265" t="s">
        <v>640</v>
      </c>
      <c r="B147" s="772">
        <v>10</v>
      </c>
      <c r="C147" s="772">
        <v>10</v>
      </c>
      <c r="D147" s="771" t="s">
        <v>641</v>
      </c>
    </row>
    <row r="148" spans="1:4" ht="11.25" customHeight="1">
      <c r="A148" s="1265"/>
      <c r="B148" s="772">
        <v>10</v>
      </c>
      <c r="C148" s="772">
        <v>10</v>
      </c>
      <c r="D148" s="771" t="s">
        <v>11</v>
      </c>
    </row>
    <row r="149" spans="1:4" ht="11.25" customHeight="1">
      <c r="A149" s="1266" t="s">
        <v>586</v>
      </c>
      <c r="B149" s="776">
        <v>80</v>
      </c>
      <c r="C149" s="776">
        <v>80</v>
      </c>
      <c r="D149" s="775" t="s">
        <v>590</v>
      </c>
    </row>
    <row r="150" spans="1:4" ht="11.25" customHeight="1">
      <c r="A150" s="1267"/>
      <c r="B150" s="774">
        <v>80</v>
      </c>
      <c r="C150" s="774">
        <v>80</v>
      </c>
      <c r="D150" s="773" t="s">
        <v>11</v>
      </c>
    </row>
    <row r="151" spans="1:4" ht="11.25" customHeight="1">
      <c r="A151" s="1265" t="s">
        <v>3296</v>
      </c>
      <c r="B151" s="772">
        <v>400</v>
      </c>
      <c r="C151" s="772">
        <v>200</v>
      </c>
      <c r="D151" s="771" t="s">
        <v>2864</v>
      </c>
    </row>
    <row r="152" spans="1:4" ht="11.25" customHeight="1">
      <c r="A152" s="1265"/>
      <c r="B152" s="772">
        <v>400</v>
      </c>
      <c r="C152" s="772">
        <v>200</v>
      </c>
      <c r="D152" s="771" t="s">
        <v>11</v>
      </c>
    </row>
    <row r="153" spans="1:4" ht="11.25" customHeight="1">
      <c r="A153" s="1266" t="s">
        <v>3295</v>
      </c>
      <c r="B153" s="776">
        <v>100</v>
      </c>
      <c r="C153" s="776">
        <v>100</v>
      </c>
      <c r="D153" s="775" t="s">
        <v>2624</v>
      </c>
    </row>
    <row r="154" spans="1:4" ht="11.25" customHeight="1">
      <c r="A154" s="1267"/>
      <c r="B154" s="774">
        <v>100</v>
      </c>
      <c r="C154" s="774">
        <v>100</v>
      </c>
      <c r="D154" s="773" t="s">
        <v>11</v>
      </c>
    </row>
    <row r="155" spans="1:4" ht="11.25" customHeight="1">
      <c r="A155" s="1265" t="s">
        <v>3294</v>
      </c>
      <c r="B155" s="772">
        <v>140</v>
      </c>
      <c r="C155" s="772">
        <v>140</v>
      </c>
      <c r="D155" s="771" t="s">
        <v>2624</v>
      </c>
    </row>
    <row r="156" spans="1:4" ht="11.25" customHeight="1">
      <c r="A156" s="1265"/>
      <c r="B156" s="772">
        <v>140</v>
      </c>
      <c r="C156" s="772">
        <v>140</v>
      </c>
      <c r="D156" s="771" t="s">
        <v>11</v>
      </c>
    </row>
    <row r="157" spans="1:4" ht="11.25" customHeight="1">
      <c r="A157" s="1266" t="s">
        <v>3293</v>
      </c>
      <c r="B157" s="776">
        <v>96</v>
      </c>
      <c r="C157" s="776">
        <v>96</v>
      </c>
      <c r="D157" s="775" t="s">
        <v>2565</v>
      </c>
    </row>
    <row r="158" spans="1:4" ht="11.25" customHeight="1">
      <c r="A158" s="1267"/>
      <c r="B158" s="774">
        <v>96</v>
      </c>
      <c r="C158" s="774">
        <v>96</v>
      </c>
      <c r="D158" s="773" t="s">
        <v>11</v>
      </c>
    </row>
    <row r="159" spans="1:4" ht="11.25" customHeight="1">
      <c r="A159" s="1265" t="s">
        <v>3292</v>
      </c>
      <c r="B159" s="772">
        <v>35.200000000000003</v>
      </c>
      <c r="C159" s="772">
        <v>17.600000000000001</v>
      </c>
      <c r="D159" s="771" t="s">
        <v>2596</v>
      </c>
    </row>
    <row r="160" spans="1:4" ht="11.25" customHeight="1">
      <c r="A160" s="1265"/>
      <c r="B160" s="772">
        <v>35.200000000000003</v>
      </c>
      <c r="C160" s="772">
        <v>17.600000000000001</v>
      </c>
      <c r="D160" s="771" t="s">
        <v>11</v>
      </c>
    </row>
    <row r="161" spans="1:4" ht="11.25" customHeight="1">
      <c r="A161" s="1266" t="s">
        <v>3291</v>
      </c>
      <c r="B161" s="776">
        <v>80</v>
      </c>
      <c r="C161" s="776">
        <v>17.088000000000001</v>
      </c>
      <c r="D161" s="775" t="s">
        <v>2565</v>
      </c>
    </row>
    <row r="162" spans="1:4" ht="11.25" customHeight="1">
      <c r="A162" s="1267"/>
      <c r="B162" s="774">
        <v>80</v>
      </c>
      <c r="C162" s="774">
        <v>17.088000000000001</v>
      </c>
      <c r="D162" s="773" t="s">
        <v>11</v>
      </c>
    </row>
    <row r="163" spans="1:4" ht="11.25" customHeight="1">
      <c r="A163" s="1265" t="s">
        <v>3290</v>
      </c>
      <c r="B163" s="772">
        <v>121</v>
      </c>
      <c r="C163" s="772">
        <v>121</v>
      </c>
      <c r="D163" s="771" t="s">
        <v>2855</v>
      </c>
    </row>
    <row r="164" spans="1:4" ht="11.25" customHeight="1">
      <c r="A164" s="1265"/>
      <c r="B164" s="772">
        <v>121</v>
      </c>
      <c r="C164" s="772">
        <v>121</v>
      </c>
      <c r="D164" s="771" t="s">
        <v>11</v>
      </c>
    </row>
    <row r="165" spans="1:4" ht="11.25" customHeight="1">
      <c r="A165" s="1266" t="s">
        <v>585</v>
      </c>
      <c r="B165" s="776">
        <v>200</v>
      </c>
      <c r="C165" s="776">
        <v>200</v>
      </c>
      <c r="D165" s="775" t="s">
        <v>590</v>
      </c>
    </row>
    <row r="166" spans="1:4" ht="11.25" customHeight="1">
      <c r="A166" s="1267"/>
      <c r="B166" s="774">
        <v>200</v>
      </c>
      <c r="C166" s="774">
        <v>200</v>
      </c>
      <c r="D166" s="773" t="s">
        <v>11</v>
      </c>
    </row>
    <row r="167" spans="1:4" ht="11.25" customHeight="1">
      <c r="A167" s="1265" t="s">
        <v>3289</v>
      </c>
      <c r="B167" s="772">
        <v>78.599999999999994</v>
      </c>
      <c r="C167" s="772">
        <v>78.599999999999994</v>
      </c>
      <c r="D167" s="771" t="s">
        <v>2631</v>
      </c>
    </row>
    <row r="168" spans="1:4" ht="11.25" customHeight="1">
      <c r="A168" s="1265"/>
      <c r="B168" s="772">
        <v>78.599999999999994</v>
      </c>
      <c r="C168" s="772">
        <v>78.599999999999994</v>
      </c>
      <c r="D168" s="771" t="s">
        <v>11</v>
      </c>
    </row>
    <row r="169" spans="1:4" ht="11.25" customHeight="1">
      <c r="A169" s="1266" t="s">
        <v>680</v>
      </c>
      <c r="B169" s="776">
        <v>100</v>
      </c>
      <c r="C169" s="776">
        <v>100</v>
      </c>
      <c r="D169" s="775" t="s">
        <v>681</v>
      </c>
    </row>
    <row r="170" spans="1:4" ht="11.25" customHeight="1">
      <c r="A170" s="1267"/>
      <c r="B170" s="774">
        <v>100</v>
      </c>
      <c r="C170" s="774">
        <v>100</v>
      </c>
      <c r="D170" s="773" t="s">
        <v>11</v>
      </c>
    </row>
    <row r="171" spans="1:4" ht="11.25" customHeight="1">
      <c r="A171" s="1265" t="s">
        <v>3288</v>
      </c>
      <c r="B171" s="772">
        <v>531.83000000000004</v>
      </c>
      <c r="C171" s="772">
        <v>531.81715000000008</v>
      </c>
      <c r="D171" s="771" t="s">
        <v>2429</v>
      </c>
    </row>
    <row r="172" spans="1:4" ht="11.25" customHeight="1">
      <c r="A172" s="1265"/>
      <c r="B172" s="772">
        <v>531.83000000000004</v>
      </c>
      <c r="C172" s="772">
        <v>531.81715000000008</v>
      </c>
      <c r="D172" s="771" t="s">
        <v>11</v>
      </c>
    </row>
    <row r="173" spans="1:4" ht="11.25" customHeight="1">
      <c r="A173" s="1266" t="s">
        <v>3287</v>
      </c>
      <c r="B173" s="776">
        <v>88.7</v>
      </c>
      <c r="C173" s="776">
        <v>88.7</v>
      </c>
      <c r="D173" s="775" t="s">
        <v>717</v>
      </c>
    </row>
    <row r="174" spans="1:4" ht="11.25" customHeight="1">
      <c r="A174" s="1267"/>
      <c r="B174" s="774">
        <v>88.7</v>
      </c>
      <c r="C174" s="774">
        <v>88.7</v>
      </c>
      <c r="D174" s="773" t="s">
        <v>11</v>
      </c>
    </row>
    <row r="175" spans="1:4" ht="11.25" customHeight="1">
      <c r="A175" s="1265" t="s">
        <v>3286</v>
      </c>
      <c r="B175" s="772">
        <v>533</v>
      </c>
      <c r="C175" s="772">
        <v>533</v>
      </c>
      <c r="D175" s="771" t="s">
        <v>2855</v>
      </c>
    </row>
    <row r="176" spans="1:4" ht="21.75">
      <c r="A176" s="1265"/>
      <c r="B176" s="772">
        <v>46.9</v>
      </c>
      <c r="C176" s="772">
        <v>46.9</v>
      </c>
      <c r="D176" s="771" t="s">
        <v>2938</v>
      </c>
    </row>
    <row r="177" spans="1:4" ht="11.25" customHeight="1">
      <c r="A177" s="1265"/>
      <c r="B177" s="772">
        <v>46.2</v>
      </c>
      <c r="C177" s="772">
        <v>46.2</v>
      </c>
      <c r="D177" s="771" t="s">
        <v>2635</v>
      </c>
    </row>
    <row r="178" spans="1:4" ht="11.25" customHeight="1">
      <c r="A178" s="1265"/>
      <c r="B178" s="772">
        <v>626.1</v>
      </c>
      <c r="C178" s="772">
        <v>626.1</v>
      </c>
      <c r="D178" s="771" t="s">
        <v>11</v>
      </c>
    </row>
    <row r="179" spans="1:4" ht="11.25" customHeight="1">
      <c r="A179" s="1266" t="s">
        <v>3285</v>
      </c>
      <c r="B179" s="776">
        <v>2000</v>
      </c>
      <c r="C179" s="776">
        <v>2000</v>
      </c>
      <c r="D179" s="775" t="s">
        <v>590</v>
      </c>
    </row>
    <row r="180" spans="1:4" ht="11.25" customHeight="1">
      <c r="A180" s="1267"/>
      <c r="B180" s="774">
        <v>2000</v>
      </c>
      <c r="C180" s="774">
        <v>2000</v>
      </c>
      <c r="D180" s="773" t="s">
        <v>11</v>
      </c>
    </row>
    <row r="181" spans="1:4" ht="11.25" customHeight="1">
      <c r="A181" s="1265" t="s">
        <v>3284</v>
      </c>
      <c r="B181" s="772">
        <v>130</v>
      </c>
      <c r="C181" s="772">
        <v>130</v>
      </c>
      <c r="D181" s="771" t="s">
        <v>2631</v>
      </c>
    </row>
    <row r="182" spans="1:4" ht="11.25" customHeight="1">
      <c r="A182" s="1265"/>
      <c r="B182" s="772">
        <v>130</v>
      </c>
      <c r="C182" s="772">
        <v>130</v>
      </c>
      <c r="D182" s="771" t="s">
        <v>11</v>
      </c>
    </row>
    <row r="183" spans="1:4" ht="11.25" customHeight="1">
      <c r="A183" s="1266" t="s">
        <v>3283</v>
      </c>
      <c r="B183" s="776">
        <v>79</v>
      </c>
      <c r="C183" s="776">
        <v>79</v>
      </c>
      <c r="D183" s="775" t="s">
        <v>2631</v>
      </c>
    </row>
    <row r="184" spans="1:4" ht="11.25" customHeight="1">
      <c r="A184" s="1265"/>
      <c r="B184" s="772">
        <v>526.09</v>
      </c>
      <c r="C184" s="772">
        <v>526.08677999999998</v>
      </c>
      <c r="D184" s="771" t="s">
        <v>3282</v>
      </c>
    </row>
    <row r="185" spans="1:4" ht="11.25" customHeight="1">
      <c r="A185" s="1267"/>
      <c r="B185" s="774">
        <v>605.09</v>
      </c>
      <c r="C185" s="774">
        <v>605.08677999999998</v>
      </c>
      <c r="D185" s="773" t="s">
        <v>11</v>
      </c>
    </row>
    <row r="186" spans="1:4" ht="11.25" customHeight="1">
      <c r="A186" s="1265" t="s">
        <v>3281</v>
      </c>
      <c r="B186" s="772">
        <v>436.34</v>
      </c>
      <c r="C186" s="772">
        <v>218.16238999999999</v>
      </c>
      <c r="D186" s="771" t="s">
        <v>1118</v>
      </c>
    </row>
    <row r="187" spans="1:4" ht="11.25" customHeight="1">
      <c r="A187" s="1265"/>
      <c r="B187" s="772">
        <v>436.34</v>
      </c>
      <c r="C187" s="772">
        <v>218.16238999999999</v>
      </c>
      <c r="D187" s="771" t="s">
        <v>11</v>
      </c>
    </row>
    <row r="188" spans="1:4" ht="11.25" customHeight="1">
      <c r="A188" s="1266" t="s">
        <v>3280</v>
      </c>
      <c r="B188" s="776">
        <v>96</v>
      </c>
      <c r="C188" s="776">
        <v>96</v>
      </c>
      <c r="D188" s="775" t="s">
        <v>2961</v>
      </c>
    </row>
    <row r="189" spans="1:4" ht="11.25" customHeight="1">
      <c r="A189" s="1265"/>
      <c r="B189" s="772">
        <v>50</v>
      </c>
      <c r="C189" s="772">
        <v>50</v>
      </c>
      <c r="D189" s="771" t="s">
        <v>2635</v>
      </c>
    </row>
    <row r="190" spans="1:4" ht="21.75">
      <c r="A190" s="1265"/>
      <c r="B190" s="772">
        <v>100</v>
      </c>
      <c r="C190" s="772">
        <v>100</v>
      </c>
      <c r="D190" s="771" t="s">
        <v>2853</v>
      </c>
    </row>
    <row r="191" spans="1:4" ht="11.25" customHeight="1">
      <c r="A191" s="1265"/>
      <c r="B191" s="772">
        <v>277.5</v>
      </c>
      <c r="C191" s="772">
        <v>277.5</v>
      </c>
      <c r="D191" s="771" t="s">
        <v>2631</v>
      </c>
    </row>
    <row r="192" spans="1:4" ht="11.25" customHeight="1">
      <c r="A192" s="1265"/>
      <c r="B192" s="772">
        <v>478.97</v>
      </c>
      <c r="C192" s="772">
        <v>478.95305999999999</v>
      </c>
      <c r="D192" s="771" t="s">
        <v>1118</v>
      </c>
    </row>
    <row r="193" spans="1:4" ht="11.25" customHeight="1">
      <c r="A193" s="1267"/>
      <c r="B193" s="774">
        <v>1002.47</v>
      </c>
      <c r="C193" s="774">
        <v>1002.4530600000001</v>
      </c>
      <c r="D193" s="773" t="s">
        <v>11</v>
      </c>
    </row>
    <row r="194" spans="1:4" ht="11.25" customHeight="1">
      <c r="A194" s="1265" t="s">
        <v>3279</v>
      </c>
      <c r="B194" s="772">
        <v>50</v>
      </c>
      <c r="C194" s="772">
        <v>50</v>
      </c>
      <c r="D194" s="771" t="s">
        <v>2855</v>
      </c>
    </row>
    <row r="195" spans="1:4" ht="11.25" customHeight="1">
      <c r="A195" s="1265"/>
      <c r="B195" s="772">
        <v>30</v>
      </c>
      <c r="C195" s="772">
        <v>30</v>
      </c>
      <c r="D195" s="771" t="s">
        <v>2964</v>
      </c>
    </row>
    <row r="196" spans="1:4" ht="11.25" customHeight="1">
      <c r="A196" s="1265"/>
      <c r="B196" s="772">
        <v>80</v>
      </c>
      <c r="C196" s="772">
        <v>80</v>
      </c>
      <c r="D196" s="771" t="s">
        <v>11</v>
      </c>
    </row>
    <row r="197" spans="1:4" ht="11.25" customHeight="1">
      <c r="A197" s="1266" t="s">
        <v>3278</v>
      </c>
      <c r="B197" s="776">
        <v>196</v>
      </c>
      <c r="C197" s="776">
        <v>196</v>
      </c>
      <c r="D197" s="775" t="s">
        <v>2855</v>
      </c>
    </row>
    <row r="198" spans="1:4" ht="11.25" customHeight="1">
      <c r="A198" s="1265"/>
      <c r="B198" s="772">
        <v>50</v>
      </c>
      <c r="C198" s="772">
        <v>50</v>
      </c>
      <c r="D198" s="771" t="s">
        <v>2631</v>
      </c>
    </row>
    <row r="199" spans="1:4" ht="11.25" customHeight="1">
      <c r="A199" s="1267"/>
      <c r="B199" s="774">
        <v>246</v>
      </c>
      <c r="C199" s="774">
        <v>246</v>
      </c>
      <c r="D199" s="773" t="s">
        <v>11</v>
      </c>
    </row>
    <row r="200" spans="1:4" ht="11.25" customHeight="1">
      <c r="A200" s="1265" t="s">
        <v>3277</v>
      </c>
      <c r="B200" s="772">
        <v>1000</v>
      </c>
      <c r="C200" s="772">
        <v>0</v>
      </c>
      <c r="D200" s="771" t="s">
        <v>2596</v>
      </c>
    </row>
    <row r="201" spans="1:4" ht="11.25" customHeight="1">
      <c r="A201" s="1265"/>
      <c r="B201" s="772">
        <v>1000</v>
      </c>
      <c r="C201" s="772">
        <v>0</v>
      </c>
      <c r="D201" s="771" t="s">
        <v>11</v>
      </c>
    </row>
    <row r="202" spans="1:4" ht="11.25" customHeight="1">
      <c r="A202" s="1266" t="s">
        <v>3276</v>
      </c>
      <c r="B202" s="776">
        <v>332.1</v>
      </c>
      <c r="C202" s="776">
        <v>331.60287999999997</v>
      </c>
      <c r="D202" s="775" t="s">
        <v>1122</v>
      </c>
    </row>
    <row r="203" spans="1:4" ht="11.25" customHeight="1">
      <c r="A203" s="1267"/>
      <c r="B203" s="774">
        <v>332.1</v>
      </c>
      <c r="C203" s="774">
        <v>331.60287999999997</v>
      </c>
      <c r="D203" s="773" t="s">
        <v>11</v>
      </c>
    </row>
    <row r="204" spans="1:4" ht="11.25" customHeight="1">
      <c r="A204" s="1265" t="s">
        <v>3275</v>
      </c>
      <c r="B204" s="772">
        <v>1156.72</v>
      </c>
      <c r="C204" s="772">
        <v>1156.68253</v>
      </c>
      <c r="D204" s="771" t="s">
        <v>1117</v>
      </c>
    </row>
    <row r="205" spans="1:4" ht="11.25" customHeight="1">
      <c r="A205" s="1265"/>
      <c r="B205" s="772">
        <v>1156.72</v>
      </c>
      <c r="C205" s="772">
        <v>1156.68253</v>
      </c>
      <c r="D205" s="771" t="s">
        <v>11</v>
      </c>
    </row>
    <row r="206" spans="1:4" ht="11.25" customHeight="1">
      <c r="A206" s="1266" t="s">
        <v>715</v>
      </c>
      <c r="B206" s="776">
        <v>500</v>
      </c>
      <c r="C206" s="776">
        <v>500</v>
      </c>
      <c r="D206" s="775" t="s">
        <v>717</v>
      </c>
    </row>
    <row r="207" spans="1:4" ht="11.25" customHeight="1">
      <c r="A207" s="1267"/>
      <c r="B207" s="774">
        <v>500</v>
      </c>
      <c r="C207" s="774">
        <v>500</v>
      </c>
      <c r="D207" s="773" t="s">
        <v>11</v>
      </c>
    </row>
    <row r="208" spans="1:4" ht="11.25" customHeight="1">
      <c r="A208" s="1265" t="s">
        <v>3274</v>
      </c>
      <c r="B208" s="772">
        <v>50</v>
      </c>
      <c r="C208" s="772">
        <v>25</v>
      </c>
      <c r="D208" s="771" t="s">
        <v>2596</v>
      </c>
    </row>
    <row r="209" spans="1:4" ht="11.25" customHeight="1">
      <c r="A209" s="1265"/>
      <c r="B209" s="772">
        <v>150</v>
      </c>
      <c r="C209" s="772">
        <v>150</v>
      </c>
      <c r="D209" s="771" t="s">
        <v>2624</v>
      </c>
    </row>
    <row r="210" spans="1:4" ht="11.25" customHeight="1">
      <c r="A210" s="1265"/>
      <c r="B210" s="772">
        <v>629.54999999999995</v>
      </c>
      <c r="C210" s="772">
        <v>629.53674999999998</v>
      </c>
      <c r="D210" s="771" t="s">
        <v>2429</v>
      </c>
    </row>
    <row r="211" spans="1:4" ht="11.25" customHeight="1">
      <c r="A211" s="1265"/>
      <c r="B211" s="772">
        <v>829.55</v>
      </c>
      <c r="C211" s="772">
        <v>804.53674999999998</v>
      </c>
      <c r="D211" s="771" t="s">
        <v>11</v>
      </c>
    </row>
    <row r="212" spans="1:4" ht="11.25" customHeight="1">
      <c r="A212" s="1266" t="s">
        <v>3273</v>
      </c>
      <c r="B212" s="776">
        <v>204.17</v>
      </c>
      <c r="C212" s="776">
        <v>204.15608</v>
      </c>
      <c r="D212" s="775" t="s">
        <v>2429</v>
      </c>
    </row>
    <row r="213" spans="1:4" ht="11.25" customHeight="1">
      <c r="A213" s="1267"/>
      <c r="B213" s="774">
        <v>204.17</v>
      </c>
      <c r="C213" s="774">
        <v>204.15608</v>
      </c>
      <c r="D213" s="773" t="s">
        <v>11</v>
      </c>
    </row>
    <row r="214" spans="1:4" ht="11.25" customHeight="1">
      <c r="A214" s="1265" t="s">
        <v>679</v>
      </c>
      <c r="B214" s="772">
        <v>50</v>
      </c>
      <c r="C214" s="772">
        <v>50</v>
      </c>
      <c r="D214" s="771" t="s">
        <v>681</v>
      </c>
    </row>
    <row r="215" spans="1:4" ht="11.25" customHeight="1">
      <c r="A215" s="1265"/>
      <c r="B215" s="772">
        <v>50</v>
      </c>
      <c r="C215" s="772">
        <v>50</v>
      </c>
      <c r="D215" s="771" t="s">
        <v>11</v>
      </c>
    </row>
    <row r="216" spans="1:4" ht="11.25" customHeight="1">
      <c r="A216" s="1266" t="s">
        <v>696</v>
      </c>
      <c r="B216" s="776">
        <v>90</v>
      </c>
      <c r="C216" s="776">
        <v>90</v>
      </c>
      <c r="D216" s="775" t="s">
        <v>698</v>
      </c>
    </row>
    <row r="217" spans="1:4" ht="11.25" customHeight="1">
      <c r="A217" s="1267"/>
      <c r="B217" s="774">
        <v>90</v>
      </c>
      <c r="C217" s="774">
        <v>90</v>
      </c>
      <c r="D217" s="773" t="s">
        <v>11</v>
      </c>
    </row>
    <row r="218" spans="1:4" ht="11.25" customHeight="1">
      <c r="A218" s="1265" t="s">
        <v>3272</v>
      </c>
      <c r="B218" s="772">
        <v>789.51</v>
      </c>
      <c r="C218" s="772">
        <v>789.49823000000004</v>
      </c>
      <c r="D218" s="771" t="s">
        <v>2429</v>
      </c>
    </row>
    <row r="219" spans="1:4" ht="11.25" customHeight="1">
      <c r="A219" s="1265"/>
      <c r="B219" s="772">
        <v>789.51</v>
      </c>
      <c r="C219" s="772">
        <v>789.49823000000004</v>
      </c>
      <c r="D219" s="771" t="s">
        <v>11</v>
      </c>
    </row>
    <row r="220" spans="1:4" ht="11.25" customHeight="1">
      <c r="A220" s="1266" t="s">
        <v>583</v>
      </c>
      <c r="B220" s="776">
        <v>600</v>
      </c>
      <c r="C220" s="776">
        <v>600</v>
      </c>
      <c r="D220" s="775" t="s">
        <v>590</v>
      </c>
    </row>
    <row r="221" spans="1:4" ht="11.25" customHeight="1">
      <c r="A221" s="1267"/>
      <c r="B221" s="774">
        <v>600</v>
      </c>
      <c r="C221" s="774">
        <v>600</v>
      </c>
      <c r="D221" s="773" t="s">
        <v>11</v>
      </c>
    </row>
    <row r="222" spans="1:4" ht="11.25" customHeight="1">
      <c r="A222" s="1265" t="s">
        <v>3271</v>
      </c>
      <c r="B222" s="772">
        <v>60</v>
      </c>
      <c r="C222" s="772">
        <v>60</v>
      </c>
      <c r="D222" s="771" t="s">
        <v>2831</v>
      </c>
    </row>
    <row r="223" spans="1:4" ht="11.25" customHeight="1">
      <c r="A223" s="1265"/>
      <c r="B223" s="772">
        <v>60</v>
      </c>
      <c r="C223" s="772">
        <v>60</v>
      </c>
      <c r="D223" s="771" t="s">
        <v>11</v>
      </c>
    </row>
    <row r="224" spans="1:4" ht="11.25" customHeight="1">
      <c r="A224" s="1266" t="s">
        <v>582</v>
      </c>
      <c r="B224" s="776">
        <v>22.5</v>
      </c>
      <c r="C224" s="776">
        <v>22.5</v>
      </c>
      <c r="D224" s="775" t="s">
        <v>2831</v>
      </c>
    </row>
    <row r="225" spans="1:4" ht="11.25" customHeight="1">
      <c r="A225" s="1265"/>
      <c r="B225" s="772">
        <v>1000</v>
      </c>
      <c r="C225" s="772">
        <v>1000</v>
      </c>
      <c r="D225" s="771" t="s">
        <v>590</v>
      </c>
    </row>
    <row r="226" spans="1:4" ht="11.25" customHeight="1">
      <c r="A226" s="1267"/>
      <c r="B226" s="774">
        <v>1022.5</v>
      </c>
      <c r="C226" s="774">
        <v>1022.5</v>
      </c>
      <c r="D226" s="773" t="s">
        <v>11</v>
      </c>
    </row>
    <row r="227" spans="1:4" ht="11.25" customHeight="1">
      <c r="A227" s="1265" t="s">
        <v>548</v>
      </c>
      <c r="B227" s="772">
        <v>150</v>
      </c>
      <c r="C227" s="772">
        <v>150</v>
      </c>
      <c r="D227" s="771" t="s">
        <v>551</v>
      </c>
    </row>
    <row r="228" spans="1:4" ht="11.25" customHeight="1">
      <c r="A228" s="1265"/>
      <c r="B228" s="772">
        <v>150</v>
      </c>
      <c r="C228" s="772">
        <v>150</v>
      </c>
      <c r="D228" s="771" t="s">
        <v>11</v>
      </c>
    </row>
    <row r="229" spans="1:4" ht="11.25" customHeight="1">
      <c r="A229" s="1266" t="s">
        <v>531</v>
      </c>
      <c r="B229" s="776">
        <v>50</v>
      </c>
      <c r="C229" s="776">
        <v>50</v>
      </c>
      <c r="D229" s="775" t="s">
        <v>862</v>
      </c>
    </row>
    <row r="230" spans="1:4" ht="11.25" customHeight="1">
      <c r="A230" s="1267"/>
      <c r="B230" s="774">
        <v>50</v>
      </c>
      <c r="C230" s="774">
        <v>50</v>
      </c>
      <c r="D230" s="773" t="s">
        <v>11</v>
      </c>
    </row>
    <row r="231" spans="1:4" ht="11.25" customHeight="1">
      <c r="A231" s="1265" t="s">
        <v>539</v>
      </c>
      <c r="B231" s="772">
        <v>50</v>
      </c>
      <c r="C231" s="772">
        <v>50</v>
      </c>
      <c r="D231" s="771" t="s">
        <v>541</v>
      </c>
    </row>
    <row r="232" spans="1:4" ht="11.25" customHeight="1">
      <c r="A232" s="1265"/>
      <c r="B232" s="772">
        <v>50</v>
      </c>
      <c r="C232" s="772">
        <v>50</v>
      </c>
      <c r="D232" s="771" t="s">
        <v>11</v>
      </c>
    </row>
    <row r="233" spans="1:4" ht="11.25" customHeight="1">
      <c r="A233" s="1266" t="s">
        <v>581</v>
      </c>
      <c r="B233" s="776">
        <v>1000</v>
      </c>
      <c r="C233" s="776">
        <v>1000</v>
      </c>
      <c r="D233" s="775" t="s">
        <v>590</v>
      </c>
    </row>
    <row r="234" spans="1:4" ht="11.25" customHeight="1">
      <c r="A234" s="1267"/>
      <c r="B234" s="774">
        <v>1000</v>
      </c>
      <c r="C234" s="774">
        <v>1000</v>
      </c>
      <c r="D234" s="773" t="s">
        <v>11</v>
      </c>
    </row>
    <row r="235" spans="1:4" ht="11.25" customHeight="1">
      <c r="A235" s="1265" t="s">
        <v>653</v>
      </c>
      <c r="B235" s="772">
        <v>40</v>
      </c>
      <c r="C235" s="772">
        <v>40</v>
      </c>
      <c r="D235" s="771" t="s">
        <v>813</v>
      </c>
    </row>
    <row r="236" spans="1:4" ht="11.25" customHeight="1">
      <c r="A236" s="1265"/>
      <c r="B236" s="772">
        <v>40</v>
      </c>
      <c r="C236" s="772">
        <v>40</v>
      </c>
      <c r="D236" s="771" t="s">
        <v>11</v>
      </c>
    </row>
    <row r="237" spans="1:4" ht="11.25" customHeight="1">
      <c r="A237" s="1266" t="s">
        <v>508</v>
      </c>
      <c r="B237" s="776">
        <v>30</v>
      </c>
      <c r="C237" s="776">
        <v>30</v>
      </c>
      <c r="D237" s="775" t="s">
        <v>509</v>
      </c>
    </row>
    <row r="238" spans="1:4" ht="11.25" customHeight="1">
      <c r="A238" s="1267"/>
      <c r="B238" s="774">
        <v>30</v>
      </c>
      <c r="C238" s="774">
        <v>30</v>
      </c>
      <c r="D238" s="773" t="s">
        <v>11</v>
      </c>
    </row>
    <row r="239" spans="1:4" ht="11.25" customHeight="1">
      <c r="A239" s="1265" t="s">
        <v>3270</v>
      </c>
      <c r="B239" s="772">
        <v>851842.12</v>
      </c>
      <c r="C239" s="772">
        <v>851842.11800000002</v>
      </c>
      <c r="D239" s="771" t="s">
        <v>2842</v>
      </c>
    </row>
    <row r="240" spans="1:4" ht="11.25" customHeight="1">
      <c r="A240" s="1265"/>
      <c r="B240" s="772">
        <v>320.29000000000002</v>
      </c>
      <c r="C240" s="772">
        <v>320.27425999999997</v>
      </c>
      <c r="D240" s="771" t="s">
        <v>1118</v>
      </c>
    </row>
    <row r="241" spans="1:4" ht="11.25" customHeight="1">
      <c r="A241" s="1265"/>
      <c r="B241" s="772">
        <v>852162.41</v>
      </c>
      <c r="C241" s="772">
        <v>852162.39225999999</v>
      </c>
      <c r="D241" s="771" t="s">
        <v>11</v>
      </c>
    </row>
    <row r="242" spans="1:4" ht="11.25" customHeight="1">
      <c r="A242" s="1266" t="s">
        <v>672</v>
      </c>
      <c r="B242" s="776">
        <v>20</v>
      </c>
      <c r="C242" s="776">
        <v>20</v>
      </c>
      <c r="D242" s="775" t="s">
        <v>802</v>
      </c>
    </row>
    <row r="243" spans="1:4" ht="11.25" customHeight="1">
      <c r="A243" s="1267"/>
      <c r="B243" s="774">
        <v>20</v>
      </c>
      <c r="C243" s="774">
        <v>20</v>
      </c>
      <c r="D243" s="773" t="s">
        <v>11</v>
      </c>
    </row>
    <row r="244" spans="1:4" ht="11.25" customHeight="1">
      <c r="A244" s="1265" t="s">
        <v>507</v>
      </c>
      <c r="B244" s="772">
        <v>25</v>
      </c>
      <c r="C244" s="772">
        <v>25</v>
      </c>
      <c r="D244" s="771" t="s">
        <v>509</v>
      </c>
    </row>
    <row r="245" spans="1:4" ht="11.25" customHeight="1">
      <c r="A245" s="1265"/>
      <c r="B245" s="772">
        <v>25</v>
      </c>
      <c r="C245" s="772">
        <v>25</v>
      </c>
      <c r="D245" s="771" t="s">
        <v>11</v>
      </c>
    </row>
    <row r="246" spans="1:4" ht="11.25" customHeight="1">
      <c r="A246" s="1266" t="s">
        <v>506</v>
      </c>
      <c r="B246" s="776">
        <v>25</v>
      </c>
      <c r="C246" s="776">
        <v>25</v>
      </c>
      <c r="D246" s="775" t="s">
        <v>509</v>
      </c>
    </row>
    <row r="247" spans="1:4" ht="11.25" customHeight="1">
      <c r="A247" s="1267"/>
      <c r="B247" s="774">
        <v>25</v>
      </c>
      <c r="C247" s="774">
        <v>25</v>
      </c>
      <c r="D247" s="773" t="s">
        <v>11</v>
      </c>
    </row>
    <row r="248" spans="1:4" ht="11.25" customHeight="1">
      <c r="A248" s="1265" t="s">
        <v>3269</v>
      </c>
      <c r="B248" s="772">
        <v>1142.1399999999999</v>
      </c>
      <c r="C248" s="772">
        <v>927.57252000000005</v>
      </c>
      <c r="D248" s="771" t="s">
        <v>2429</v>
      </c>
    </row>
    <row r="249" spans="1:4" ht="11.25" customHeight="1">
      <c r="A249" s="1265"/>
      <c r="B249" s="772">
        <v>1142.1399999999999</v>
      </c>
      <c r="C249" s="772">
        <v>927.57252000000005</v>
      </c>
      <c r="D249" s="771" t="s">
        <v>11</v>
      </c>
    </row>
    <row r="250" spans="1:4" ht="11.25" customHeight="1">
      <c r="A250" s="1266" t="s">
        <v>678</v>
      </c>
      <c r="B250" s="776">
        <v>50</v>
      </c>
      <c r="C250" s="776">
        <v>50</v>
      </c>
      <c r="D250" s="775" t="s">
        <v>681</v>
      </c>
    </row>
    <row r="251" spans="1:4" ht="11.25" customHeight="1">
      <c r="A251" s="1267"/>
      <c r="B251" s="774">
        <v>50</v>
      </c>
      <c r="C251" s="774">
        <v>50</v>
      </c>
      <c r="D251" s="773" t="s">
        <v>11</v>
      </c>
    </row>
    <row r="252" spans="1:4" ht="11.25" customHeight="1">
      <c r="A252" s="1265" t="s">
        <v>580</v>
      </c>
      <c r="B252" s="772">
        <v>1000</v>
      </c>
      <c r="C252" s="772">
        <v>1000</v>
      </c>
      <c r="D252" s="771" t="s">
        <v>590</v>
      </c>
    </row>
    <row r="253" spans="1:4" ht="11.25" customHeight="1">
      <c r="A253" s="1265"/>
      <c r="B253" s="772">
        <v>1000</v>
      </c>
      <c r="C253" s="772">
        <v>1000</v>
      </c>
      <c r="D253" s="771" t="s">
        <v>11</v>
      </c>
    </row>
    <row r="254" spans="1:4" ht="11.25" customHeight="1">
      <c r="A254" s="1266" t="s">
        <v>3268</v>
      </c>
      <c r="B254" s="776">
        <v>105</v>
      </c>
      <c r="C254" s="776">
        <v>105</v>
      </c>
      <c r="D254" s="775" t="s">
        <v>2831</v>
      </c>
    </row>
    <row r="255" spans="1:4" ht="11.25" customHeight="1">
      <c r="A255" s="1267"/>
      <c r="B255" s="774">
        <v>105</v>
      </c>
      <c r="C255" s="774">
        <v>105</v>
      </c>
      <c r="D255" s="773" t="s">
        <v>11</v>
      </c>
    </row>
    <row r="256" spans="1:4" ht="11.25" customHeight="1">
      <c r="A256" s="1265" t="s">
        <v>519</v>
      </c>
      <c r="B256" s="772">
        <v>511.63</v>
      </c>
      <c r="C256" s="772">
        <v>511.60224000000005</v>
      </c>
      <c r="D256" s="771" t="s">
        <v>1117</v>
      </c>
    </row>
    <row r="257" spans="1:4" ht="11.25" customHeight="1">
      <c r="A257" s="1265"/>
      <c r="B257" s="772">
        <v>150</v>
      </c>
      <c r="C257" s="772">
        <v>150</v>
      </c>
      <c r="D257" s="771" t="s">
        <v>525</v>
      </c>
    </row>
    <row r="258" spans="1:4" ht="11.25" customHeight="1">
      <c r="A258" s="1265"/>
      <c r="B258" s="772">
        <v>710</v>
      </c>
      <c r="C258" s="772">
        <v>710</v>
      </c>
      <c r="D258" s="771" t="s">
        <v>520</v>
      </c>
    </row>
    <row r="259" spans="1:4" ht="11.25" customHeight="1">
      <c r="A259" s="1265"/>
      <c r="B259" s="772">
        <v>1371.63</v>
      </c>
      <c r="C259" s="772">
        <v>1371.6022400000002</v>
      </c>
      <c r="D259" s="771" t="s">
        <v>11</v>
      </c>
    </row>
    <row r="260" spans="1:4" ht="11.25" customHeight="1">
      <c r="A260" s="1266" t="s">
        <v>505</v>
      </c>
      <c r="B260" s="776">
        <v>50</v>
      </c>
      <c r="C260" s="776">
        <v>50</v>
      </c>
      <c r="D260" s="775" t="s">
        <v>509</v>
      </c>
    </row>
    <row r="261" spans="1:4" ht="11.25" customHeight="1">
      <c r="A261" s="1267"/>
      <c r="B261" s="774">
        <v>50</v>
      </c>
      <c r="C261" s="774">
        <v>50</v>
      </c>
      <c r="D261" s="773" t="s">
        <v>11</v>
      </c>
    </row>
    <row r="262" spans="1:4" ht="11.25" customHeight="1">
      <c r="A262" s="1265" t="s">
        <v>3267</v>
      </c>
      <c r="B262" s="772">
        <v>150</v>
      </c>
      <c r="C262" s="772">
        <v>150</v>
      </c>
      <c r="D262" s="771" t="s">
        <v>2625</v>
      </c>
    </row>
    <row r="263" spans="1:4" ht="11.25" customHeight="1">
      <c r="A263" s="1265"/>
      <c r="B263" s="772">
        <v>150</v>
      </c>
      <c r="C263" s="772">
        <v>150</v>
      </c>
      <c r="D263" s="771" t="s">
        <v>11</v>
      </c>
    </row>
    <row r="264" spans="1:4" ht="11.25" customHeight="1">
      <c r="A264" s="1266" t="s">
        <v>504</v>
      </c>
      <c r="B264" s="776">
        <v>20</v>
      </c>
      <c r="C264" s="776">
        <v>20</v>
      </c>
      <c r="D264" s="775" t="s">
        <v>509</v>
      </c>
    </row>
    <row r="265" spans="1:4" ht="11.25" customHeight="1">
      <c r="A265" s="1267"/>
      <c r="B265" s="774">
        <v>20</v>
      </c>
      <c r="C265" s="774">
        <v>20</v>
      </c>
      <c r="D265" s="773" t="s">
        <v>11</v>
      </c>
    </row>
    <row r="266" spans="1:4" ht="11.25" customHeight="1">
      <c r="A266" s="1265" t="s">
        <v>652</v>
      </c>
      <c r="B266" s="772">
        <v>30</v>
      </c>
      <c r="C266" s="772">
        <v>0</v>
      </c>
      <c r="D266" s="771" t="s">
        <v>814</v>
      </c>
    </row>
    <row r="267" spans="1:4" ht="11.25" customHeight="1">
      <c r="A267" s="1265"/>
      <c r="B267" s="772">
        <v>30</v>
      </c>
      <c r="C267" s="772">
        <v>0</v>
      </c>
      <c r="D267" s="771" t="s">
        <v>11</v>
      </c>
    </row>
    <row r="268" spans="1:4" ht="11.25" customHeight="1">
      <c r="A268" s="1266" t="s">
        <v>579</v>
      </c>
      <c r="B268" s="776">
        <v>200</v>
      </c>
      <c r="C268" s="776">
        <v>200</v>
      </c>
      <c r="D268" s="775" t="s">
        <v>590</v>
      </c>
    </row>
    <row r="269" spans="1:4" ht="11.25" customHeight="1">
      <c r="A269" s="1267"/>
      <c r="B269" s="774">
        <v>200</v>
      </c>
      <c r="C269" s="774">
        <v>200</v>
      </c>
      <c r="D269" s="773" t="s">
        <v>11</v>
      </c>
    </row>
    <row r="270" spans="1:4" ht="11.25" customHeight="1">
      <c r="A270" s="1265" t="s">
        <v>578</v>
      </c>
      <c r="B270" s="772">
        <v>60</v>
      </c>
      <c r="C270" s="772">
        <v>60</v>
      </c>
      <c r="D270" s="771" t="s">
        <v>2831</v>
      </c>
    </row>
    <row r="271" spans="1:4" ht="11.25" customHeight="1">
      <c r="A271" s="1265"/>
      <c r="B271" s="772">
        <v>100</v>
      </c>
      <c r="C271" s="772">
        <v>100</v>
      </c>
      <c r="D271" s="771" t="s">
        <v>590</v>
      </c>
    </row>
    <row r="272" spans="1:4" ht="11.25" customHeight="1">
      <c r="A272" s="1265"/>
      <c r="B272" s="772">
        <v>160</v>
      </c>
      <c r="C272" s="772">
        <v>160</v>
      </c>
      <c r="D272" s="771" t="s">
        <v>11</v>
      </c>
    </row>
    <row r="273" spans="1:4" ht="11.25" customHeight="1">
      <c r="A273" s="1266" t="s">
        <v>3266</v>
      </c>
      <c r="B273" s="776">
        <v>96.5</v>
      </c>
      <c r="C273" s="776">
        <v>96.5</v>
      </c>
      <c r="D273" s="775" t="s">
        <v>2625</v>
      </c>
    </row>
    <row r="274" spans="1:4" ht="11.25" customHeight="1">
      <c r="A274" s="1267"/>
      <c r="B274" s="774">
        <v>96.5</v>
      </c>
      <c r="C274" s="774">
        <v>96.5</v>
      </c>
      <c r="D274" s="773" t="s">
        <v>11</v>
      </c>
    </row>
    <row r="275" spans="1:4" ht="11.25" customHeight="1">
      <c r="A275" s="1265" t="s">
        <v>3265</v>
      </c>
      <c r="B275" s="772">
        <v>57500</v>
      </c>
      <c r="C275" s="772">
        <v>57500</v>
      </c>
      <c r="D275" s="771" t="s">
        <v>2845</v>
      </c>
    </row>
    <row r="276" spans="1:4" ht="11.25" customHeight="1">
      <c r="A276" s="1265"/>
      <c r="B276" s="772">
        <v>57500</v>
      </c>
      <c r="C276" s="772">
        <v>57500</v>
      </c>
      <c r="D276" s="771" t="s">
        <v>11</v>
      </c>
    </row>
    <row r="277" spans="1:4" ht="11.25" customHeight="1">
      <c r="A277" s="1266" t="s">
        <v>3264</v>
      </c>
      <c r="B277" s="776">
        <v>30100</v>
      </c>
      <c r="C277" s="776">
        <v>30100</v>
      </c>
      <c r="D277" s="775" t="s">
        <v>2845</v>
      </c>
    </row>
    <row r="278" spans="1:4" ht="11.25" customHeight="1">
      <c r="A278" s="1267"/>
      <c r="B278" s="774">
        <v>30100</v>
      </c>
      <c r="C278" s="774">
        <v>30100</v>
      </c>
      <c r="D278" s="773" t="s">
        <v>11</v>
      </c>
    </row>
    <row r="279" spans="1:4" ht="11.25" customHeight="1">
      <c r="A279" s="1265" t="s">
        <v>3263</v>
      </c>
      <c r="B279" s="772">
        <v>54100</v>
      </c>
      <c r="C279" s="772">
        <v>54100</v>
      </c>
      <c r="D279" s="771" t="s">
        <v>2845</v>
      </c>
    </row>
    <row r="280" spans="1:4" ht="11.25" customHeight="1">
      <c r="A280" s="1265"/>
      <c r="B280" s="772">
        <v>54100</v>
      </c>
      <c r="C280" s="772">
        <v>54100</v>
      </c>
      <c r="D280" s="771" t="s">
        <v>11</v>
      </c>
    </row>
    <row r="281" spans="1:4" ht="11.25" customHeight="1">
      <c r="A281" s="1266" t="s">
        <v>3262</v>
      </c>
      <c r="B281" s="776">
        <v>2948</v>
      </c>
      <c r="C281" s="776">
        <v>2948</v>
      </c>
      <c r="D281" s="775" t="s">
        <v>2845</v>
      </c>
    </row>
    <row r="282" spans="1:4" ht="11.25" customHeight="1">
      <c r="A282" s="1267"/>
      <c r="B282" s="774">
        <v>2948</v>
      </c>
      <c r="C282" s="774">
        <v>2948</v>
      </c>
      <c r="D282" s="773" t="s">
        <v>11</v>
      </c>
    </row>
    <row r="283" spans="1:4" ht="11.25" customHeight="1">
      <c r="A283" s="1265" t="s">
        <v>3261</v>
      </c>
      <c r="B283" s="772">
        <v>4924.67</v>
      </c>
      <c r="C283" s="772">
        <v>4924.6710000000003</v>
      </c>
      <c r="D283" s="771" t="s">
        <v>2822</v>
      </c>
    </row>
    <row r="284" spans="1:4" ht="11.25" customHeight="1">
      <c r="A284" s="1265"/>
      <c r="B284" s="772">
        <v>4924.67</v>
      </c>
      <c r="C284" s="772">
        <v>4924.6710000000003</v>
      </c>
      <c r="D284" s="771" t="s">
        <v>11</v>
      </c>
    </row>
    <row r="285" spans="1:4" ht="11.25" customHeight="1">
      <c r="A285" s="1266" t="s">
        <v>3260</v>
      </c>
      <c r="B285" s="776">
        <v>574.31000000000006</v>
      </c>
      <c r="C285" s="776">
        <v>574.29892000000007</v>
      </c>
      <c r="D285" s="775" t="s">
        <v>2429</v>
      </c>
    </row>
    <row r="286" spans="1:4" ht="11.25" customHeight="1">
      <c r="A286" s="1267"/>
      <c r="B286" s="774">
        <v>574.31000000000006</v>
      </c>
      <c r="C286" s="774">
        <v>574.29892000000007</v>
      </c>
      <c r="D286" s="773" t="s">
        <v>11</v>
      </c>
    </row>
    <row r="287" spans="1:4" ht="11.25" customHeight="1">
      <c r="A287" s="1265" t="s">
        <v>3259</v>
      </c>
      <c r="B287" s="772">
        <v>531.75</v>
      </c>
      <c r="C287" s="772">
        <v>531.73548999999991</v>
      </c>
      <c r="D287" s="771" t="s">
        <v>2429</v>
      </c>
    </row>
    <row r="288" spans="1:4" ht="11.25" customHeight="1">
      <c r="A288" s="1265"/>
      <c r="B288" s="772">
        <v>531.75</v>
      </c>
      <c r="C288" s="772">
        <v>531.73548999999991</v>
      </c>
      <c r="D288" s="771" t="s">
        <v>11</v>
      </c>
    </row>
    <row r="289" spans="1:4" ht="11.25" customHeight="1">
      <c r="A289" s="1266" t="s">
        <v>3258</v>
      </c>
      <c r="B289" s="776">
        <v>50</v>
      </c>
      <c r="C289" s="776">
        <v>50</v>
      </c>
      <c r="D289" s="775" t="s">
        <v>2831</v>
      </c>
    </row>
    <row r="290" spans="1:4" ht="11.25" customHeight="1">
      <c r="A290" s="1267"/>
      <c r="B290" s="774">
        <v>50</v>
      </c>
      <c r="C290" s="774">
        <v>50</v>
      </c>
      <c r="D290" s="773" t="s">
        <v>11</v>
      </c>
    </row>
    <row r="291" spans="1:4" ht="11.25" customHeight="1">
      <c r="A291" s="1265" t="s">
        <v>3257</v>
      </c>
      <c r="B291" s="772">
        <v>86.8</v>
      </c>
      <c r="C291" s="772">
        <v>79.385249999999999</v>
      </c>
      <c r="D291" s="771" t="s">
        <v>2596</v>
      </c>
    </row>
    <row r="292" spans="1:4" ht="11.25" customHeight="1">
      <c r="A292" s="1265"/>
      <c r="B292" s="772">
        <v>86.8</v>
      </c>
      <c r="C292" s="772">
        <v>79.385249999999999</v>
      </c>
      <c r="D292" s="771" t="s">
        <v>11</v>
      </c>
    </row>
    <row r="293" spans="1:4" ht="11.25" customHeight="1">
      <c r="A293" s="1266" t="s">
        <v>3256</v>
      </c>
      <c r="B293" s="776">
        <v>50</v>
      </c>
      <c r="C293" s="776">
        <v>47.841999999999999</v>
      </c>
      <c r="D293" s="775" t="s">
        <v>2631</v>
      </c>
    </row>
    <row r="294" spans="1:4" ht="11.25" customHeight="1">
      <c r="A294" s="1267"/>
      <c r="B294" s="774">
        <v>50</v>
      </c>
      <c r="C294" s="774">
        <v>47.841999999999999</v>
      </c>
      <c r="D294" s="773" t="s">
        <v>11</v>
      </c>
    </row>
    <row r="295" spans="1:4" ht="11.25" customHeight="1">
      <c r="A295" s="1265" t="s">
        <v>714</v>
      </c>
      <c r="B295" s="772">
        <v>100</v>
      </c>
      <c r="C295" s="772">
        <v>100</v>
      </c>
      <c r="D295" s="771" t="s">
        <v>717</v>
      </c>
    </row>
    <row r="296" spans="1:4" ht="11.25" customHeight="1">
      <c r="A296" s="1265"/>
      <c r="B296" s="772">
        <v>100</v>
      </c>
      <c r="C296" s="772">
        <v>100</v>
      </c>
      <c r="D296" s="771" t="s">
        <v>11</v>
      </c>
    </row>
    <row r="297" spans="1:4" ht="11.25" customHeight="1">
      <c r="A297" s="1266" t="s">
        <v>3255</v>
      </c>
      <c r="B297" s="776">
        <v>158</v>
      </c>
      <c r="C297" s="776">
        <v>158</v>
      </c>
      <c r="D297" s="775" t="s">
        <v>2855</v>
      </c>
    </row>
    <row r="298" spans="1:4" ht="11.25" customHeight="1">
      <c r="A298" s="1265"/>
      <c r="B298" s="772">
        <v>42</v>
      </c>
      <c r="C298" s="772">
        <v>41.148000000000003</v>
      </c>
      <c r="D298" s="771" t="s">
        <v>2635</v>
      </c>
    </row>
    <row r="299" spans="1:4" ht="11.25" customHeight="1">
      <c r="A299" s="1265"/>
      <c r="B299" s="772">
        <v>3215.07</v>
      </c>
      <c r="C299" s="772">
        <v>3215.0720000000001</v>
      </c>
      <c r="D299" s="771" t="s">
        <v>1241</v>
      </c>
    </row>
    <row r="300" spans="1:4" ht="11.25" customHeight="1">
      <c r="A300" s="1267"/>
      <c r="B300" s="774">
        <v>3415.07</v>
      </c>
      <c r="C300" s="774">
        <v>3414.2200000000003</v>
      </c>
      <c r="D300" s="773" t="s">
        <v>11</v>
      </c>
    </row>
    <row r="301" spans="1:4" ht="11.25" customHeight="1">
      <c r="A301" s="1265" t="s">
        <v>3254</v>
      </c>
      <c r="B301" s="772">
        <v>50</v>
      </c>
      <c r="C301" s="772">
        <v>50</v>
      </c>
      <c r="D301" s="771" t="s">
        <v>2831</v>
      </c>
    </row>
    <row r="302" spans="1:4" ht="11.25" customHeight="1">
      <c r="A302" s="1265"/>
      <c r="B302" s="772">
        <v>50</v>
      </c>
      <c r="C302" s="772">
        <v>50</v>
      </c>
      <c r="D302" s="771" t="s">
        <v>11</v>
      </c>
    </row>
    <row r="303" spans="1:4" ht="11.25" customHeight="1">
      <c r="A303" s="1266" t="s">
        <v>3253</v>
      </c>
      <c r="B303" s="776">
        <v>350</v>
      </c>
      <c r="C303" s="776">
        <v>350</v>
      </c>
      <c r="D303" s="775" t="s">
        <v>2855</v>
      </c>
    </row>
    <row r="304" spans="1:4" ht="21.75">
      <c r="A304" s="1265"/>
      <c r="B304" s="772">
        <v>118.7</v>
      </c>
      <c r="C304" s="772">
        <v>118.7</v>
      </c>
      <c r="D304" s="771" t="s">
        <v>2938</v>
      </c>
    </row>
    <row r="305" spans="1:4" ht="11.25" customHeight="1">
      <c r="A305" s="1265"/>
      <c r="B305" s="772">
        <v>41.9</v>
      </c>
      <c r="C305" s="772">
        <v>41.9</v>
      </c>
      <c r="D305" s="771" t="s">
        <v>2964</v>
      </c>
    </row>
    <row r="306" spans="1:4" ht="11.25" customHeight="1">
      <c r="A306" s="1265"/>
      <c r="B306" s="772">
        <v>50</v>
      </c>
      <c r="C306" s="772">
        <v>50</v>
      </c>
      <c r="D306" s="771" t="s">
        <v>2635</v>
      </c>
    </row>
    <row r="307" spans="1:4" ht="11.25" customHeight="1">
      <c r="A307" s="1265"/>
      <c r="B307" s="772">
        <v>100</v>
      </c>
      <c r="C307" s="772">
        <v>100</v>
      </c>
      <c r="D307" s="771" t="s">
        <v>2624</v>
      </c>
    </row>
    <row r="308" spans="1:4" ht="11.25" customHeight="1">
      <c r="A308" s="1265"/>
      <c r="B308" s="772">
        <v>2171.11</v>
      </c>
      <c r="C308" s="772">
        <v>2171.10554</v>
      </c>
      <c r="D308" s="771" t="s">
        <v>1120</v>
      </c>
    </row>
    <row r="309" spans="1:4" ht="11.25" customHeight="1">
      <c r="A309" s="1265"/>
      <c r="B309" s="772">
        <v>1054.96</v>
      </c>
      <c r="C309" s="772">
        <v>1054.93976</v>
      </c>
      <c r="D309" s="771" t="s">
        <v>1119</v>
      </c>
    </row>
    <row r="310" spans="1:4" ht="11.25" customHeight="1">
      <c r="A310" s="1267"/>
      <c r="B310" s="774">
        <v>3886.67</v>
      </c>
      <c r="C310" s="774">
        <v>3886.6453000000001</v>
      </c>
      <c r="D310" s="773" t="s">
        <v>11</v>
      </c>
    </row>
    <row r="311" spans="1:4" ht="11.25" customHeight="1">
      <c r="A311" s="1265" t="s">
        <v>695</v>
      </c>
      <c r="B311" s="772">
        <v>10</v>
      </c>
      <c r="C311" s="772">
        <v>10</v>
      </c>
      <c r="D311" s="771" t="s">
        <v>698</v>
      </c>
    </row>
    <row r="312" spans="1:4" ht="11.25" customHeight="1">
      <c r="A312" s="1265"/>
      <c r="B312" s="772">
        <v>10</v>
      </c>
      <c r="C312" s="772">
        <v>10</v>
      </c>
      <c r="D312" s="771" t="s">
        <v>11</v>
      </c>
    </row>
    <row r="313" spans="1:4" ht="11.25" customHeight="1">
      <c r="A313" s="1266" t="s">
        <v>3252</v>
      </c>
      <c r="B313" s="776">
        <v>598</v>
      </c>
      <c r="C313" s="776">
        <v>598</v>
      </c>
      <c r="D313" s="775" t="s">
        <v>700</v>
      </c>
    </row>
    <row r="314" spans="1:4" ht="11.25" customHeight="1">
      <c r="A314" s="1267"/>
      <c r="B314" s="774">
        <v>598</v>
      </c>
      <c r="C314" s="774">
        <v>598</v>
      </c>
      <c r="D314" s="773" t="s">
        <v>11</v>
      </c>
    </row>
    <row r="315" spans="1:4" ht="11.25" customHeight="1">
      <c r="A315" s="1265" t="s">
        <v>661</v>
      </c>
      <c r="B315" s="772">
        <v>15399</v>
      </c>
      <c r="C315" s="772">
        <v>5385.5806199999997</v>
      </c>
      <c r="D315" s="771" t="s">
        <v>662</v>
      </c>
    </row>
    <row r="316" spans="1:4" ht="11.25" customHeight="1">
      <c r="A316" s="1265"/>
      <c r="B316" s="772">
        <v>15399</v>
      </c>
      <c r="C316" s="772">
        <v>5385.5806199999997</v>
      </c>
      <c r="D316" s="771" t="s">
        <v>11</v>
      </c>
    </row>
    <row r="317" spans="1:4" ht="11.25" customHeight="1">
      <c r="A317" s="1266" t="s">
        <v>3251</v>
      </c>
      <c r="B317" s="776">
        <v>36</v>
      </c>
      <c r="C317" s="776">
        <v>36</v>
      </c>
      <c r="D317" s="775" t="s">
        <v>2964</v>
      </c>
    </row>
    <row r="318" spans="1:4" ht="11.25" customHeight="1">
      <c r="A318" s="1267"/>
      <c r="B318" s="774">
        <v>36</v>
      </c>
      <c r="C318" s="774">
        <v>36</v>
      </c>
      <c r="D318" s="773" t="s">
        <v>11</v>
      </c>
    </row>
    <row r="319" spans="1:4" ht="11.25" customHeight="1">
      <c r="A319" s="1265" t="s">
        <v>3250</v>
      </c>
      <c r="B319" s="772">
        <v>3223</v>
      </c>
      <c r="C319" s="772">
        <v>3223</v>
      </c>
      <c r="D319" s="771" t="s">
        <v>2842</v>
      </c>
    </row>
    <row r="320" spans="1:4" ht="11.25" customHeight="1">
      <c r="A320" s="1265"/>
      <c r="B320" s="772">
        <v>9496</v>
      </c>
      <c r="C320" s="772">
        <v>9049.5</v>
      </c>
      <c r="D320" s="771" t="s">
        <v>2845</v>
      </c>
    </row>
    <row r="321" spans="1:4" ht="11.25" customHeight="1">
      <c r="A321" s="1265"/>
      <c r="B321" s="772">
        <v>12719</v>
      </c>
      <c r="C321" s="772">
        <v>12272.5</v>
      </c>
      <c r="D321" s="771" t="s">
        <v>11</v>
      </c>
    </row>
    <row r="322" spans="1:4" ht="11.25" customHeight="1">
      <c r="A322" s="1266" t="s">
        <v>3249</v>
      </c>
      <c r="B322" s="776">
        <v>150</v>
      </c>
      <c r="C322" s="776">
        <v>150</v>
      </c>
      <c r="D322" s="775" t="s">
        <v>2624</v>
      </c>
    </row>
    <row r="323" spans="1:4" ht="11.25" customHeight="1">
      <c r="A323" s="1267"/>
      <c r="B323" s="774">
        <v>150</v>
      </c>
      <c r="C323" s="774">
        <v>150</v>
      </c>
      <c r="D323" s="773" t="s">
        <v>11</v>
      </c>
    </row>
    <row r="324" spans="1:4" ht="11.25" customHeight="1">
      <c r="A324" s="1265" t="s">
        <v>677</v>
      </c>
      <c r="B324" s="772">
        <v>200</v>
      </c>
      <c r="C324" s="772">
        <v>200</v>
      </c>
      <c r="D324" s="771" t="s">
        <v>681</v>
      </c>
    </row>
    <row r="325" spans="1:4" ht="11.25" customHeight="1">
      <c r="A325" s="1265"/>
      <c r="B325" s="772">
        <v>200</v>
      </c>
      <c r="C325" s="772">
        <v>200</v>
      </c>
      <c r="D325" s="771" t="s">
        <v>11</v>
      </c>
    </row>
    <row r="326" spans="1:4" ht="11.25" customHeight="1">
      <c r="A326" s="1266" t="s">
        <v>3248</v>
      </c>
      <c r="B326" s="776">
        <v>1534.52</v>
      </c>
      <c r="C326" s="776">
        <v>1534.4904999999999</v>
      </c>
      <c r="D326" s="775" t="s">
        <v>2429</v>
      </c>
    </row>
    <row r="327" spans="1:4" ht="11.25" customHeight="1">
      <c r="A327" s="1265"/>
      <c r="B327" s="772">
        <v>40</v>
      </c>
      <c r="C327" s="772">
        <v>40</v>
      </c>
      <c r="D327" s="771" t="s">
        <v>803</v>
      </c>
    </row>
    <row r="328" spans="1:4" ht="11.25" customHeight="1">
      <c r="A328" s="1267"/>
      <c r="B328" s="774">
        <v>1574.52</v>
      </c>
      <c r="C328" s="774">
        <v>1574.4904999999999</v>
      </c>
      <c r="D328" s="773" t="s">
        <v>11</v>
      </c>
    </row>
    <row r="329" spans="1:4" ht="21.75">
      <c r="A329" s="1265" t="s">
        <v>3247</v>
      </c>
      <c r="B329" s="772">
        <v>83.8</v>
      </c>
      <c r="C329" s="772">
        <v>83.8</v>
      </c>
      <c r="D329" s="771" t="s">
        <v>2938</v>
      </c>
    </row>
    <row r="330" spans="1:4" ht="11.25" customHeight="1">
      <c r="A330" s="1265"/>
      <c r="B330" s="772">
        <v>83.8</v>
      </c>
      <c r="C330" s="772">
        <v>83.8</v>
      </c>
      <c r="D330" s="771" t="s">
        <v>11</v>
      </c>
    </row>
    <row r="331" spans="1:4" ht="11.25" customHeight="1">
      <c r="A331" s="1266" t="s">
        <v>3246</v>
      </c>
      <c r="B331" s="776">
        <v>70</v>
      </c>
      <c r="C331" s="776">
        <v>70</v>
      </c>
      <c r="D331" s="775" t="s">
        <v>2565</v>
      </c>
    </row>
    <row r="332" spans="1:4" ht="11.25" customHeight="1">
      <c r="A332" s="1267"/>
      <c r="B332" s="774">
        <v>70</v>
      </c>
      <c r="C332" s="774">
        <v>70</v>
      </c>
      <c r="D332" s="773" t="s">
        <v>11</v>
      </c>
    </row>
    <row r="333" spans="1:4" ht="11.25" customHeight="1">
      <c r="A333" s="1265" t="s">
        <v>3245</v>
      </c>
      <c r="B333" s="772">
        <v>590.49</v>
      </c>
      <c r="C333" s="772">
        <v>590.48084999999992</v>
      </c>
      <c r="D333" s="771" t="s">
        <v>2429</v>
      </c>
    </row>
    <row r="334" spans="1:4" ht="11.25" customHeight="1">
      <c r="A334" s="1265"/>
      <c r="B334" s="772">
        <v>590.49</v>
      </c>
      <c r="C334" s="772">
        <v>590.48084999999992</v>
      </c>
      <c r="D334" s="771" t="s">
        <v>11</v>
      </c>
    </row>
    <row r="335" spans="1:4" ht="11.25" customHeight="1">
      <c r="A335" s="1266" t="s">
        <v>3244</v>
      </c>
      <c r="B335" s="776">
        <v>672.62</v>
      </c>
      <c r="C335" s="776">
        <v>672.59099999999989</v>
      </c>
      <c r="D335" s="775" t="s">
        <v>2429</v>
      </c>
    </row>
    <row r="336" spans="1:4" ht="11.25" customHeight="1">
      <c r="A336" s="1267"/>
      <c r="B336" s="774">
        <v>672.62</v>
      </c>
      <c r="C336" s="774">
        <v>672.59099999999989</v>
      </c>
      <c r="D336" s="773" t="s">
        <v>11</v>
      </c>
    </row>
    <row r="337" spans="1:4" ht="11.25" customHeight="1">
      <c r="A337" s="1265" t="s">
        <v>3243</v>
      </c>
      <c r="B337" s="772">
        <v>1900.63</v>
      </c>
      <c r="C337" s="772">
        <v>1900.59076</v>
      </c>
      <c r="D337" s="771" t="s">
        <v>2429</v>
      </c>
    </row>
    <row r="338" spans="1:4" ht="11.25" customHeight="1">
      <c r="A338" s="1265"/>
      <c r="B338" s="772">
        <v>1900.63</v>
      </c>
      <c r="C338" s="772">
        <v>1900.59076</v>
      </c>
      <c r="D338" s="771" t="s">
        <v>11</v>
      </c>
    </row>
    <row r="339" spans="1:4" ht="11.25" customHeight="1">
      <c r="A339" s="1266" t="s">
        <v>3242</v>
      </c>
      <c r="B339" s="776">
        <v>7928.9800000000005</v>
      </c>
      <c r="C339" s="776">
        <v>7928.9759999999997</v>
      </c>
      <c r="D339" s="775" t="s">
        <v>2822</v>
      </c>
    </row>
    <row r="340" spans="1:4" ht="11.25" customHeight="1">
      <c r="A340" s="1265"/>
      <c r="B340" s="772">
        <v>508.46999999999997</v>
      </c>
      <c r="C340" s="772">
        <v>508.46023000000002</v>
      </c>
      <c r="D340" s="771" t="s">
        <v>2429</v>
      </c>
    </row>
    <row r="341" spans="1:4" ht="11.25" customHeight="1">
      <c r="A341" s="1265"/>
      <c r="B341" s="772">
        <v>189.26999999999998</v>
      </c>
      <c r="C341" s="772">
        <v>189.26329999999999</v>
      </c>
      <c r="D341" s="771" t="s">
        <v>1118</v>
      </c>
    </row>
    <row r="342" spans="1:4" ht="11.25" customHeight="1">
      <c r="A342" s="1265"/>
      <c r="B342" s="772">
        <v>53.28</v>
      </c>
      <c r="C342" s="772">
        <v>51.736000000000004</v>
      </c>
      <c r="D342" s="771" t="s">
        <v>1261</v>
      </c>
    </row>
    <row r="343" spans="1:4" ht="11.25" customHeight="1">
      <c r="A343" s="1267"/>
      <c r="B343" s="774">
        <v>8680.0000000000018</v>
      </c>
      <c r="C343" s="774">
        <v>8678.4355299999988</v>
      </c>
      <c r="D343" s="773" t="s">
        <v>11</v>
      </c>
    </row>
    <row r="344" spans="1:4" ht="11.25" customHeight="1">
      <c r="A344" s="1265" t="s">
        <v>3241</v>
      </c>
      <c r="B344" s="772">
        <v>104.58</v>
      </c>
      <c r="C344" s="772">
        <v>104.58</v>
      </c>
      <c r="D344" s="771" t="s">
        <v>1257</v>
      </c>
    </row>
    <row r="345" spans="1:4" ht="11.25" customHeight="1">
      <c r="A345" s="1265"/>
      <c r="B345" s="772">
        <v>3989.87</v>
      </c>
      <c r="C345" s="772">
        <v>3981.0709999999999</v>
      </c>
      <c r="D345" s="771" t="s">
        <v>2822</v>
      </c>
    </row>
    <row r="346" spans="1:4" ht="11.25" customHeight="1">
      <c r="A346" s="1265"/>
      <c r="B346" s="772">
        <v>9.58</v>
      </c>
      <c r="C346" s="772">
        <v>9.58</v>
      </c>
      <c r="D346" s="771" t="s">
        <v>1254</v>
      </c>
    </row>
    <row r="347" spans="1:4" ht="11.25" customHeight="1">
      <c r="A347" s="1265"/>
      <c r="B347" s="772">
        <v>4104.03</v>
      </c>
      <c r="C347" s="772">
        <v>4095.2309999999998</v>
      </c>
      <c r="D347" s="771" t="s">
        <v>11</v>
      </c>
    </row>
    <row r="348" spans="1:4" ht="11.25" customHeight="1">
      <c r="A348" s="1266" t="s">
        <v>3240</v>
      </c>
      <c r="B348" s="776">
        <v>1033.05</v>
      </c>
      <c r="C348" s="776">
        <v>1032.78079</v>
      </c>
      <c r="D348" s="775" t="s">
        <v>1123</v>
      </c>
    </row>
    <row r="349" spans="1:4" ht="11.25" customHeight="1">
      <c r="A349" s="1265"/>
      <c r="B349" s="772">
        <v>1265.21</v>
      </c>
      <c r="C349" s="772">
        <v>1265.1872599999999</v>
      </c>
      <c r="D349" s="771" t="s">
        <v>2429</v>
      </c>
    </row>
    <row r="350" spans="1:4" ht="11.25" customHeight="1">
      <c r="A350" s="1267"/>
      <c r="B350" s="774">
        <v>2298.2600000000002</v>
      </c>
      <c r="C350" s="774">
        <v>2297.9680499999999</v>
      </c>
      <c r="D350" s="773" t="s">
        <v>11</v>
      </c>
    </row>
    <row r="351" spans="1:4" ht="11.25" customHeight="1">
      <c r="A351" s="1265" t="s">
        <v>3239</v>
      </c>
      <c r="B351" s="772">
        <v>427.30999999999995</v>
      </c>
      <c r="C351" s="772">
        <v>427.29805999999996</v>
      </c>
      <c r="D351" s="771" t="s">
        <v>2429</v>
      </c>
    </row>
    <row r="352" spans="1:4" ht="11.25" customHeight="1">
      <c r="A352" s="1265"/>
      <c r="B352" s="772">
        <v>427.30999999999995</v>
      </c>
      <c r="C352" s="772">
        <v>427.29805999999996</v>
      </c>
      <c r="D352" s="771" t="s">
        <v>11</v>
      </c>
    </row>
    <row r="353" spans="1:4" ht="11.25" customHeight="1">
      <c r="A353" s="1266" t="s">
        <v>3238</v>
      </c>
      <c r="B353" s="776">
        <v>171.29</v>
      </c>
      <c r="C353" s="776">
        <v>171.28215</v>
      </c>
      <c r="D353" s="775" t="s">
        <v>2429</v>
      </c>
    </row>
    <row r="354" spans="1:4" ht="11.25" customHeight="1">
      <c r="A354" s="1267"/>
      <c r="B354" s="774">
        <v>171.29</v>
      </c>
      <c r="C354" s="774">
        <v>171.28215</v>
      </c>
      <c r="D354" s="773" t="s">
        <v>11</v>
      </c>
    </row>
    <row r="355" spans="1:4" ht="11.25" customHeight="1">
      <c r="A355" s="1265" t="s">
        <v>3237</v>
      </c>
      <c r="B355" s="772">
        <v>1174.55</v>
      </c>
      <c r="C355" s="772">
        <v>1173.83896</v>
      </c>
      <c r="D355" s="771" t="s">
        <v>1122</v>
      </c>
    </row>
    <row r="356" spans="1:4" ht="11.25" customHeight="1">
      <c r="A356" s="1265"/>
      <c r="B356" s="772">
        <v>1174.55</v>
      </c>
      <c r="C356" s="772">
        <v>1173.83896</v>
      </c>
      <c r="D356" s="771" t="s">
        <v>11</v>
      </c>
    </row>
    <row r="357" spans="1:4" ht="11.25" customHeight="1">
      <c r="A357" s="1266" t="s">
        <v>493</v>
      </c>
      <c r="B357" s="776">
        <v>147</v>
      </c>
      <c r="C357" s="776">
        <v>147</v>
      </c>
      <c r="D357" s="775" t="s">
        <v>2625</v>
      </c>
    </row>
    <row r="358" spans="1:4" ht="21.75">
      <c r="A358" s="1265"/>
      <c r="B358" s="772">
        <v>54.739999999999995</v>
      </c>
      <c r="C358" s="772">
        <v>54.733050000000006</v>
      </c>
      <c r="D358" s="771" t="s">
        <v>494</v>
      </c>
    </row>
    <row r="359" spans="1:4" ht="11.25" customHeight="1">
      <c r="A359" s="1267"/>
      <c r="B359" s="774">
        <v>201.74</v>
      </c>
      <c r="C359" s="774">
        <v>201.73304999999999</v>
      </c>
      <c r="D359" s="773" t="s">
        <v>11</v>
      </c>
    </row>
    <row r="360" spans="1:4" ht="11.25" customHeight="1">
      <c r="A360" s="1265" t="s">
        <v>3236</v>
      </c>
      <c r="B360" s="772">
        <v>249.71</v>
      </c>
      <c r="C360" s="772">
        <v>249.69495999999998</v>
      </c>
      <c r="D360" s="771" t="s">
        <v>2429</v>
      </c>
    </row>
    <row r="361" spans="1:4" ht="11.25" customHeight="1">
      <c r="A361" s="1265"/>
      <c r="B361" s="772">
        <v>249.71</v>
      </c>
      <c r="C361" s="772">
        <v>249.69495999999998</v>
      </c>
      <c r="D361" s="771" t="s">
        <v>11</v>
      </c>
    </row>
    <row r="362" spans="1:4" ht="11.25" customHeight="1">
      <c r="A362" s="1266" t="s">
        <v>3235</v>
      </c>
      <c r="B362" s="776">
        <v>192.51</v>
      </c>
      <c r="C362" s="776">
        <v>192.50200000000001</v>
      </c>
      <c r="D362" s="775" t="s">
        <v>2565</v>
      </c>
    </row>
    <row r="363" spans="1:4" ht="11.25" customHeight="1">
      <c r="A363" s="1267"/>
      <c r="B363" s="774">
        <v>192.51</v>
      </c>
      <c r="C363" s="774">
        <v>192.50200000000001</v>
      </c>
      <c r="D363" s="773" t="s">
        <v>11</v>
      </c>
    </row>
    <row r="364" spans="1:4" ht="11.25" customHeight="1">
      <c r="A364" s="1265" t="s">
        <v>3234</v>
      </c>
      <c r="B364" s="772">
        <v>1204.43</v>
      </c>
      <c r="C364" s="772">
        <v>1204.41651</v>
      </c>
      <c r="D364" s="771" t="s">
        <v>2429</v>
      </c>
    </row>
    <row r="365" spans="1:4" ht="11.25" customHeight="1">
      <c r="A365" s="1265"/>
      <c r="B365" s="772">
        <v>1204.43</v>
      </c>
      <c r="C365" s="772">
        <v>1204.41651</v>
      </c>
      <c r="D365" s="771" t="s">
        <v>11</v>
      </c>
    </row>
    <row r="366" spans="1:4" ht="11.25" customHeight="1">
      <c r="A366" s="1266" t="s">
        <v>3233</v>
      </c>
      <c r="B366" s="776">
        <v>50</v>
      </c>
      <c r="C366" s="776">
        <v>50</v>
      </c>
      <c r="D366" s="775" t="s">
        <v>2631</v>
      </c>
    </row>
    <row r="367" spans="1:4" ht="11.25" customHeight="1">
      <c r="A367" s="1267"/>
      <c r="B367" s="774">
        <v>50</v>
      </c>
      <c r="C367" s="774">
        <v>50</v>
      </c>
      <c r="D367" s="773" t="s">
        <v>11</v>
      </c>
    </row>
    <row r="368" spans="1:4" ht="11.25" customHeight="1">
      <c r="A368" s="1265" t="s">
        <v>3232</v>
      </c>
      <c r="B368" s="772">
        <v>1070.5</v>
      </c>
      <c r="C368" s="772">
        <v>1070.4922799999999</v>
      </c>
      <c r="D368" s="771" t="s">
        <v>2429</v>
      </c>
    </row>
    <row r="369" spans="1:4" ht="11.25" customHeight="1">
      <c r="A369" s="1265"/>
      <c r="B369" s="772">
        <v>1070.5</v>
      </c>
      <c r="C369" s="772">
        <v>1070.4922799999999</v>
      </c>
      <c r="D369" s="771" t="s">
        <v>11</v>
      </c>
    </row>
    <row r="370" spans="1:4" ht="11.25" customHeight="1">
      <c r="A370" s="1266" t="s">
        <v>3231</v>
      </c>
      <c r="B370" s="776">
        <v>611.18000000000006</v>
      </c>
      <c r="C370" s="776">
        <v>611.17000000000007</v>
      </c>
      <c r="D370" s="775" t="s">
        <v>1120</v>
      </c>
    </row>
    <row r="371" spans="1:4" ht="11.25" customHeight="1">
      <c r="A371" s="1267"/>
      <c r="B371" s="774">
        <v>611.18000000000006</v>
      </c>
      <c r="C371" s="774">
        <v>611.17000000000007</v>
      </c>
      <c r="D371" s="773" t="s">
        <v>11</v>
      </c>
    </row>
    <row r="372" spans="1:4" ht="11.25" customHeight="1">
      <c r="A372" s="1265" t="s">
        <v>3230</v>
      </c>
      <c r="B372" s="772">
        <v>135.9</v>
      </c>
      <c r="C372" s="772">
        <v>135.9</v>
      </c>
      <c r="D372" s="771" t="s">
        <v>2596</v>
      </c>
    </row>
    <row r="373" spans="1:4" ht="11.25" customHeight="1">
      <c r="A373" s="1265"/>
      <c r="B373" s="772">
        <v>135.9</v>
      </c>
      <c r="C373" s="772">
        <v>135.9</v>
      </c>
      <c r="D373" s="771" t="s">
        <v>11</v>
      </c>
    </row>
    <row r="374" spans="1:4" ht="11.25" customHeight="1">
      <c r="A374" s="1266" t="s">
        <v>3229</v>
      </c>
      <c r="B374" s="776">
        <v>130</v>
      </c>
      <c r="C374" s="776">
        <v>130</v>
      </c>
      <c r="D374" s="775" t="s">
        <v>2855</v>
      </c>
    </row>
    <row r="375" spans="1:4" ht="11.25" customHeight="1">
      <c r="A375" s="1265"/>
      <c r="B375" s="772">
        <v>49.6</v>
      </c>
      <c r="C375" s="772">
        <v>46.6</v>
      </c>
      <c r="D375" s="771" t="s">
        <v>2964</v>
      </c>
    </row>
    <row r="376" spans="1:4" ht="11.25" customHeight="1">
      <c r="A376" s="1265"/>
      <c r="B376" s="772">
        <v>70</v>
      </c>
      <c r="C376" s="772">
        <v>70</v>
      </c>
      <c r="D376" s="771" t="s">
        <v>2630</v>
      </c>
    </row>
    <row r="377" spans="1:4" ht="11.25" customHeight="1">
      <c r="A377" s="1265"/>
      <c r="B377" s="772">
        <v>49.8</v>
      </c>
      <c r="C377" s="772">
        <v>49.8</v>
      </c>
      <c r="D377" s="771" t="s">
        <v>2631</v>
      </c>
    </row>
    <row r="378" spans="1:4" ht="11.25" customHeight="1">
      <c r="A378" s="1265"/>
      <c r="B378" s="772">
        <v>748.53</v>
      </c>
      <c r="C378" s="772">
        <v>748.50443999999993</v>
      </c>
      <c r="D378" s="771" t="s">
        <v>2429</v>
      </c>
    </row>
    <row r="379" spans="1:4" ht="11.25" customHeight="1">
      <c r="A379" s="1267"/>
      <c r="B379" s="774">
        <v>1047.9299999999998</v>
      </c>
      <c r="C379" s="774">
        <v>1044.9044399999998</v>
      </c>
      <c r="D379" s="773" t="s">
        <v>11</v>
      </c>
    </row>
    <row r="380" spans="1:4" ht="11.25" customHeight="1">
      <c r="A380" s="1265" t="s">
        <v>694</v>
      </c>
      <c r="B380" s="772">
        <v>15</v>
      </c>
      <c r="C380" s="772">
        <v>15</v>
      </c>
      <c r="D380" s="771" t="s">
        <v>698</v>
      </c>
    </row>
    <row r="381" spans="1:4" ht="11.25" customHeight="1">
      <c r="A381" s="1265"/>
      <c r="B381" s="772">
        <v>15</v>
      </c>
      <c r="C381" s="772">
        <v>15</v>
      </c>
      <c r="D381" s="771" t="s">
        <v>11</v>
      </c>
    </row>
    <row r="382" spans="1:4" ht="11.25" customHeight="1">
      <c r="A382" s="1266" t="s">
        <v>538</v>
      </c>
      <c r="B382" s="776">
        <v>50</v>
      </c>
      <c r="C382" s="776">
        <v>50</v>
      </c>
      <c r="D382" s="775" t="s">
        <v>541</v>
      </c>
    </row>
    <row r="383" spans="1:4" ht="11.25" customHeight="1">
      <c r="A383" s="1267"/>
      <c r="B383" s="774">
        <v>50</v>
      </c>
      <c r="C383" s="774">
        <v>50</v>
      </c>
      <c r="D383" s="773" t="s">
        <v>11</v>
      </c>
    </row>
    <row r="384" spans="1:4" ht="11.25" customHeight="1">
      <c r="A384" s="1265" t="s">
        <v>3228</v>
      </c>
      <c r="B384" s="772">
        <v>800</v>
      </c>
      <c r="C384" s="772">
        <v>400</v>
      </c>
      <c r="D384" s="771" t="s">
        <v>2864</v>
      </c>
    </row>
    <row r="385" spans="1:4" ht="11.25" customHeight="1">
      <c r="A385" s="1265"/>
      <c r="B385" s="772">
        <v>800</v>
      </c>
      <c r="C385" s="772">
        <v>400</v>
      </c>
      <c r="D385" s="771" t="s">
        <v>11</v>
      </c>
    </row>
    <row r="386" spans="1:4" ht="11.25" customHeight="1">
      <c r="A386" s="1266" t="s">
        <v>3227</v>
      </c>
      <c r="B386" s="776">
        <v>1911.64</v>
      </c>
      <c r="C386" s="776">
        <v>1911.6246099999998</v>
      </c>
      <c r="D386" s="775" t="s">
        <v>2429</v>
      </c>
    </row>
    <row r="387" spans="1:4" ht="11.25" customHeight="1">
      <c r="A387" s="1267"/>
      <c r="B387" s="774">
        <v>1911.64</v>
      </c>
      <c r="C387" s="774">
        <v>1911.6246099999998</v>
      </c>
      <c r="D387" s="773" t="s">
        <v>11</v>
      </c>
    </row>
    <row r="388" spans="1:4" ht="11.25" customHeight="1">
      <c r="A388" s="1265" t="s">
        <v>3226</v>
      </c>
      <c r="B388" s="772">
        <v>225.5</v>
      </c>
      <c r="C388" s="772">
        <v>225.495</v>
      </c>
      <c r="D388" s="771" t="s">
        <v>2822</v>
      </c>
    </row>
    <row r="389" spans="1:4" ht="11.25" customHeight="1">
      <c r="A389" s="1265"/>
      <c r="B389" s="772">
        <v>225.5</v>
      </c>
      <c r="C389" s="772">
        <v>225.495</v>
      </c>
      <c r="D389" s="771" t="s">
        <v>11</v>
      </c>
    </row>
    <row r="390" spans="1:4" ht="11.25" customHeight="1">
      <c r="A390" s="1266" t="s">
        <v>639</v>
      </c>
      <c r="B390" s="776">
        <v>10</v>
      </c>
      <c r="C390" s="776">
        <v>0</v>
      </c>
      <c r="D390" s="775" t="s">
        <v>2596</v>
      </c>
    </row>
    <row r="391" spans="1:4" ht="11.25" customHeight="1">
      <c r="A391" s="1265"/>
      <c r="B391" s="772">
        <v>150</v>
      </c>
      <c r="C391" s="772">
        <v>150</v>
      </c>
      <c r="D391" s="771" t="s">
        <v>641</v>
      </c>
    </row>
    <row r="392" spans="1:4" ht="11.25" customHeight="1">
      <c r="A392" s="1267"/>
      <c r="B392" s="774">
        <v>160</v>
      </c>
      <c r="C392" s="774">
        <v>150</v>
      </c>
      <c r="D392" s="773" t="s">
        <v>11</v>
      </c>
    </row>
    <row r="393" spans="1:4" ht="11.25" customHeight="1">
      <c r="A393" s="1265" t="s">
        <v>3225</v>
      </c>
      <c r="B393" s="772">
        <v>180</v>
      </c>
      <c r="C393" s="772">
        <v>180</v>
      </c>
      <c r="D393" s="771" t="s">
        <v>2831</v>
      </c>
    </row>
    <row r="394" spans="1:4" ht="11.25" customHeight="1">
      <c r="A394" s="1265"/>
      <c r="B394" s="772">
        <v>180</v>
      </c>
      <c r="C394" s="772">
        <v>180</v>
      </c>
      <c r="D394" s="771" t="s">
        <v>11</v>
      </c>
    </row>
    <row r="395" spans="1:4" ht="11.25" customHeight="1">
      <c r="A395" s="1266" t="s">
        <v>3224</v>
      </c>
      <c r="B395" s="776">
        <v>113</v>
      </c>
      <c r="C395" s="776">
        <v>113</v>
      </c>
      <c r="D395" s="775" t="s">
        <v>2635</v>
      </c>
    </row>
    <row r="396" spans="1:4" ht="21.75">
      <c r="A396" s="1265"/>
      <c r="B396" s="772">
        <v>50</v>
      </c>
      <c r="C396" s="772">
        <v>50</v>
      </c>
      <c r="D396" s="771" t="s">
        <v>2853</v>
      </c>
    </row>
    <row r="397" spans="1:4" ht="11.25" customHeight="1">
      <c r="A397" s="1267"/>
      <c r="B397" s="774">
        <v>163</v>
      </c>
      <c r="C397" s="774">
        <v>163</v>
      </c>
      <c r="D397" s="773" t="s">
        <v>11</v>
      </c>
    </row>
    <row r="398" spans="1:4" ht="11.25" customHeight="1">
      <c r="A398" s="1265" t="s">
        <v>713</v>
      </c>
      <c r="B398" s="772">
        <v>150</v>
      </c>
      <c r="C398" s="772">
        <v>150</v>
      </c>
      <c r="D398" s="771" t="s">
        <v>717</v>
      </c>
    </row>
    <row r="399" spans="1:4" ht="11.25" customHeight="1">
      <c r="A399" s="1265"/>
      <c r="B399" s="772">
        <v>150</v>
      </c>
      <c r="C399" s="772">
        <v>150</v>
      </c>
      <c r="D399" s="771" t="s">
        <v>11</v>
      </c>
    </row>
    <row r="400" spans="1:4" ht="11.25" customHeight="1">
      <c r="A400" s="1266" t="s">
        <v>3223</v>
      </c>
      <c r="B400" s="776">
        <v>50</v>
      </c>
      <c r="C400" s="776">
        <v>50</v>
      </c>
      <c r="D400" s="775" t="s">
        <v>2631</v>
      </c>
    </row>
    <row r="401" spans="1:4" ht="11.25" customHeight="1">
      <c r="A401" s="1267"/>
      <c r="B401" s="774">
        <v>50</v>
      </c>
      <c r="C401" s="774">
        <v>50</v>
      </c>
      <c r="D401" s="773" t="s">
        <v>11</v>
      </c>
    </row>
    <row r="402" spans="1:4" ht="11.25" customHeight="1">
      <c r="A402" s="1265" t="s">
        <v>3222</v>
      </c>
      <c r="B402" s="772">
        <v>2065.52</v>
      </c>
      <c r="C402" s="772">
        <v>2065.4634299999998</v>
      </c>
      <c r="D402" s="771" t="s">
        <v>2429</v>
      </c>
    </row>
    <row r="403" spans="1:4" ht="11.25" customHeight="1">
      <c r="A403" s="1265"/>
      <c r="B403" s="772">
        <v>2065.52</v>
      </c>
      <c r="C403" s="772">
        <v>2065.4634299999998</v>
      </c>
      <c r="D403" s="771" t="s">
        <v>11</v>
      </c>
    </row>
    <row r="404" spans="1:4" ht="11.25" customHeight="1">
      <c r="A404" s="1266" t="s">
        <v>3221</v>
      </c>
      <c r="B404" s="776">
        <v>400</v>
      </c>
      <c r="C404" s="776">
        <v>200</v>
      </c>
      <c r="D404" s="775" t="s">
        <v>2864</v>
      </c>
    </row>
    <row r="405" spans="1:4" ht="11.25" customHeight="1">
      <c r="A405" s="1267"/>
      <c r="B405" s="774">
        <v>400</v>
      </c>
      <c r="C405" s="774">
        <v>200</v>
      </c>
      <c r="D405" s="773" t="s">
        <v>11</v>
      </c>
    </row>
    <row r="406" spans="1:4" ht="11.25" customHeight="1">
      <c r="A406" s="1265" t="s">
        <v>3220</v>
      </c>
      <c r="B406" s="772">
        <v>400</v>
      </c>
      <c r="C406" s="772">
        <v>200</v>
      </c>
      <c r="D406" s="771" t="s">
        <v>2864</v>
      </c>
    </row>
    <row r="407" spans="1:4" ht="11.25" customHeight="1">
      <c r="A407" s="1265"/>
      <c r="B407" s="772">
        <v>400</v>
      </c>
      <c r="C407" s="772">
        <v>200</v>
      </c>
      <c r="D407" s="771" t="s">
        <v>11</v>
      </c>
    </row>
    <row r="408" spans="1:4" ht="11.25" customHeight="1">
      <c r="A408" s="1266" t="s">
        <v>693</v>
      </c>
      <c r="B408" s="776">
        <v>20</v>
      </c>
      <c r="C408" s="776">
        <v>20</v>
      </c>
      <c r="D408" s="775" t="s">
        <v>698</v>
      </c>
    </row>
    <row r="409" spans="1:4" ht="11.25" customHeight="1">
      <c r="A409" s="1267"/>
      <c r="B409" s="774">
        <v>20</v>
      </c>
      <c r="C409" s="774">
        <v>20</v>
      </c>
      <c r="D409" s="773" t="s">
        <v>11</v>
      </c>
    </row>
    <row r="410" spans="1:4" ht="11.25" customHeight="1">
      <c r="A410" s="1265" t="s">
        <v>3219</v>
      </c>
      <c r="B410" s="772">
        <v>21.6</v>
      </c>
      <c r="C410" s="772">
        <v>21.6</v>
      </c>
      <c r="D410" s="771" t="s">
        <v>2635</v>
      </c>
    </row>
    <row r="411" spans="1:4" ht="11.25" customHeight="1">
      <c r="A411" s="1265"/>
      <c r="B411" s="772">
        <v>100</v>
      </c>
      <c r="C411" s="772">
        <v>0</v>
      </c>
      <c r="D411" s="771" t="s">
        <v>2631</v>
      </c>
    </row>
    <row r="412" spans="1:4" ht="11.25" customHeight="1">
      <c r="A412" s="1265"/>
      <c r="B412" s="772">
        <v>7705.1</v>
      </c>
      <c r="C412" s="772">
        <v>7705.1</v>
      </c>
      <c r="D412" s="771" t="s">
        <v>1241</v>
      </c>
    </row>
    <row r="413" spans="1:4" ht="11.25" customHeight="1">
      <c r="A413" s="1265"/>
      <c r="B413" s="772">
        <v>7826.7000000000007</v>
      </c>
      <c r="C413" s="772">
        <v>7726.7000000000007</v>
      </c>
      <c r="D413" s="771" t="s">
        <v>11</v>
      </c>
    </row>
    <row r="414" spans="1:4" ht="11.25" customHeight="1">
      <c r="A414" s="1266" t="s">
        <v>800</v>
      </c>
      <c r="B414" s="776">
        <v>20</v>
      </c>
      <c r="C414" s="776">
        <v>20</v>
      </c>
      <c r="D414" s="775" t="s">
        <v>799</v>
      </c>
    </row>
    <row r="415" spans="1:4" ht="11.25" customHeight="1">
      <c r="A415" s="1267"/>
      <c r="B415" s="774">
        <v>20</v>
      </c>
      <c r="C415" s="774">
        <v>20</v>
      </c>
      <c r="D415" s="773" t="s">
        <v>11</v>
      </c>
    </row>
    <row r="416" spans="1:4" ht="11.25" customHeight="1">
      <c r="A416" s="1265" t="s">
        <v>3218</v>
      </c>
      <c r="B416" s="772">
        <v>350</v>
      </c>
      <c r="C416" s="772">
        <v>350</v>
      </c>
      <c r="D416" s="771" t="s">
        <v>717</v>
      </c>
    </row>
    <row r="417" spans="1:4" ht="11.25" customHeight="1">
      <c r="A417" s="1265"/>
      <c r="B417" s="772">
        <v>350</v>
      </c>
      <c r="C417" s="772">
        <v>350</v>
      </c>
      <c r="D417" s="771" t="s">
        <v>11</v>
      </c>
    </row>
    <row r="418" spans="1:4" ht="11.25" customHeight="1">
      <c r="A418" s="1266" t="s">
        <v>651</v>
      </c>
      <c r="B418" s="776">
        <v>100</v>
      </c>
      <c r="C418" s="776">
        <v>0</v>
      </c>
      <c r="D418" s="775" t="s">
        <v>815</v>
      </c>
    </row>
    <row r="419" spans="1:4" ht="11.25" customHeight="1">
      <c r="A419" s="1267"/>
      <c r="B419" s="774">
        <v>100</v>
      </c>
      <c r="C419" s="774">
        <v>0</v>
      </c>
      <c r="D419" s="773" t="s">
        <v>11</v>
      </c>
    </row>
    <row r="420" spans="1:4" ht="11.25" customHeight="1">
      <c r="A420" s="1265" t="s">
        <v>577</v>
      </c>
      <c r="B420" s="772">
        <v>50</v>
      </c>
      <c r="C420" s="772">
        <v>50</v>
      </c>
      <c r="D420" s="771" t="s">
        <v>590</v>
      </c>
    </row>
    <row r="421" spans="1:4" ht="11.25" customHeight="1">
      <c r="A421" s="1265"/>
      <c r="B421" s="772">
        <v>50</v>
      </c>
      <c r="C421" s="772">
        <v>50</v>
      </c>
      <c r="D421" s="771" t="s">
        <v>11</v>
      </c>
    </row>
    <row r="422" spans="1:4" ht="11.25" customHeight="1">
      <c r="A422" s="1266" t="s">
        <v>3217</v>
      </c>
      <c r="B422" s="776">
        <v>200</v>
      </c>
      <c r="C422" s="776">
        <v>200</v>
      </c>
      <c r="D422" s="775" t="s">
        <v>2565</v>
      </c>
    </row>
    <row r="423" spans="1:4" ht="11.25" customHeight="1">
      <c r="A423" s="1267"/>
      <c r="B423" s="774">
        <v>200</v>
      </c>
      <c r="C423" s="774">
        <v>200</v>
      </c>
      <c r="D423" s="773" t="s">
        <v>11</v>
      </c>
    </row>
    <row r="424" spans="1:4" ht="11.25" customHeight="1">
      <c r="A424" s="1265" t="s">
        <v>3216</v>
      </c>
      <c r="B424" s="772">
        <v>215</v>
      </c>
      <c r="C424" s="772">
        <v>215</v>
      </c>
      <c r="D424" s="771" t="s">
        <v>2565</v>
      </c>
    </row>
    <row r="425" spans="1:4" ht="11.25" customHeight="1">
      <c r="A425" s="1265"/>
      <c r="B425" s="772">
        <v>215</v>
      </c>
      <c r="C425" s="772">
        <v>215</v>
      </c>
      <c r="D425" s="771" t="s">
        <v>11</v>
      </c>
    </row>
    <row r="426" spans="1:4" ht="11.25" customHeight="1">
      <c r="A426" s="1266" t="s">
        <v>3215</v>
      </c>
      <c r="B426" s="776">
        <v>2142.37</v>
      </c>
      <c r="C426" s="776">
        <v>2139.5349999999999</v>
      </c>
      <c r="D426" s="775" t="s">
        <v>2822</v>
      </c>
    </row>
    <row r="427" spans="1:4" ht="11.25" customHeight="1">
      <c r="A427" s="1265"/>
      <c r="B427" s="772">
        <v>42.14</v>
      </c>
      <c r="C427" s="772">
        <v>39.35</v>
      </c>
      <c r="D427" s="771" t="s">
        <v>3214</v>
      </c>
    </row>
    <row r="428" spans="1:4" ht="11.25" customHeight="1">
      <c r="A428" s="1267"/>
      <c r="B428" s="774">
        <v>2184.5099999999998</v>
      </c>
      <c r="C428" s="774">
        <v>2178.8850000000002</v>
      </c>
      <c r="D428" s="773" t="s">
        <v>11</v>
      </c>
    </row>
    <row r="429" spans="1:4" ht="11.25" customHeight="1">
      <c r="A429" s="1265" t="s">
        <v>3213</v>
      </c>
      <c r="B429" s="772">
        <v>50</v>
      </c>
      <c r="C429" s="772">
        <v>50</v>
      </c>
      <c r="D429" s="771" t="s">
        <v>681</v>
      </c>
    </row>
    <row r="430" spans="1:4" ht="11.25" customHeight="1">
      <c r="A430" s="1265"/>
      <c r="B430" s="772">
        <v>50</v>
      </c>
      <c r="C430" s="772">
        <v>50</v>
      </c>
      <c r="D430" s="771" t="s">
        <v>11</v>
      </c>
    </row>
    <row r="431" spans="1:4" ht="11.25" customHeight="1">
      <c r="A431" s="1266" t="s">
        <v>3212</v>
      </c>
      <c r="B431" s="776">
        <v>5409.71</v>
      </c>
      <c r="C431" s="776">
        <v>5409.71</v>
      </c>
      <c r="D431" s="775" t="s">
        <v>2822</v>
      </c>
    </row>
    <row r="432" spans="1:4" ht="11.25" customHeight="1">
      <c r="A432" s="1267"/>
      <c r="B432" s="774">
        <v>5409.71</v>
      </c>
      <c r="C432" s="774">
        <v>5409.71</v>
      </c>
      <c r="D432" s="773" t="s">
        <v>11</v>
      </c>
    </row>
    <row r="433" spans="1:4" ht="11.25" customHeight="1">
      <c r="A433" s="1265" t="s">
        <v>3211</v>
      </c>
      <c r="B433" s="772">
        <v>476.59000000000003</v>
      </c>
      <c r="C433" s="772">
        <v>476.58010000000002</v>
      </c>
      <c r="D433" s="771" t="s">
        <v>2429</v>
      </c>
    </row>
    <row r="434" spans="1:4" ht="11.25" customHeight="1">
      <c r="A434" s="1265"/>
      <c r="B434" s="772">
        <v>476.59000000000003</v>
      </c>
      <c r="C434" s="772">
        <v>476.58010000000002</v>
      </c>
      <c r="D434" s="771" t="s">
        <v>11</v>
      </c>
    </row>
    <row r="435" spans="1:4" ht="11.25" customHeight="1">
      <c r="A435" s="1266" t="s">
        <v>3210</v>
      </c>
      <c r="B435" s="776">
        <v>4821.3500000000004</v>
      </c>
      <c r="C435" s="776">
        <v>4807.4790000000003</v>
      </c>
      <c r="D435" s="775" t="s">
        <v>2822</v>
      </c>
    </row>
    <row r="436" spans="1:4" ht="11.25" customHeight="1">
      <c r="A436" s="1267"/>
      <c r="B436" s="774">
        <v>4821.3500000000004</v>
      </c>
      <c r="C436" s="774">
        <v>4807.4790000000003</v>
      </c>
      <c r="D436" s="773" t="s">
        <v>11</v>
      </c>
    </row>
    <row r="437" spans="1:4" ht="11.25" customHeight="1">
      <c r="A437" s="1265" t="s">
        <v>3209</v>
      </c>
      <c r="B437" s="772">
        <v>2926.77</v>
      </c>
      <c r="C437" s="772">
        <v>2908.5129999999999</v>
      </c>
      <c r="D437" s="771" t="s">
        <v>2822</v>
      </c>
    </row>
    <row r="438" spans="1:4" ht="11.25" customHeight="1">
      <c r="A438" s="1265"/>
      <c r="B438" s="772">
        <v>1117.47</v>
      </c>
      <c r="C438" s="772">
        <v>0</v>
      </c>
      <c r="D438" s="771" t="s">
        <v>1118</v>
      </c>
    </row>
    <row r="439" spans="1:4" ht="11.25" customHeight="1">
      <c r="A439" s="1265"/>
      <c r="B439" s="772">
        <v>4044.24</v>
      </c>
      <c r="C439" s="772">
        <v>2908.5129999999999</v>
      </c>
      <c r="D439" s="771" t="s">
        <v>11</v>
      </c>
    </row>
    <row r="440" spans="1:4" ht="11.25" customHeight="1">
      <c r="A440" s="1266" t="s">
        <v>4625</v>
      </c>
      <c r="B440" s="776">
        <v>50</v>
      </c>
      <c r="C440" s="776">
        <v>50</v>
      </c>
      <c r="D440" s="775" t="s">
        <v>682</v>
      </c>
    </row>
    <row r="441" spans="1:4" ht="11.25" customHeight="1">
      <c r="A441" s="1267"/>
      <c r="B441" s="774">
        <v>50</v>
      </c>
      <c r="C441" s="774">
        <v>50</v>
      </c>
      <c r="D441" s="773" t="s">
        <v>11</v>
      </c>
    </row>
    <row r="442" spans="1:4" ht="11.25" customHeight="1">
      <c r="A442" s="1265" t="s">
        <v>576</v>
      </c>
      <c r="B442" s="772">
        <v>50</v>
      </c>
      <c r="C442" s="772">
        <v>50</v>
      </c>
      <c r="D442" s="771" t="s">
        <v>590</v>
      </c>
    </row>
    <row r="443" spans="1:4" ht="11.25" customHeight="1">
      <c r="A443" s="1265"/>
      <c r="B443" s="772">
        <v>50</v>
      </c>
      <c r="C443" s="772">
        <v>50</v>
      </c>
      <c r="D443" s="771" t="s">
        <v>11</v>
      </c>
    </row>
    <row r="444" spans="1:4" ht="11.25" customHeight="1">
      <c r="A444" s="1266" t="s">
        <v>3208</v>
      </c>
      <c r="B444" s="776">
        <v>1290.97</v>
      </c>
      <c r="C444" s="776">
        <v>1290.9609</v>
      </c>
      <c r="D444" s="775" t="s">
        <v>2429</v>
      </c>
    </row>
    <row r="445" spans="1:4" ht="11.25" customHeight="1">
      <c r="A445" s="1267"/>
      <c r="B445" s="774">
        <v>1290.97</v>
      </c>
      <c r="C445" s="774">
        <v>1290.9609</v>
      </c>
      <c r="D445" s="773" t="s">
        <v>11</v>
      </c>
    </row>
    <row r="446" spans="1:4" ht="11.25" customHeight="1">
      <c r="A446" s="1265" t="s">
        <v>3207</v>
      </c>
      <c r="B446" s="772">
        <v>435.69</v>
      </c>
      <c r="C446" s="772">
        <v>435.68196</v>
      </c>
      <c r="D446" s="771" t="s">
        <v>2429</v>
      </c>
    </row>
    <row r="447" spans="1:4" ht="11.25" customHeight="1">
      <c r="A447" s="1265"/>
      <c r="B447" s="772">
        <v>435.69</v>
      </c>
      <c r="C447" s="772">
        <v>435.68196</v>
      </c>
      <c r="D447" s="771" t="s">
        <v>11</v>
      </c>
    </row>
    <row r="448" spans="1:4" ht="11.25" customHeight="1">
      <c r="A448" s="1266" t="s">
        <v>3206</v>
      </c>
      <c r="B448" s="776">
        <v>104</v>
      </c>
      <c r="C448" s="776">
        <v>104</v>
      </c>
      <c r="D448" s="775" t="s">
        <v>2831</v>
      </c>
    </row>
    <row r="449" spans="1:4" ht="11.25" customHeight="1">
      <c r="A449" s="1267"/>
      <c r="B449" s="774">
        <v>104</v>
      </c>
      <c r="C449" s="774">
        <v>104</v>
      </c>
      <c r="D449" s="773" t="s">
        <v>11</v>
      </c>
    </row>
    <row r="450" spans="1:4" ht="11.25" customHeight="1">
      <c r="A450" s="1265" t="s">
        <v>4625</v>
      </c>
      <c r="B450" s="772">
        <v>14</v>
      </c>
      <c r="C450" s="772">
        <v>14</v>
      </c>
      <c r="D450" s="771" t="s">
        <v>590</v>
      </c>
    </row>
    <row r="451" spans="1:4" ht="11.25" customHeight="1">
      <c r="A451" s="1265"/>
      <c r="B451" s="772">
        <v>14</v>
      </c>
      <c r="C451" s="772">
        <v>14</v>
      </c>
      <c r="D451" s="771" t="s">
        <v>11</v>
      </c>
    </row>
    <row r="452" spans="1:4" ht="11.25" customHeight="1">
      <c r="A452" s="1266" t="s">
        <v>3205</v>
      </c>
      <c r="B452" s="776">
        <v>2397.15</v>
      </c>
      <c r="C452" s="776">
        <v>2396.5327400000001</v>
      </c>
      <c r="D452" s="775" t="s">
        <v>1122</v>
      </c>
    </row>
    <row r="453" spans="1:4" ht="11.25" customHeight="1">
      <c r="A453" s="1265"/>
      <c r="B453" s="772">
        <v>1553.27</v>
      </c>
      <c r="C453" s="772">
        <v>1247.71883</v>
      </c>
      <c r="D453" s="771" t="s">
        <v>2429</v>
      </c>
    </row>
    <row r="454" spans="1:4" ht="11.25" customHeight="1">
      <c r="A454" s="1267"/>
      <c r="B454" s="774">
        <v>3950.42</v>
      </c>
      <c r="C454" s="774">
        <v>3644.2515700000004</v>
      </c>
      <c r="D454" s="773" t="s">
        <v>11</v>
      </c>
    </row>
    <row r="455" spans="1:4" ht="11.25" customHeight="1">
      <c r="A455" s="1265" t="s">
        <v>3204</v>
      </c>
      <c r="B455" s="772">
        <v>1275.99</v>
      </c>
      <c r="C455" s="772">
        <v>1275.95145</v>
      </c>
      <c r="D455" s="771" t="s">
        <v>2429</v>
      </c>
    </row>
    <row r="456" spans="1:4" ht="11.25" customHeight="1">
      <c r="A456" s="1265"/>
      <c r="B456" s="772">
        <v>1275.99</v>
      </c>
      <c r="C456" s="772">
        <v>1275.95145</v>
      </c>
      <c r="D456" s="771" t="s">
        <v>11</v>
      </c>
    </row>
    <row r="457" spans="1:4" ht="11.25" customHeight="1">
      <c r="A457" s="1266" t="s">
        <v>3203</v>
      </c>
      <c r="B457" s="776">
        <v>442.8</v>
      </c>
      <c r="C457" s="776">
        <v>442.59922</v>
      </c>
      <c r="D457" s="775" t="s">
        <v>1122</v>
      </c>
    </row>
    <row r="458" spans="1:4" ht="11.25" customHeight="1">
      <c r="A458" s="1265"/>
      <c r="B458" s="772">
        <v>254.18</v>
      </c>
      <c r="C458" s="772">
        <v>254.172</v>
      </c>
      <c r="D458" s="771" t="s">
        <v>2429</v>
      </c>
    </row>
    <row r="459" spans="1:4" ht="11.25" customHeight="1">
      <c r="A459" s="1267"/>
      <c r="B459" s="774">
        <v>696.98</v>
      </c>
      <c r="C459" s="774">
        <v>696.77121999999997</v>
      </c>
      <c r="D459" s="773" t="s">
        <v>11</v>
      </c>
    </row>
    <row r="460" spans="1:4" ht="11.25" customHeight="1">
      <c r="A460" s="1265" t="s">
        <v>3202</v>
      </c>
      <c r="B460" s="772">
        <v>400</v>
      </c>
      <c r="C460" s="772">
        <v>200</v>
      </c>
      <c r="D460" s="771" t="s">
        <v>2864</v>
      </c>
    </row>
    <row r="461" spans="1:4" ht="11.25" customHeight="1">
      <c r="A461" s="1265"/>
      <c r="B461" s="772">
        <v>400</v>
      </c>
      <c r="C461" s="772">
        <v>200</v>
      </c>
      <c r="D461" s="771" t="s">
        <v>11</v>
      </c>
    </row>
    <row r="462" spans="1:4" ht="11.25" customHeight="1">
      <c r="A462" s="1266" t="s">
        <v>575</v>
      </c>
      <c r="B462" s="776">
        <v>400</v>
      </c>
      <c r="C462" s="776">
        <v>400</v>
      </c>
      <c r="D462" s="775" t="s">
        <v>590</v>
      </c>
    </row>
    <row r="463" spans="1:4" ht="11.25" customHeight="1">
      <c r="A463" s="1267"/>
      <c r="B463" s="774">
        <v>400</v>
      </c>
      <c r="C463" s="774">
        <v>400</v>
      </c>
      <c r="D463" s="773" t="s">
        <v>11</v>
      </c>
    </row>
    <row r="464" spans="1:4" ht="11.25" customHeight="1">
      <c r="A464" s="1265" t="s">
        <v>574</v>
      </c>
      <c r="B464" s="772">
        <v>200</v>
      </c>
      <c r="C464" s="772">
        <v>200</v>
      </c>
      <c r="D464" s="771" t="s">
        <v>590</v>
      </c>
    </row>
    <row r="465" spans="1:4" ht="11.25" customHeight="1">
      <c r="A465" s="1265"/>
      <c r="B465" s="772">
        <v>200</v>
      </c>
      <c r="C465" s="772">
        <v>200</v>
      </c>
      <c r="D465" s="771" t="s">
        <v>11</v>
      </c>
    </row>
    <row r="466" spans="1:4" ht="11.25" customHeight="1">
      <c r="A466" s="1266" t="s">
        <v>3201</v>
      </c>
      <c r="B466" s="776">
        <v>150</v>
      </c>
      <c r="C466" s="776">
        <v>150</v>
      </c>
      <c r="D466" s="775" t="s">
        <v>2831</v>
      </c>
    </row>
    <row r="467" spans="1:4" ht="11.25" customHeight="1">
      <c r="A467" s="1267"/>
      <c r="B467" s="774">
        <v>150</v>
      </c>
      <c r="C467" s="774">
        <v>150</v>
      </c>
      <c r="D467" s="773" t="s">
        <v>11</v>
      </c>
    </row>
    <row r="468" spans="1:4" ht="11.25" customHeight="1">
      <c r="A468" s="1265" t="s">
        <v>773</v>
      </c>
      <c r="B468" s="772">
        <v>300</v>
      </c>
      <c r="C468" s="772">
        <v>300</v>
      </c>
      <c r="D468" s="771" t="s">
        <v>774</v>
      </c>
    </row>
    <row r="469" spans="1:4" ht="11.25" customHeight="1">
      <c r="A469" s="1265"/>
      <c r="B469" s="772">
        <v>300</v>
      </c>
      <c r="C469" s="772">
        <v>300</v>
      </c>
      <c r="D469" s="771" t="s">
        <v>11</v>
      </c>
    </row>
    <row r="470" spans="1:4" ht="11.25" customHeight="1">
      <c r="A470" s="1266" t="s">
        <v>3200</v>
      </c>
      <c r="B470" s="776">
        <v>8594.7900000000009</v>
      </c>
      <c r="C470" s="776">
        <v>8594.7839999999997</v>
      </c>
      <c r="D470" s="775" t="s">
        <v>2822</v>
      </c>
    </row>
    <row r="471" spans="1:4" ht="21.75">
      <c r="A471" s="1265"/>
      <c r="B471" s="772">
        <v>45.65</v>
      </c>
      <c r="C471" s="772">
        <v>45.645000000000003</v>
      </c>
      <c r="D471" s="771" t="s">
        <v>1256</v>
      </c>
    </row>
    <row r="472" spans="1:4" ht="11.25" customHeight="1">
      <c r="A472" s="1267"/>
      <c r="B472" s="774">
        <v>8640.44</v>
      </c>
      <c r="C472" s="774">
        <v>8640.4290000000001</v>
      </c>
      <c r="D472" s="773" t="s">
        <v>11</v>
      </c>
    </row>
    <row r="473" spans="1:4" ht="11.25" customHeight="1">
      <c r="A473" s="1265" t="s">
        <v>3199</v>
      </c>
      <c r="B473" s="772">
        <v>400</v>
      </c>
      <c r="C473" s="772">
        <v>200</v>
      </c>
      <c r="D473" s="771" t="s">
        <v>2864</v>
      </c>
    </row>
    <row r="474" spans="1:4" ht="11.25" customHeight="1">
      <c r="A474" s="1265"/>
      <c r="B474" s="772">
        <v>480</v>
      </c>
      <c r="C474" s="772">
        <v>480</v>
      </c>
      <c r="D474" s="771" t="s">
        <v>2565</v>
      </c>
    </row>
    <row r="475" spans="1:4" ht="11.25" customHeight="1">
      <c r="A475" s="1265"/>
      <c r="B475" s="772">
        <v>880</v>
      </c>
      <c r="C475" s="772">
        <v>680</v>
      </c>
      <c r="D475" s="771" t="s">
        <v>11</v>
      </c>
    </row>
    <row r="476" spans="1:4" ht="11.25" customHeight="1">
      <c r="A476" s="1266" t="s">
        <v>4625</v>
      </c>
      <c r="B476" s="776">
        <v>70</v>
      </c>
      <c r="C476" s="776">
        <v>70</v>
      </c>
      <c r="D476" s="775" t="s">
        <v>2565</v>
      </c>
    </row>
    <row r="477" spans="1:4" ht="11.25" customHeight="1">
      <c r="A477" s="1267"/>
      <c r="B477" s="774">
        <v>70</v>
      </c>
      <c r="C477" s="774">
        <v>70</v>
      </c>
      <c r="D477" s="773" t="s">
        <v>11</v>
      </c>
    </row>
    <row r="478" spans="1:4" ht="11.25" customHeight="1">
      <c r="A478" s="1265" t="s">
        <v>3198</v>
      </c>
      <c r="B478" s="772">
        <v>126</v>
      </c>
      <c r="C478" s="772">
        <v>126</v>
      </c>
      <c r="D478" s="771" t="s">
        <v>2855</v>
      </c>
    </row>
    <row r="479" spans="1:4" ht="11.25" customHeight="1">
      <c r="A479" s="1265"/>
      <c r="B479" s="772">
        <v>126</v>
      </c>
      <c r="C479" s="772">
        <v>126</v>
      </c>
      <c r="D479" s="771" t="s">
        <v>11</v>
      </c>
    </row>
    <row r="480" spans="1:4" ht="11.25" customHeight="1">
      <c r="A480" s="1266" t="s">
        <v>3197</v>
      </c>
      <c r="B480" s="776">
        <v>286</v>
      </c>
      <c r="C480" s="776">
        <v>286</v>
      </c>
      <c r="D480" s="775" t="s">
        <v>2855</v>
      </c>
    </row>
    <row r="481" spans="1:4" ht="11.25" customHeight="1">
      <c r="A481" s="1267"/>
      <c r="B481" s="774">
        <v>286</v>
      </c>
      <c r="C481" s="774">
        <v>286</v>
      </c>
      <c r="D481" s="773" t="s">
        <v>11</v>
      </c>
    </row>
    <row r="482" spans="1:4" ht="11.25" customHeight="1">
      <c r="A482" s="1265" t="s">
        <v>3196</v>
      </c>
      <c r="B482" s="772">
        <v>683</v>
      </c>
      <c r="C482" s="772">
        <v>683</v>
      </c>
      <c r="D482" s="771" t="s">
        <v>2855</v>
      </c>
    </row>
    <row r="483" spans="1:4" ht="11.25" customHeight="1">
      <c r="A483" s="1265"/>
      <c r="B483" s="772">
        <v>108.2</v>
      </c>
      <c r="C483" s="772">
        <v>103.37</v>
      </c>
      <c r="D483" s="771" t="s">
        <v>2961</v>
      </c>
    </row>
    <row r="484" spans="1:4" ht="11.25" customHeight="1">
      <c r="A484" s="1265"/>
      <c r="B484" s="772">
        <v>86</v>
      </c>
      <c r="C484" s="772">
        <v>86</v>
      </c>
      <c r="D484" s="771" t="s">
        <v>2635</v>
      </c>
    </row>
    <row r="485" spans="1:4" ht="11.25" customHeight="1">
      <c r="A485" s="1265"/>
      <c r="B485" s="772">
        <v>30</v>
      </c>
      <c r="C485" s="772">
        <v>26.882999999999999</v>
      </c>
      <c r="D485" s="771" t="s">
        <v>2631</v>
      </c>
    </row>
    <row r="486" spans="1:4" ht="11.25" customHeight="1">
      <c r="A486" s="1265"/>
      <c r="B486" s="772">
        <v>907.2</v>
      </c>
      <c r="C486" s="772">
        <v>899.25300000000004</v>
      </c>
      <c r="D486" s="771" t="s">
        <v>11</v>
      </c>
    </row>
    <row r="487" spans="1:4" ht="11.25" customHeight="1">
      <c r="A487" s="1266" t="s">
        <v>3195</v>
      </c>
      <c r="B487" s="776">
        <v>250</v>
      </c>
      <c r="C487" s="776">
        <v>250</v>
      </c>
      <c r="D487" s="775" t="s">
        <v>2855</v>
      </c>
    </row>
    <row r="488" spans="1:4" ht="11.25" customHeight="1">
      <c r="A488" s="1265"/>
      <c r="B488" s="772">
        <v>49</v>
      </c>
      <c r="C488" s="772">
        <v>49</v>
      </c>
      <c r="D488" s="771" t="s">
        <v>2961</v>
      </c>
    </row>
    <row r="489" spans="1:4" ht="11.25" customHeight="1">
      <c r="A489" s="1265"/>
      <c r="B489" s="772">
        <v>59.7</v>
      </c>
      <c r="C489" s="772">
        <v>26.2</v>
      </c>
      <c r="D489" s="771" t="s">
        <v>2635</v>
      </c>
    </row>
    <row r="490" spans="1:4" ht="11.25" customHeight="1">
      <c r="A490" s="1267"/>
      <c r="B490" s="774">
        <v>358.7</v>
      </c>
      <c r="C490" s="774">
        <v>325.2</v>
      </c>
      <c r="D490" s="773" t="s">
        <v>11</v>
      </c>
    </row>
    <row r="491" spans="1:4" ht="11.25" customHeight="1">
      <c r="A491" s="1265" t="s">
        <v>3194</v>
      </c>
      <c r="B491" s="772">
        <v>51</v>
      </c>
      <c r="C491" s="772">
        <v>51</v>
      </c>
      <c r="D491" s="771" t="s">
        <v>2855</v>
      </c>
    </row>
    <row r="492" spans="1:4" ht="11.25" customHeight="1">
      <c r="A492" s="1265"/>
      <c r="B492" s="772">
        <v>51</v>
      </c>
      <c r="C492" s="772">
        <v>51</v>
      </c>
      <c r="D492" s="771" t="s">
        <v>11</v>
      </c>
    </row>
    <row r="493" spans="1:4" ht="11.25" customHeight="1">
      <c r="A493" s="1266" t="s">
        <v>3193</v>
      </c>
      <c r="B493" s="776">
        <v>94.5</v>
      </c>
      <c r="C493" s="776">
        <v>94.5</v>
      </c>
      <c r="D493" s="775" t="s">
        <v>2961</v>
      </c>
    </row>
    <row r="494" spans="1:4" ht="11.25" customHeight="1">
      <c r="A494" s="1267"/>
      <c r="B494" s="774">
        <v>94.5</v>
      </c>
      <c r="C494" s="774">
        <v>94.5</v>
      </c>
      <c r="D494" s="773" t="s">
        <v>11</v>
      </c>
    </row>
    <row r="495" spans="1:4" ht="11.25" customHeight="1">
      <c r="A495" s="1265" t="s">
        <v>3192</v>
      </c>
      <c r="B495" s="772">
        <v>550</v>
      </c>
      <c r="C495" s="772">
        <v>550</v>
      </c>
      <c r="D495" s="771" t="s">
        <v>2855</v>
      </c>
    </row>
    <row r="496" spans="1:4" ht="11.25" customHeight="1">
      <c r="A496" s="1265"/>
      <c r="B496" s="772">
        <v>145</v>
      </c>
      <c r="C496" s="772">
        <v>145</v>
      </c>
      <c r="D496" s="771" t="s">
        <v>2961</v>
      </c>
    </row>
    <row r="497" spans="1:4" ht="11.25" customHeight="1">
      <c r="A497" s="1265"/>
      <c r="B497" s="772">
        <v>209</v>
      </c>
      <c r="C497" s="772">
        <v>209</v>
      </c>
      <c r="D497" s="771" t="s">
        <v>2635</v>
      </c>
    </row>
    <row r="498" spans="1:4" ht="21.75">
      <c r="A498" s="1265"/>
      <c r="B498" s="772">
        <v>200</v>
      </c>
      <c r="C498" s="772">
        <v>200</v>
      </c>
      <c r="D498" s="771" t="s">
        <v>2853</v>
      </c>
    </row>
    <row r="499" spans="1:4" ht="11.25" customHeight="1">
      <c r="A499" s="1265"/>
      <c r="B499" s="772">
        <v>50</v>
      </c>
      <c r="C499" s="772">
        <v>50</v>
      </c>
      <c r="D499" s="771" t="s">
        <v>2631</v>
      </c>
    </row>
    <row r="500" spans="1:4" ht="11.25" customHeight="1">
      <c r="A500" s="1265"/>
      <c r="B500" s="772">
        <v>1154</v>
      </c>
      <c r="C500" s="772">
        <v>1154</v>
      </c>
      <c r="D500" s="771" t="s">
        <v>11</v>
      </c>
    </row>
    <row r="501" spans="1:4" ht="11.25" customHeight="1">
      <c r="A501" s="1266" t="s">
        <v>3191</v>
      </c>
      <c r="B501" s="776">
        <v>118</v>
      </c>
      <c r="C501" s="776">
        <v>118</v>
      </c>
      <c r="D501" s="775" t="s">
        <v>2855</v>
      </c>
    </row>
    <row r="502" spans="1:4" ht="11.25" customHeight="1">
      <c r="A502" s="1265"/>
      <c r="B502" s="772">
        <v>50</v>
      </c>
      <c r="C502" s="772">
        <v>50</v>
      </c>
      <c r="D502" s="771" t="s">
        <v>2964</v>
      </c>
    </row>
    <row r="503" spans="1:4" ht="11.25" customHeight="1">
      <c r="A503" s="1265"/>
      <c r="B503" s="772">
        <v>265</v>
      </c>
      <c r="C503" s="772">
        <v>255.55199999999999</v>
      </c>
      <c r="D503" s="771" t="s">
        <v>2961</v>
      </c>
    </row>
    <row r="504" spans="1:4" ht="11.25" customHeight="1">
      <c r="A504" s="1265"/>
      <c r="B504" s="772">
        <v>300</v>
      </c>
      <c r="C504" s="772">
        <v>300</v>
      </c>
      <c r="D504" s="771" t="s">
        <v>2635</v>
      </c>
    </row>
    <row r="505" spans="1:4" ht="11.25" customHeight="1">
      <c r="A505" s="1265"/>
      <c r="B505" s="772">
        <v>74</v>
      </c>
      <c r="C505" s="772">
        <v>74</v>
      </c>
      <c r="D505" s="771" t="s">
        <v>2624</v>
      </c>
    </row>
    <row r="506" spans="1:4" ht="11.25" customHeight="1">
      <c r="A506" s="1267"/>
      <c r="B506" s="774">
        <v>807</v>
      </c>
      <c r="C506" s="774">
        <v>797.55200000000002</v>
      </c>
      <c r="D506" s="773" t="s">
        <v>11</v>
      </c>
    </row>
    <row r="507" spans="1:4" ht="11.25" customHeight="1">
      <c r="A507" s="1265" t="s">
        <v>3190</v>
      </c>
      <c r="B507" s="772">
        <v>150</v>
      </c>
      <c r="C507" s="772">
        <v>150</v>
      </c>
      <c r="D507" s="771" t="s">
        <v>2855</v>
      </c>
    </row>
    <row r="508" spans="1:4" ht="21.75">
      <c r="A508" s="1265"/>
      <c r="B508" s="772">
        <v>350</v>
      </c>
      <c r="C508" s="772">
        <v>350</v>
      </c>
      <c r="D508" s="771" t="s">
        <v>2853</v>
      </c>
    </row>
    <row r="509" spans="1:4" ht="11.25" customHeight="1">
      <c r="A509" s="1265"/>
      <c r="B509" s="772">
        <v>500</v>
      </c>
      <c r="C509" s="772">
        <v>500</v>
      </c>
      <c r="D509" s="771" t="s">
        <v>11</v>
      </c>
    </row>
    <row r="510" spans="1:4" ht="11.25" customHeight="1">
      <c r="A510" s="1266" t="s">
        <v>573</v>
      </c>
      <c r="B510" s="776">
        <v>30</v>
      </c>
      <c r="C510" s="776">
        <v>30</v>
      </c>
      <c r="D510" s="775" t="s">
        <v>590</v>
      </c>
    </row>
    <row r="511" spans="1:4" ht="11.25" customHeight="1">
      <c r="A511" s="1267"/>
      <c r="B511" s="774">
        <v>30</v>
      </c>
      <c r="C511" s="774">
        <v>30</v>
      </c>
      <c r="D511" s="773" t="s">
        <v>11</v>
      </c>
    </row>
    <row r="512" spans="1:4" ht="11.25" customHeight="1">
      <c r="A512" s="1265" t="s">
        <v>3189</v>
      </c>
      <c r="B512" s="772">
        <v>2512.81</v>
      </c>
      <c r="C512" s="772">
        <v>2512.7681399999997</v>
      </c>
      <c r="D512" s="771" t="s">
        <v>2429</v>
      </c>
    </row>
    <row r="513" spans="1:4" ht="11.25" customHeight="1">
      <c r="A513" s="1265"/>
      <c r="B513" s="772">
        <v>2512.81</v>
      </c>
      <c r="C513" s="772">
        <v>2512.7681399999997</v>
      </c>
      <c r="D513" s="771" t="s">
        <v>11</v>
      </c>
    </row>
    <row r="514" spans="1:4" ht="11.25" customHeight="1">
      <c r="A514" s="1266" t="s">
        <v>3188</v>
      </c>
      <c r="B514" s="776">
        <v>1625.98</v>
      </c>
      <c r="C514" s="776">
        <v>1625.97009</v>
      </c>
      <c r="D514" s="775" t="s">
        <v>2429</v>
      </c>
    </row>
    <row r="515" spans="1:4" ht="11.25" customHeight="1">
      <c r="A515" s="1267"/>
      <c r="B515" s="774">
        <v>1625.98</v>
      </c>
      <c r="C515" s="774">
        <v>1625.97009</v>
      </c>
      <c r="D515" s="773" t="s">
        <v>11</v>
      </c>
    </row>
    <row r="516" spans="1:4" ht="11.25" customHeight="1">
      <c r="A516" s="1265" t="s">
        <v>4625</v>
      </c>
      <c r="B516" s="772">
        <v>343</v>
      </c>
      <c r="C516" s="772">
        <v>343</v>
      </c>
      <c r="D516" s="771" t="s">
        <v>2688</v>
      </c>
    </row>
    <row r="517" spans="1:4" ht="11.25" customHeight="1">
      <c r="A517" s="1265"/>
      <c r="B517" s="772">
        <v>343</v>
      </c>
      <c r="C517" s="772">
        <v>343</v>
      </c>
      <c r="D517" s="771" t="s">
        <v>11</v>
      </c>
    </row>
    <row r="518" spans="1:4" ht="11.25" customHeight="1">
      <c r="A518" s="1266" t="s">
        <v>3187</v>
      </c>
      <c r="B518" s="776">
        <v>683.69</v>
      </c>
      <c r="C518" s="776">
        <v>683.67872</v>
      </c>
      <c r="D518" s="775" t="s">
        <v>1119</v>
      </c>
    </row>
    <row r="519" spans="1:4" ht="11.25" customHeight="1">
      <c r="A519" s="1267"/>
      <c r="B519" s="774">
        <v>683.69</v>
      </c>
      <c r="C519" s="774">
        <v>683.67872</v>
      </c>
      <c r="D519" s="773" t="s">
        <v>11</v>
      </c>
    </row>
    <row r="520" spans="1:4" ht="11.25" customHeight="1">
      <c r="A520" s="1265" t="s">
        <v>3186</v>
      </c>
      <c r="B520" s="772">
        <v>217</v>
      </c>
      <c r="C520" s="772">
        <v>0</v>
      </c>
      <c r="D520" s="771" t="s">
        <v>2565</v>
      </c>
    </row>
    <row r="521" spans="1:4" ht="11.25" customHeight="1">
      <c r="A521" s="1265"/>
      <c r="B521" s="772">
        <v>217</v>
      </c>
      <c r="C521" s="772">
        <v>0</v>
      </c>
      <c r="D521" s="771" t="s">
        <v>11</v>
      </c>
    </row>
    <row r="522" spans="1:4" ht="11.25" customHeight="1">
      <c r="A522" s="1266" t="s">
        <v>3185</v>
      </c>
      <c r="B522" s="776">
        <v>200</v>
      </c>
      <c r="C522" s="776">
        <v>200</v>
      </c>
      <c r="D522" s="775" t="s">
        <v>2831</v>
      </c>
    </row>
    <row r="523" spans="1:4" ht="11.25" customHeight="1">
      <c r="A523" s="1267"/>
      <c r="B523" s="774">
        <v>200</v>
      </c>
      <c r="C523" s="774">
        <v>200</v>
      </c>
      <c r="D523" s="773" t="s">
        <v>11</v>
      </c>
    </row>
    <row r="524" spans="1:4" ht="11.25" customHeight="1">
      <c r="A524" s="1265" t="s">
        <v>3184</v>
      </c>
      <c r="B524" s="772">
        <v>7079.61</v>
      </c>
      <c r="C524" s="772">
        <v>7079.5990000000002</v>
      </c>
      <c r="D524" s="771" t="s">
        <v>2822</v>
      </c>
    </row>
    <row r="525" spans="1:4" ht="11.25" customHeight="1">
      <c r="A525" s="1265"/>
      <c r="B525" s="772">
        <v>7079.61</v>
      </c>
      <c r="C525" s="772">
        <v>7079.5990000000002</v>
      </c>
      <c r="D525" s="771" t="s">
        <v>11</v>
      </c>
    </row>
    <row r="526" spans="1:4" ht="11.25" customHeight="1">
      <c r="A526" s="1266" t="s">
        <v>3183</v>
      </c>
      <c r="B526" s="776">
        <v>240</v>
      </c>
      <c r="C526" s="776">
        <v>240</v>
      </c>
      <c r="D526" s="775" t="s">
        <v>2565</v>
      </c>
    </row>
    <row r="527" spans="1:4" ht="11.25" customHeight="1">
      <c r="A527" s="1267"/>
      <c r="B527" s="774">
        <v>240</v>
      </c>
      <c r="C527" s="774">
        <v>240</v>
      </c>
      <c r="D527" s="773" t="s">
        <v>11</v>
      </c>
    </row>
    <row r="528" spans="1:4" ht="11.25" customHeight="1">
      <c r="A528" s="1265" t="s">
        <v>675</v>
      </c>
      <c r="B528" s="772">
        <v>1100</v>
      </c>
      <c r="C528" s="772">
        <v>1100</v>
      </c>
      <c r="D528" s="771" t="s">
        <v>681</v>
      </c>
    </row>
    <row r="529" spans="1:4" ht="11.25" customHeight="1">
      <c r="A529" s="1265"/>
      <c r="B529" s="772">
        <v>1100</v>
      </c>
      <c r="C529" s="772">
        <v>1100</v>
      </c>
      <c r="D529" s="771" t="s">
        <v>11</v>
      </c>
    </row>
    <row r="530" spans="1:4" ht="11.25" customHeight="1">
      <c r="A530" s="1266" t="s">
        <v>629</v>
      </c>
      <c r="B530" s="776">
        <v>50</v>
      </c>
      <c r="C530" s="776">
        <v>0</v>
      </c>
      <c r="D530" s="775" t="s">
        <v>828</v>
      </c>
    </row>
    <row r="531" spans="1:4" ht="11.25" customHeight="1">
      <c r="A531" s="1267"/>
      <c r="B531" s="774">
        <v>50</v>
      </c>
      <c r="C531" s="774">
        <v>0</v>
      </c>
      <c r="D531" s="773" t="s">
        <v>11</v>
      </c>
    </row>
    <row r="532" spans="1:4" ht="11.25" customHeight="1">
      <c r="A532" s="1265" t="s">
        <v>3182</v>
      </c>
      <c r="B532" s="772">
        <v>118.6</v>
      </c>
      <c r="C532" s="772">
        <v>118.6</v>
      </c>
      <c r="D532" s="771" t="s">
        <v>2961</v>
      </c>
    </row>
    <row r="533" spans="1:4" ht="11.25" customHeight="1">
      <c r="A533" s="1265"/>
      <c r="B533" s="772">
        <v>118.6</v>
      </c>
      <c r="C533" s="772">
        <v>118.6</v>
      </c>
      <c r="D533" s="771" t="s">
        <v>11</v>
      </c>
    </row>
    <row r="534" spans="1:4" ht="11.25" customHeight="1">
      <c r="A534" s="1266" t="s">
        <v>3181</v>
      </c>
      <c r="B534" s="776">
        <v>276.03999999999996</v>
      </c>
      <c r="C534" s="776">
        <v>276.03172999999998</v>
      </c>
      <c r="D534" s="775" t="s">
        <v>2429</v>
      </c>
    </row>
    <row r="535" spans="1:4" ht="11.25" customHeight="1">
      <c r="A535" s="1267"/>
      <c r="B535" s="774">
        <v>276.03999999999996</v>
      </c>
      <c r="C535" s="774">
        <v>276.03172999999998</v>
      </c>
      <c r="D535" s="773" t="s">
        <v>11</v>
      </c>
    </row>
    <row r="536" spans="1:4" ht="21.75">
      <c r="A536" s="1265" t="s">
        <v>3180</v>
      </c>
      <c r="B536" s="772">
        <v>61.8</v>
      </c>
      <c r="C536" s="772">
        <v>61.8</v>
      </c>
      <c r="D536" s="771" t="s">
        <v>2626</v>
      </c>
    </row>
    <row r="537" spans="1:4" ht="11.25" customHeight="1">
      <c r="A537" s="1265"/>
      <c r="B537" s="772">
        <v>61.8</v>
      </c>
      <c r="C537" s="772">
        <v>61.8</v>
      </c>
      <c r="D537" s="771" t="s">
        <v>11</v>
      </c>
    </row>
    <row r="538" spans="1:4" ht="11.25" customHeight="1">
      <c r="A538" s="1266" t="s">
        <v>4625</v>
      </c>
      <c r="B538" s="776">
        <v>50</v>
      </c>
      <c r="C538" s="776">
        <v>50</v>
      </c>
      <c r="D538" s="775" t="s">
        <v>682</v>
      </c>
    </row>
    <row r="539" spans="1:4" ht="11.25" customHeight="1">
      <c r="A539" s="1267"/>
      <c r="B539" s="774">
        <v>50</v>
      </c>
      <c r="C539" s="774">
        <v>50</v>
      </c>
      <c r="D539" s="773" t="s">
        <v>11</v>
      </c>
    </row>
    <row r="540" spans="1:4" ht="11.25" customHeight="1">
      <c r="A540" s="1265" t="s">
        <v>3179</v>
      </c>
      <c r="B540" s="772">
        <v>510.82</v>
      </c>
      <c r="C540" s="772">
        <v>510.81900000000002</v>
      </c>
      <c r="D540" s="771" t="s">
        <v>2732</v>
      </c>
    </row>
    <row r="541" spans="1:4" ht="11.25" customHeight="1">
      <c r="A541" s="1265"/>
      <c r="B541" s="772">
        <v>510.82</v>
      </c>
      <c r="C541" s="772">
        <v>510.81900000000002</v>
      </c>
      <c r="D541" s="771" t="s">
        <v>11</v>
      </c>
    </row>
    <row r="542" spans="1:4" ht="11.25" customHeight="1">
      <c r="A542" s="1266" t="s">
        <v>628</v>
      </c>
      <c r="B542" s="776">
        <v>45</v>
      </c>
      <c r="C542" s="776">
        <v>45</v>
      </c>
      <c r="D542" s="775" t="s">
        <v>2831</v>
      </c>
    </row>
    <row r="543" spans="1:4" ht="11.25" customHeight="1">
      <c r="A543" s="1265"/>
      <c r="B543" s="772">
        <v>100</v>
      </c>
      <c r="C543" s="772">
        <v>0</v>
      </c>
      <c r="D543" s="771" t="s">
        <v>829</v>
      </c>
    </row>
    <row r="544" spans="1:4" ht="11.25" customHeight="1">
      <c r="A544" s="1267"/>
      <c r="B544" s="774">
        <v>145</v>
      </c>
      <c r="C544" s="774">
        <v>45</v>
      </c>
      <c r="D544" s="773" t="s">
        <v>11</v>
      </c>
    </row>
    <row r="545" spans="1:4" ht="21.75">
      <c r="A545" s="1265" t="s">
        <v>3178</v>
      </c>
      <c r="B545" s="772">
        <v>99.1</v>
      </c>
      <c r="C545" s="772">
        <v>99.1</v>
      </c>
      <c r="D545" s="771" t="s">
        <v>2626</v>
      </c>
    </row>
    <row r="546" spans="1:4" ht="11.25" customHeight="1">
      <c r="A546" s="1265"/>
      <c r="B546" s="772">
        <v>99.1</v>
      </c>
      <c r="C546" s="772">
        <v>99.1</v>
      </c>
      <c r="D546" s="771" t="s">
        <v>11</v>
      </c>
    </row>
    <row r="547" spans="1:4" ht="11.25" customHeight="1">
      <c r="A547" s="1266" t="s">
        <v>3177</v>
      </c>
      <c r="B547" s="776">
        <v>101.2</v>
      </c>
      <c r="C547" s="776">
        <v>101.2</v>
      </c>
      <c r="D547" s="775" t="s">
        <v>2624</v>
      </c>
    </row>
    <row r="548" spans="1:4" ht="11.25" customHeight="1">
      <c r="A548" s="1267"/>
      <c r="B548" s="774">
        <v>101.2</v>
      </c>
      <c r="C548" s="774">
        <v>101.2</v>
      </c>
      <c r="D548" s="773" t="s">
        <v>11</v>
      </c>
    </row>
    <row r="549" spans="1:4" ht="11.25" customHeight="1">
      <c r="A549" s="1265" t="s">
        <v>3176</v>
      </c>
      <c r="B549" s="772">
        <v>800</v>
      </c>
      <c r="C549" s="772">
        <v>800</v>
      </c>
      <c r="D549" s="771" t="s">
        <v>2845</v>
      </c>
    </row>
    <row r="550" spans="1:4" ht="11.25" customHeight="1">
      <c r="A550" s="1265"/>
      <c r="B550" s="772">
        <v>800</v>
      </c>
      <c r="C550" s="772">
        <v>800</v>
      </c>
      <c r="D550" s="771" t="s">
        <v>11</v>
      </c>
    </row>
    <row r="551" spans="1:4" ht="11.25" customHeight="1">
      <c r="A551" s="1266" t="s">
        <v>4625</v>
      </c>
      <c r="B551" s="776">
        <v>50</v>
      </c>
      <c r="C551" s="776">
        <v>50</v>
      </c>
      <c r="D551" s="775" t="s">
        <v>682</v>
      </c>
    </row>
    <row r="552" spans="1:4" ht="11.25" customHeight="1">
      <c r="A552" s="1267"/>
      <c r="B552" s="774">
        <v>50</v>
      </c>
      <c r="C552" s="774">
        <v>50</v>
      </c>
      <c r="D552" s="773" t="s">
        <v>11</v>
      </c>
    </row>
    <row r="553" spans="1:4" ht="11.25" customHeight="1">
      <c r="A553" s="1265" t="s">
        <v>3175</v>
      </c>
      <c r="B553" s="772">
        <v>60</v>
      </c>
      <c r="C553" s="772">
        <v>60</v>
      </c>
      <c r="D553" s="771" t="s">
        <v>2624</v>
      </c>
    </row>
    <row r="554" spans="1:4" ht="11.25" customHeight="1">
      <c r="A554" s="1265"/>
      <c r="B554" s="772">
        <v>60</v>
      </c>
      <c r="C554" s="772">
        <v>60</v>
      </c>
      <c r="D554" s="771" t="s">
        <v>11</v>
      </c>
    </row>
    <row r="555" spans="1:4" ht="11.25" customHeight="1">
      <c r="A555" s="1266" t="s">
        <v>503</v>
      </c>
      <c r="B555" s="776">
        <v>28.5</v>
      </c>
      <c r="C555" s="776">
        <v>28.5</v>
      </c>
      <c r="D555" s="775" t="s">
        <v>2831</v>
      </c>
    </row>
    <row r="556" spans="1:4" ht="11.25" customHeight="1">
      <c r="A556" s="1265"/>
      <c r="B556" s="772">
        <v>27.9</v>
      </c>
      <c r="C556" s="772">
        <v>0</v>
      </c>
      <c r="D556" s="771" t="s">
        <v>2596</v>
      </c>
    </row>
    <row r="557" spans="1:4" ht="11.25" customHeight="1">
      <c r="A557" s="1265"/>
      <c r="B557" s="772">
        <v>57.2</v>
      </c>
      <c r="C557" s="772">
        <v>57.2</v>
      </c>
      <c r="D557" s="771" t="s">
        <v>509</v>
      </c>
    </row>
    <row r="558" spans="1:4" ht="11.25" customHeight="1">
      <c r="A558" s="1265"/>
      <c r="B558" s="772">
        <v>700</v>
      </c>
      <c r="C558" s="772">
        <v>700</v>
      </c>
      <c r="D558" s="771" t="s">
        <v>631</v>
      </c>
    </row>
    <row r="559" spans="1:4" ht="11.25" customHeight="1">
      <c r="A559" s="1267"/>
      <c r="B559" s="774">
        <v>813.6</v>
      </c>
      <c r="C559" s="774">
        <v>785.69999999999993</v>
      </c>
      <c r="D559" s="773" t="s">
        <v>11</v>
      </c>
    </row>
    <row r="560" spans="1:4" ht="11.25" customHeight="1">
      <c r="A560" s="1265" t="s">
        <v>3174</v>
      </c>
      <c r="B560" s="772">
        <v>101</v>
      </c>
      <c r="C560" s="772">
        <v>101</v>
      </c>
      <c r="D560" s="771" t="s">
        <v>2961</v>
      </c>
    </row>
    <row r="561" spans="1:4" ht="11.25" customHeight="1">
      <c r="A561" s="1265"/>
      <c r="B561" s="772">
        <v>101</v>
      </c>
      <c r="C561" s="772">
        <v>101</v>
      </c>
      <c r="D561" s="771" t="s">
        <v>11</v>
      </c>
    </row>
    <row r="562" spans="1:4" ht="11.25" customHeight="1">
      <c r="A562" s="1266" t="s">
        <v>3173</v>
      </c>
      <c r="B562" s="776">
        <v>21.48</v>
      </c>
      <c r="C562" s="776">
        <v>21.48</v>
      </c>
      <c r="D562" s="775" t="s">
        <v>2732</v>
      </c>
    </row>
    <row r="563" spans="1:4" ht="11.25" customHeight="1">
      <c r="A563" s="1267"/>
      <c r="B563" s="774">
        <v>21.48</v>
      </c>
      <c r="C563" s="774">
        <v>21.48</v>
      </c>
      <c r="D563" s="773" t="s">
        <v>11</v>
      </c>
    </row>
    <row r="564" spans="1:4" ht="11.25" customHeight="1">
      <c r="A564" s="1265" t="s">
        <v>627</v>
      </c>
      <c r="B564" s="772">
        <v>4750</v>
      </c>
      <c r="C564" s="772">
        <v>2750</v>
      </c>
      <c r="D564" s="771" t="s">
        <v>830</v>
      </c>
    </row>
    <row r="565" spans="1:4" ht="11.25" customHeight="1">
      <c r="A565" s="1265"/>
      <c r="B565" s="772">
        <v>4750</v>
      </c>
      <c r="C565" s="772">
        <v>2750</v>
      </c>
      <c r="D565" s="771" t="s">
        <v>11</v>
      </c>
    </row>
    <row r="566" spans="1:4" ht="11.25" customHeight="1">
      <c r="A566" s="1266" t="s">
        <v>537</v>
      </c>
      <c r="B566" s="776">
        <v>20</v>
      </c>
      <c r="C566" s="776">
        <v>0</v>
      </c>
      <c r="D566" s="775" t="s">
        <v>541</v>
      </c>
    </row>
    <row r="567" spans="1:4" ht="11.25" customHeight="1">
      <c r="A567" s="1267"/>
      <c r="B567" s="774">
        <v>20</v>
      </c>
      <c r="C567" s="774">
        <v>0</v>
      </c>
      <c r="D567" s="773" t="s">
        <v>11</v>
      </c>
    </row>
    <row r="568" spans="1:4" ht="11.25" customHeight="1">
      <c r="A568" s="1265" t="s">
        <v>3172</v>
      </c>
      <c r="B568" s="772">
        <v>30</v>
      </c>
      <c r="C568" s="772">
        <v>0</v>
      </c>
      <c r="D568" s="771" t="s">
        <v>1125</v>
      </c>
    </row>
    <row r="569" spans="1:4" ht="11.25" customHeight="1">
      <c r="A569" s="1265"/>
      <c r="B569" s="772">
        <v>30</v>
      </c>
      <c r="C569" s="772">
        <v>0</v>
      </c>
      <c r="D569" s="771" t="s">
        <v>11</v>
      </c>
    </row>
    <row r="570" spans="1:4" ht="11.25" customHeight="1">
      <c r="A570" s="1266" t="s">
        <v>572</v>
      </c>
      <c r="B570" s="776">
        <v>20</v>
      </c>
      <c r="C570" s="776">
        <v>20</v>
      </c>
      <c r="D570" s="775" t="s">
        <v>590</v>
      </c>
    </row>
    <row r="571" spans="1:4" ht="11.25" customHeight="1">
      <c r="A571" s="1267"/>
      <c r="B571" s="774">
        <v>20</v>
      </c>
      <c r="C571" s="774">
        <v>20</v>
      </c>
      <c r="D571" s="773" t="s">
        <v>11</v>
      </c>
    </row>
    <row r="572" spans="1:4" ht="11.25" customHeight="1">
      <c r="A572" s="1265" t="s">
        <v>711</v>
      </c>
      <c r="B572" s="772">
        <v>150</v>
      </c>
      <c r="C572" s="772">
        <v>150</v>
      </c>
      <c r="D572" s="771" t="s">
        <v>717</v>
      </c>
    </row>
    <row r="573" spans="1:4" ht="11.25" customHeight="1">
      <c r="A573" s="1265"/>
      <c r="B573" s="772">
        <v>150</v>
      </c>
      <c r="C573" s="772">
        <v>150</v>
      </c>
      <c r="D573" s="771" t="s">
        <v>11</v>
      </c>
    </row>
    <row r="574" spans="1:4" ht="11.25" customHeight="1">
      <c r="A574" s="1266" t="s">
        <v>3171</v>
      </c>
      <c r="B574" s="776">
        <v>225</v>
      </c>
      <c r="C574" s="776">
        <v>225</v>
      </c>
      <c r="D574" s="775" t="s">
        <v>2831</v>
      </c>
    </row>
    <row r="575" spans="1:4" ht="11.25" customHeight="1">
      <c r="A575" s="1267"/>
      <c r="B575" s="774">
        <v>225</v>
      </c>
      <c r="C575" s="774">
        <v>225</v>
      </c>
      <c r="D575" s="773" t="s">
        <v>11</v>
      </c>
    </row>
    <row r="576" spans="1:4" ht="11.25" customHeight="1">
      <c r="A576" s="1265" t="s">
        <v>536</v>
      </c>
      <c r="B576" s="772">
        <v>300</v>
      </c>
      <c r="C576" s="772">
        <v>300</v>
      </c>
      <c r="D576" s="771" t="s">
        <v>541</v>
      </c>
    </row>
    <row r="577" spans="1:4" ht="11.25" customHeight="1">
      <c r="A577" s="1265"/>
      <c r="B577" s="772">
        <v>300</v>
      </c>
      <c r="C577" s="772">
        <v>300</v>
      </c>
      <c r="D577" s="771" t="s">
        <v>11</v>
      </c>
    </row>
    <row r="578" spans="1:4" ht="11.25" customHeight="1">
      <c r="A578" s="1266" t="s">
        <v>3170</v>
      </c>
      <c r="B578" s="776">
        <v>75</v>
      </c>
      <c r="C578" s="776">
        <v>75</v>
      </c>
      <c r="D578" s="775" t="s">
        <v>2831</v>
      </c>
    </row>
    <row r="579" spans="1:4" ht="11.25" customHeight="1">
      <c r="A579" s="1267"/>
      <c r="B579" s="774">
        <v>75</v>
      </c>
      <c r="C579" s="774">
        <v>75</v>
      </c>
      <c r="D579" s="773" t="s">
        <v>11</v>
      </c>
    </row>
    <row r="580" spans="1:4" ht="11.25" customHeight="1">
      <c r="A580" s="1265" t="s">
        <v>3169</v>
      </c>
      <c r="B580" s="772">
        <v>141</v>
      </c>
      <c r="C580" s="772">
        <v>141</v>
      </c>
      <c r="D580" s="771" t="s">
        <v>2831</v>
      </c>
    </row>
    <row r="581" spans="1:4" ht="11.25" customHeight="1">
      <c r="A581" s="1265"/>
      <c r="B581" s="772">
        <v>141</v>
      </c>
      <c r="C581" s="772">
        <v>141</v>
      </c>
      <c r="D581" s="771" t="s">
        <v>11</v>
      </c>
    </row>
    <row r="582" spans="1:4" ht="11.25" customHeight="1">
      <c r="A582" s="1266" t="s">
        <v>692</v>
      </c>
      <c r="B582" s="776">
        <v>140</v>
      </c>
      <c r="C582" s="776">
        <v>140</v>
      </c>
      <c r="D582" s="775" t="s">
        <v>717</v>
      </c>
    </row>
    <row r="583" spans="1:4" ht="11.25" customHeight="1">
      <c r="A583" s="1265"/>
      <c r="B583" s="772">
        <v>60</v>
      </c>
      <c r="C583" s="772">
        <v>60</v>
      </c>
      <c r="D583" s="771" t="s">
        <v>698</v>
      </c>
    </row>
    <row r="584" spans="1:4" ht="11.25" customHeight="1">
      <c r="A584" s="1267"/>
      <c r="B584" s="774">
        <v>200</v>
      </c>
      <c r="C584" s="774">
        <v>200</v>
      </c>
      <c r="D584" s="773" t="s">
        <v>11</v>
      </c>
    </row>
    <row r="585" spans="1:4" ht="11.25" customHeight="1">
      <c r="A585" s="1265" t="s">
        <v>3168</v>
      </c>
      <c r="B585" s="772">
        <v>520</v>
      </c>
      <c r="C585" s="772">
        <v>450.57799999999997</v>
      </c>
      <c r="D585" s="771" t="s">
        <v>2565</v>
      </c>
    </row>
    <row r="586" spans="1:4" ht="11.25" customHeight="1">
      <c r="A586" s="1265"/>
      <c r="B586" s="772">
        <v>520</v>
      </c>
      <c r="C586" s="772">
        <v>450.57799999999997</v>
      </c>
      <c r="D586" s="771" t="s">
        <v>11</v>
      </c>
    </row>
    <row r="587" spans="1:4" ht="11.25" customHeight="1">
      <c r="A587" s="1266" t="s">
        <v>3167</v>
      </c>
      <c r="B587" s="776">
        <v>76.89</v>
      </c>
      <c r="C587" s="776">
        <v>64.888800000000003</v>
      </c>
      <c r="D587" s="775" t="s">
        <v>2629</v>
      </c>
    </row>
    <row r="588" spans="1:4" ht="11.25" customHeight="1">
      <c r="A588" s="1267"/>
      <c r="B588" s="774">
        <v>76.89</v>
      </c>
      <c r="C588" s="774">
        <v>64.888800000000003</v>
      </c>
      <c r="D588" s="773" t="s">
        <v>11</v>
      </c>
    </row>
    <row r="589" spans="1:4" ht="11.25" customHeight="1">
      <c r="A589" s="1265" t="s">
        <v>3166</v>
      </c>
      <c r="B589" s="772">
        <v>300</v>
      </c>
      <c r="C589" s="772">
        <v>150</v>
      </c>
      <c r="D589" s="771" t="s">
        <v>2603</v>
      </c>
    </row>
    <row r="590" spans="1:4" ht="11.25" customHeight="1">
      <c r="A590" s="1265"/>
      <c r="B590" s="772">
        <v>300</v>
      </c>
      <c r="C590" s="772">
        <v>150</v>
      </c>
      <c r="D590" s="771" t="s">
        <v>11</v>
      </c>
    </row>
    <row r="591" spans="1:4" ht="11.25" customHeight="1">
      <c r="A591" s="1266" t="s">
        <v>650</v>
      </c>
      <c r="B591" s="776">
        <v>15</v>
      </c>
      <c r="C591" s="776">
        <v>15</v>
      </c>
      <c r="D591" s="775" t="s">
        <v>816</v>
      </c>
    </row>
    <row r="592" spans="1:4" ht="11.25" customHeight="1">
      <c r="A592" s="1267"/>
      <c r="B592" s="774">
        <v>15</v>
      </c>
      <c r="C592" s="774">
        <v>15</v>
      </c>
      <c r="D592" s="773" t="s">
        <v>11</v>
      </c>
    </row>
    <row r="593" spans="1:4" ht="21.75">
      <c r="A593" s="1265" t="s">
        <v>3165</v>
      </c>
      <c r="B593" s="772">
        <v>50</v>
      </c>
      <c r="C593" s="772">
        <v>50</v>
      </c>
      <c r="D593" s="771" t="s">
        <v>2853</v>
      </c>
    </row>
    <row r="594" spans="1:4" ht="11.25" customHeight="1">
      <c r="A594" s="1265"/>
      <c r="B594" s="772">
        <v>50</v>
      </c>
      <c r="C594" s="772">
        <v>50</v>
      </c>
      <c r="D594" s="771" t="s">
        <v>11</v>
      </c>
    </row>
    <row r="595" spans="1:4" ht="11.25" customHeight="1">
      <c r="A595" s="1266" t="s">
        <v>3164</v>
      </c>
      <c r="B595" s="776">
        <v>140</v>
      </c>
      <c r="C595" s="776">
        <v>140</v>
      </c>
      <c r="D595" s="775" t="s">
        <v>2630</v>
      </c>
    </row>
    <row r="596" spans="1:4" ht="11.25" customHeight="1">
      <c r="A596" s="1267"/>
      <c r="B596" s="774">
        <v>140</v>
      </c>
      <c r="C596" s="774">
        <v>140</v>
      </c>
      <c r="D596" s="773" t="s">
        <v>11</v>
      </c>
    </row>
    <row r="597" spans="1:4" ht="11.25" customHeight="1">
      <c r="A597" s="1265" t="s">
        <v>3163</v>
      </c>
      <c r="B597" s="772">
        <v>50</v>
      </c>
      <c r="C597" s="772">
        <v>50</v>
      </c>
      <c r="D597" s="771" t="s">
        <v>2855</v>
      </c>
    </row>
    <row r="598" spans="1:4" ht="11.25" customHeight="1">
      <c r="A598" s="1265"/>
      <c r="B598" s="772">
        <v>41</v>
      </c>
      <c r="C598" s="772">
        <v>41</v>
      </c>
      <c r="D598" s="771" t="s">
        <v>2635</v>
      </c>
    </row>
    <row r="599" spans="1:4" ht="11.25" customHeight="1">
      <c r="A599" s="1265"/>
      <c r="B599" s="772">
        <v>91</v>
      </c>
      <c r="C599" s="772">
        <v>91</v>
      </c>
      <c r="D599" s="771" t="s">
        <v>11</v>
      </c>
    </row>
    <row r="600" spans="1:4" ht="11.25" customHeight="1">
      <c r="A600" s="1266" t="s">
        <v>3162</v>
      </c>
      <c r="B600" s="776">
        <v>4500</v>
      </c>
      <c r="C600" s="776">
        <v>1749.5</v>
      </c>
      <c r="D600" s="775" t="s">
        <v>3161</v>
      </c>
    </row>
    <row r="601" spans="1:4" ht="11.25" customHeight="1">
      <c r="A601" s="1267"/>
      <c r="B601" s="774">
        <v>4500</v>
      </c>
      <c r="C601" s="774">
        <v>1749.5</v>
      </c>
      <c r="D601" s="773" t="s">
        <v>11</v>
      </c>
    </row>
    <row r="602" spans="1:4" ht="11.25" customHeight="1">
      <c r="A602" s="1265" t="s">
        <v>4625</v>
      </c>
      <c r="B602" s="772">
        <v>10</v>
      </c>
      <c r="C602" s="772">
        <v>10</v>
      </c>
      <c r="D602" s="771" t="s">
        <v>590</v>
      </c>
    </row>
    <row r="603" spans="1:4" ht="11.25" customHeight="1">
      <c r="A603" s="1265"/>
      <c r="B603" s="772">
        <v>10</v>
      </c>
      <c r="C603" s="772">
        <v>10</v>
      </c>
      <c r="D603" s="771" t="s">
        <v>11</v>
      </c>
    </row>
    <row r="604" spans="1:4" ht="11.25" customHeight="1">
      <c r="A604" s="1266" t="s">
        <v>3160</v>
      </c>
      <c r="B604" s="776">
        <v>1297.8800000000001</v>
      </c>
      <c r="C604" s="776">
        <v>1297.86194</v>
      </c>
      <c r="D604" s="775" t="s">
        <v>2429</v>
      </c>
    </row>
    <row r="605" spans="1:4" ht="11.25" customHeight="1">
      <c r="A605" s="1267"/>
      <c r="B605" s="774">
        <v>1297.8800000000001</v>
      </c>
      <c r="C605" s="774">
        <v>1297.86194</v>
      </c>
      <c r="D605" s="773" t="s">
        <v>11</v>
      </c>
    </row>
    <row r="606" spans="1:4" ht="11.25" customHeight="1">
      <c r="A606" s="1265" t="s">
        <v>3159</v>
      </c>
      <c r="B606" s="772">
        <v>1000</v>
      </c>
      <c r="C606" s="772">
        <v>1000</v>
      </c>
      <c r="D606" s="771" t="s">
        <v>2596</v>
      </c>
    </row>
    <row r="607" spans="1:4" ht="11.25" customHeight="1">
      <c r="A607" s="1265"/>
      <c r="B607" s="772">
        <v>1000</v>
      </c>
      <c r="C607" s="772">
        <v>1000</v>
      </c>
      <c r="D607" s="771" t="s">
        <v>11</v>
      </c>
    </row>
    <row r="608" spans="1:4" ht="11.25" customHeight="1">
      <c r="A608" s="1266" t="s">
        <v>3158</v>
      </c>
      <c r="B608" s="776">
        <v>2500</v>
      </c>
      <c r="C608" s="776">
        <v>2500</v>
      </c>
      <c r="D608" s="775" t="s">
        <v>3157</v>
      </c>
    </row>
    <row r="609" spans="1:4" ht="11.25" customHeight="1">
      <c r="A609" s="1267"/>
      <c r="B609" s="774">
        <v>2500</v>
      </c>
      <c r="C609" s="774">
        <v>2500</v>
      </c>
      <c r="D609" s="773" t="s">
        <v>11</v>
      </c>
    </row>
    <row r="610" spans="1:4" ht="11.25" customHeight="1">
      <c r="A610" s="1265" t="s">
        <v>649</v>
      </c>
      <c r="B610" s="772">
        <v>1039.01</v>
      </c>
      <c r="C610" s="772">
        <v>1038.95517</v>
      </c>
      <c r="D610" s="771" t="s">
        <v>2429</v>
      </c>
    </row>
    <row r="611" spans="1:4" ht="11.25" customHeight="1">
      <c r="A611" s="1265"/>
      <c r="B611" s="772">
        <v>216.60000000000002</v>
      </c>
      <c r="C611" s="772">
        <v>216.59581</v>
      </c>
      <c r="D611" s="771" t="s">
        <v>1118</v>
      </c>
    </row>
    <row r="612" spans="1:4" ht="11.25" customHeight="1">
      <c r="A612" s="1265"/>
      <c r="B612" s="772">
        <v>4965.42</v>
      </c>
      <c r="C612" s="772">
        <v>4965.3992699999999</v>
      </c>
      <c r="D612" s="771" t="s">
        <v>1117</v>
      </c>
    </row>
    <row r="613" spans="1:4" ht="11.25" customHeight="1">
      <c r="A613" s="1265"/>
      <c r="B613" s="772">
        <v>400</v>
      </c>
      <c r="C613" s="772">
        <v>400</v>
      </c>
      <c r="D613" s="771" t="s">
        <v>817</v>
      </c>
    </row>
    <row r="614" spans="1:4" ht="21.75">
      <c r="A614" s="1265"/>
      <c r="B614" s="772">
        <v>13.1</v>
      </c>
      <c r="C614" s="772">
        <v>13.096</v>
      </c>
      <c r="D614" s="771" t="s">
        <v>1082</v>
      </c>
    </row>
    <row r="615" spans="1:4" ht="11.25" customHeight="1">
      <c r="A615" s="1265"/>
      <c r="B615" s="772">
        <v>6634.130000000001</v>
      </c>
      <c r="C615" s="772">
        <v>6634.0462499999994</v>
      </c>
      <c r="D615" s="771" t="s">
        <v>11</v>
      </c>
    </row>
    <row r="616" spans="1:4" ht="11.25" customHeight="1">
      <c r="A616" s="1266" t="s">
        <v>4625</v>
      </c>
      <c r="B616" s="776">
        <v>348.6</v>
      </c>
      <c r="C616" s="776">
        <v>348.6</v>
      </c>
      <c r="D616" s="775" t="s">
        <v>2688</v>
      </c>
    </row>
    <row r="617" spans="1:4" ht="11.25" customHeight="1">
      <c r="A617" s="1267"/>
      <c r="B617" s="774">
        <v>348.6</v>
      </c>
      <c r="C617" s="774">
        <v>348.6</v>
      </c>
      <c r="D617" s="773" t="s">
        <v>11</v>
      </c>
    </row>
    <row r="618" spans="1:4" ht="11.25" customHeight="1">
      <c r="A618" s="1265" t="s">
        <v>4625</v>
      </c>
      <c r="B618" s="772">
        <v>14</v>
      </c>
      <c r="C618" s="772">
        <v>14</v>
      </c>
      <c r="D618" s="771" t="s">
        <v>590</v>
      </c>
    </row>
    <row r="619" spans="1:4" ht="11.25" customHeight="1">
      <c r="A619" s="1265"/>
      <c r="B619" s="772">
        <v>14</v>
      </c>
      <c r="C619" s="772">
        <v>14</v>
      </c>
      <c r="D619" s="771" t="s">
        <v>11</v>
      </c>
    </row>
    <row r="620" spans="1:4" ht="11.25" customHeight="1">
      <c r="A620" s="1266" t="s">
        <v>3156</v>
      </c>
      <c r="B620" s="776">
        <v>200</v>
      </c>
      <c r="C620" s="776">
        <v>200</v>
      </c>
      <c r="D620" s="775" t="s">
        <v>2632</v>
      </c>
    </row>
    <row r="621" spans="1:4" ht="11.25" customHeight="1">
      <c r="A621" s="1267"/>
      <c r="B621" s="774">
        <v>200</v>
      </c>
      <c r="C621" s="774">
        <v>200</v>
      </c>
      <c r="D621" s="773" t="s">
        <v>11</v>
      </c>
    </row>
    <row r="622" spans="1:4" ht="11.25" customHeight="1">
      <c r="A622" s="1265" t="s">
        <v>3155</v>
      </c>
      <c r="B622" s="772">
        <v>140</v>
      </c>
      <c r="C622" s="772">
        <v>140</v>
      </c>
      <c r="D622" s="771" t="s">
        <v>774</v>
      </c>
    </row>
    <row r="623" spans="1:4" ht="11.25" customHeight="1">
      <c r="A623" s="1265"/>
      <c r="B623" s="772">
        <v>140</v>
      </c>
      <c r="C623" s="772">
        <v>140</v>
      </c>
      <c r="D623" s="771" t="s">
        <v>11</v>
      </c>
    </row>
    <row r="624" spans="1:4" ht="11.25" customHeight="1">
      <c r="A624" s="1266" t="s">
        <v>691</v>
      </c>
      <c r="B624" s="776">
        <v>20</v>
      </c>
      <c r="C624" s="776">
        <v>20</v>
      </c>
      <c r="D624" s="775" t="s">
        <v>698</v>
      </c>
    </row>
    <row r="625" spans="1:4" ht="11.25" customHeight="1">
      <c r="A625" s="1267"/>
      <c r="B625" s="774">
        <v>20</v>
      </c>
      <c r="C625" s="774">
        <v>20</v>
      </c>
      <c r="D625" s="773" t="s">
        <v>11</v>
      </c>
    </row>
    <row r="626" spans="1:4" ht="11.25" customHeight="1">
      <c r="A626" s="1265" t="s">
        <v>3154</v>
      </c>
      <c r="B626" s="772">
        <v>200</v>
      </c>
      <c r="C626" s="772">
        <v>200</v>
      </c>
      <c r="D626" s="771" t="s">
        <v>2632</v>
      </c>
    </row>
    <row r="627" spans="1:4" ht="11.25" customHeight="1">
      <c r="A627" s="1265"/>
      <c r="B627" s="772">
        <v>200</v>
      </c>
      <c r="C627" s="772">
        <v>200</v>
      </c>
      <c r="D627" s="771" t="s">
        <v>11</v>
      </c>
    </row>
    <row r="628" spans="1:4" ht="11.25" customHeight="1">
      <c r="A628" s="1266" t="s">
        <v>3153</v>
      </c>
      <c r="B628" s="776">
        <v>150</v>
      </c>
      <c r="C628" s="776">
        <v>150</v>
      </c>
      <c r="D628" s="775" t="s">
        <v>2624</v>
      </c>
    </row>
    <row r="629" spans="1:4" ht="11.25" customHeight="1">
      <c r="A629" s="1267"/>
      <c r="B629" s="774">
        <v>150</v>
      </c>
      <c r="C629" s="774">
        <v>150</v>
      </c>
      <c r="D629" s="773" t="s">
        <v>11</v>
      </c>
    </row>
    <row r="630" spans="1:4" ht="11.25" customHeight="1">
      <c r="A630" s="1265" t="s">
        <v>3152</v>
      </c>
      <c r="B630" s="772">
        <v>1515.8000000000002</v>
      </c>
      <c r="C630" s="772">
        <v>1515.6230400000002</v>
      </c>
      <c r="D630" s="771" t="s">
        <v>1122</v>
      </c>
    </row>
    <row r="631" spans="1:4" ht="11.25" customHeight="1">
      <c r="A631" s="1265"/>
      <c r="B631" s="772">
        <v>1515.8000000000002</v>
      </c>
      <c r="C631" s="772">
        <v>1515.6230400000002</v>
      </c>
      <c r="D631" s="771" t="s">
        <v>11</v>
      </c>
    </row>
    <row r="632" spans="1:4" ht="11.25" customHeight="1">
      <c r="A632" s="1266" t="s">
        <v>3151</v>
      </c>
      <c r="B632" s="776">
        <v>329</v>
      </c>
      <c r="C632" s="776">
        <v>164.5</v>
      </c>
      <c r="D632" s="775" t="s">
        <v>2864</v>
      </c>
    </row>
    <row r="633" spans="1:4" ht="11.25" customHeight="1">
      <c r="A633" s="1267"/>
      <c r="B633" s="774">
        <v>329</v>
      </c>
      <c r="C633" s="774">
        <v>164.5</v>
      </c>
      <c r="D633" s="773" t="s">
        <v>11</v>
      </c>
    </row>
    <row r="634" spans="1:4" ht="11.25" customHeight="1">
      <c r="A634" s="1265" t="s">
        <v>3150</v>
      </c>
      <c r="B634" s="772">
        <v>4827</v>
      </c>
      <c r="C634" s="772">
        <v>4827</v>
      </c>
      <c r="D634" s="771" t="s">
        <v>2845</v>
      </c>
    </row>
    <row r="635" spans="1:4" ht="11.25" customHeight="1">
      <c r="A635" s="1265"/>
      <c r="B635" s="772">
        <v>4827</v>
      </c>
      <c r="C635" s="772">
        <v>4827</v>
      </c>
      <c r="D635" s="771" t="s">
        <v>11</v>
      </c>
    </row>
    <row r="636" spans="1:4" ht="11.25" customHeight="1">
      <c r="A636" s="1266" t="s">
        <v>638</v>
      </c>
      <c r="B636" s="776">
        <v>199.8</v>
      </c>
      <c r="C636" s="776">
        <v>99.9</v>
      </c>
      <c r="D636" s="775" t="s">
        <v>2596</v>
      </c>
    </row>
    <row r="637" spans="1:4" ht="11.25" customHeight="1">
      <c r="A637" s="1265"/>
      <c r="B637" s="772">
        <v>20</v>
      </c>
      <c r="C637" s="772">
        <v>20</v>
      </c>
      <c r="D637" s="771" t="s">
        <v>641</v>
      </c>
    </row>
    <row r="638" spans="1:4" ht="11.25" customHeight="1">
      <c r="A638" s="1267"/>
      <c r="B638" s="774">
        <v>219.8</v>
      </c>
      <c r="C638" s="774">
        <v>119.9</v>
      </c>
      <c r="D638" s="773" t="s">
        <v>11</v>
      </c>
    </row>
    <row r="639" spans="1:4" ht="11.25" customHeight="1">
      <c r="A639" s="1265" t="s">
        <v>3149</v>
      </c>
      <c r="B639" s="772">
        <v>846.23</v>
      </c>
      <c r="C639" s="772">
        <v>846.22046999999998</v>
      </c>
      <c r="D639" s="771" t="s">
        <v>2429</v>
      </c>
    </row>
    <row r="640" spans="1:4" ht="11.25" customHeight="1">
      <c r="A640" s="1265"/>
      <c r="B640" s="772">
        <v>846.23</v>
      </c>
      <c r="C640" s="772">
        <v>846.22046999999998</v>
      </c>
      <c r="D640" s="771" t="s">
        <v>11</v>
      </c>
    </row>
    <row r="641" spans="1:4" ht="11.25" customHeight="1">
      <c r="A641" s="1266" t="s">
        <v>3148</v>
      </c>
      <c r="B641" s="776">
        <v>872</v>
      </c>
      <c r="C641" s="776">
        <v>813.15499999999997</v>
      </c>
      <c r="D641" s="775" t="s">
        <v>1275</v>
      </c>
    </row>
    <row r="642" spans="1:4" ht="11.25" customHeight="1">
      <c r="A642" s="1265"/>
      <c r="B642" s="772">
        <v>5807</v>
      </c>
      <c r="C642" s="772">
        <v>5700.1940000000004</v>
      </c>
      <c r="D642" s="771" t="s">
        <v>1276</v>
      </c>
    </row>
    <row r="643" spans="1:4" ht="11.25" customHeight="1">
      <c r="A643" s="1267"/>
      <c r="B643" s="774">
        <v>6679</v>
      </c>
      <c r="C643" s="774">
        <v>6513.3490000000002</v>
      </c>
      <c r="D643" s="773" t="s">
        <v>11</v>
      </c>
    </row>
    <row r="644" spans="1:4" ht="11.25" customHeight="1">
      <c r="A644" s="1265" t="s">
        <v>3147</v>
      </c>
      <c r="B644" s="772">
        <v>1297.4899999999998</v>
      </c>
      <c r="C644" s="772">
        <v>1297.4713599999998</v>
      </c>
      <c r="D644" s="771" t="s">
        <v>2429</v>
      </c>
    </row>
    <row r="645" spans="1:4" ht="11.25" customHeight="1">
      <c r="A645" s="1265"/>
      <c r="B645" s="772">
        <v>1297.4899999999998</v>
      </c>
      <c r="C645" s="772">
        <v>1297.4713599999998</v>
      </c>
      <c r="D645" s="771" t="s">
        <v>11</v>
      </c>
    </row>
    <row r="646" spans="1:4" ht="11.25" customHeight="1">
      <c r="A646" s="1266" t="s">
        <v>3146</v>
      </c>
      <c r="B646" s="776">
        <v>45000</v>
      </c>
      <c r="C646" s="776">
        <v>41742.790540000002</v>
      </c>
      <c r="D646" s="775" t="s">
        <v>3145</v>
      </c>
    </row>
    <row r="647" spans="1:4" ht="11.25" customHeight="1">
      <c r="A647" s="1267"/>
      <c r="B647" s="774">
        <v>45000</v>
      </c>
      <c r="C647" s="774">
        <v>41742.790540000002</v>
      </c>
      <c r="D647" s="773" t="s">
        <v>11</v>
      </c>
    </row>
    <row r="648" spans="1:4" ht="11.25" customHeight="1">
      <c r="A648" s="1265" t="s">
        <v>3144</v>
      </c>
      <c r="B648" s="772">
        <v>873.44999999999993</v>
      </c>
      <c r="C648" s="772">
        <v>873.43894999999998</v>
      </c>
      <c r="D648" s="771" t="s">
        <v>2429</v>
      </c>
    </row>
    <row r="649" spans="1:4" ht="11.25" customHeight="1">
      <c r="A649" s="1265"/>
      <c r="B649" s="772">
        <v>873.44999999999993</v>
      </c>
      <c r="C649" s="772">
        <v>873.43894999999998</v>
      </c>
      <c r="D649" s="771" t="s">
        <v>11</v>
      </c>
    </row>
    <row r="650" spans="1:4" ht="21.75">
      <c r="A650" s="1266" t="s">
        <v>3143</v>
      </c>
      <c r="B650" s="776">
        <v>50</v>
      </c>
      <c r="C650" s="776">
        <v>50</v>
      </c>
      <c r="D650" s="775" t="s">
        <v>2938</v>
      </c>
    </row>
    <row r="651" spans="1:4" ht="11.25" customHeight="1">
      <c r="A651" s="1267"/>
      <c r="B651" s="774">
        <v>50</v>
      </c>
      <c r="C651" s="774">
        <v>50</v>
      </c>
      <c r="D651" s="773" t="s">
        <v>11</v>
      </c>
    </row>
    <row r="652" spans="1:4" ht="11.25" customHeight="1">
      <c r="A652" s="1265" t="s">
        <v>3142</v>
      </c>
      <c r="B652" s="772">
        <v>20</v>
      </c>
      <c r="C652" s="772">
        <v>10.893139999999999</v>
      </c>
      <c r="D652" s="771" t="s">
        <v>1123</v>
      </c>
    </row>
    <row r="653" spans="1:4" ht="11.25" customHeight="1">
      <c r="A653" s="1265"/>
      <c r="B653" s="772">
        <v>20</v>
      </c>
      <c r="C653" s="772">
        <v>10.893139999999999</v>
      </c>
      <c r="D653" s="771" t="s">
        <v>11</v>
      </c>
    </row>
    <row r="654" spans="1:4" ht="11.25" customHeight="1">
      <c r="A654" s="1266" t="s">
        <v>571</v>
      </c>
      <c r="B654" s="776">
        <v>30</v>
      </c>
      <c r="C654" s="776">
        <v>30</v>
      </c>
      <c r="D654" s="775" t="s">
        <v>590</v>
      </c>
    </row>
    <row r="655" spans="1:4" ht="11.25" customHeight="1">
      <c r="A655" s="1267"/>
      <c r="B655" s="774">
        <v>30</v>
      </c>
      <c r="C655" s="774">
        <v>30</v>
      </c>
      <c r="D655" s="773" t="s">
        <v>11</v>
      </c>
    </row>
    <row r="656" spans="1:4" ht="11.25" customHeight="1">
      <c r="A656" s="1265" t="s">
        <v>3141</v>
      </c>
      <c r="B656" s="772">
        <v>112.16</v>
      </c>
      <c r="C656" s="772">
        <v>112.155</v>
      </c>
      <c r="D656" s="771" t="s">
        <v>2732</v>
      </c>
    </row>
    <row r="657" spans="1:4" ht="11.25" customHeight="1">
      <c r="A657" s="1265"/>
      <c r="B657" s="772">
        <v>112.16</v>
      </c>
      <c r="C657" s="772">
        <v>112.155</v>
      </c>
      <c r="D657" s="771" t="s">
        <v>11</v>
      </c>
    </row>
    <row r="658" spans="1:4" ht="11.25" customHeight="1">
      <c r="A658" s="1266" t="s">
        <v>3140</v>
      </c>
      <c r="B658" s="776">
        <v>32.4</v>
      </c>
      <c r="C658" s="776">
        <v>32.335999999999999</v>
      </c>
      <c r="D658" s="775" t="s">
        <v>2831</v>
      </c>
    </row>
    <row r="659" spans="1:4" ht="11.25" customHeight="1">
      <c r="A659" s="1267"/>
      <c r="B659" s="774">
        <v>32.4</v>
      </c>
      <c r="C659" s="774">
        <v>32.335999999999999</v>
      </c>
      <c r="D659" s="773" t="s">
        <v>11</v>
      </c>
    </row>
    <row r="660" spans="1:4" ht="11.25" customHeight="1">
      <c r="A660" s="1265" t="s">
        <v>4625</v>
      </c>
      <c r="B660" s="772">
        <v>14</v>
      </c>
      <c r="C660" s="772">
        <v>14</v>
      </c>
      <c r="D660" s="771" t="s">
        <v>590</v>
      </c>
    </row>
    <row r="661" spans="1:4" ht="11.25" customHeight="1">
      <c r="A661" s="1265"/>
      <c r="B661" s="772">
        <v>14</v>
      </c>
      <c r="C661" s="772">
        <v>14</v>
      </c>
      <c r="D661" s="771" t="s">
        <v>11</v>
      </c>
    </row>
    <row r="662" spans="1:4" ht="11.25" customHeight="1">
      <c r="A662" s="1266" t="s">
        <v>3139</v>
      </c>
      <c r="B662" s="776">
        <v>34</v>
      </c>
      <c r="C662" s="776">
        <v>0</v>
      </c>
      <c r="D662" s="775" t="s">
        <v>2820</v>
      </c>
    </row>
    <row r="663" spans="1:4" ht="11.25" customHeight="1">
      <c r="A663" s="1267"/>
      <c r="B663" s="774">
        <v>34</v>
      </c>
      <c r="C663" s="774">
        <v>0</v>
      </c>
      <c r="D663" s="773" t="s">
        <v>11</v>
      </c>
    </row>
    <row r="664" spans="1:4" ht="11.25" customHeight="1">
      <c r="A664" s="1265" t="s">
        <v>3138</v>
      </c>
      <c r="B664" s="772">
        <v>240</v>
      </c>
      <c r="C664" s="772">
        <v>240</v>
      </c>
      <c r="D664" s="771" t="s">
        <v>2831</v>
      </c>
    </row>
    <row r="665" spans="1:4" ht="11.25" customHeight="1">
      <c r="A665" s="1265"/>
      <c r="B665" s="772">
        <v>240</v>
      </c>
      <c r="C665" s="772">
        <v>240</v>
      </c>
      <c r="D665" s="771" t="s">
        <v>11</v>
      </c>
    </row>
    <row r="666" spans="1:4" ht="11.25" customHeight="1">
      <c r="A666" s="1266" t="s">
        <v>637</v>
      </c>
      <c r="B666" s="776">
        <v>150</v>
      </c>
      <c r="C666" s="776">
        <v>150</v>
      </c>
      <c r="D666" s="775" t="s">
        <v>641</v>
      </c>
    </row>
    <row r="667" spans="1:4" ht="11.25" customHeight="1">
      <c r="A667" s="1267"/>
      <c r="B667" s="774">
        <v>150</v>
      </c>
      <c r="C667" s="774">
        <v>150</v>
      </c>
      <c r="D667" s="773" t="s">
        <v>11</v>
      </c>
    </row>
    <row r="668" spans="1:4" ht="11.25" customHeight="1">
      <c r="A668" s="1265" t="s">
        <v>3137</v>
      </c>
      <c r="B668" s="772">
        <v>504</v>
      </c>
      <c r="C668" s="772">
        <v>504</v>
      </c>
      <c r="D668" s="771" t="s">
        <v>1257</v>
      </c>
    </row>
    <row r="669" spans="1:4" ht="11.25" customHeight="1">
      <c r="A669" s="1265"/>
      <c r="B669" s="772">
        <v>7899.3700000000008</v>
      </c>
      <c r="C669" s="772">
        <v>7899.3670000000002</v>
      </c>
      <c r="D669" s="771" t="s">
        <v>2822</v>
      </c>
    </row>
    <row r="670" spans="1:4" ht="11.25" customHeight="1">
      <c r="A670" s="1265"/>
      <c r="B670" s="772">
        <v>8403.3700000000008</v>
      </c>
      <c r="C670" s="772">
        <v>8403.3670000000002</v>
      </c>
      <c r="D670" s="771" t="s">
        <v>11</v>
      </c>
    </row>
    <row r="671" spans="1:4" ht="11.25" customHeight="1">
      <c r="A671" s="1266" t="s">
        <v>3136</v>
      </c>
      <c r="B671" s="776">
        <v>1667.17</v>
      </c>
      <c r="C671" s="776">
        <v>1667.174</v>
      </c>
      <c r="D671" s="775" t="s">
        <v>2822</v>
      </c>
    </row>
    <row r="672" spans="1:4" ht="11.25" customHeight="1">
      <c r="A672" s="1267"/>
      <c r="B672" s="774">
        <v>1667.17</v>
      </c>
      <c r="C672" s="774">
        <v>1667.174</v>
      </c>
      <c r="D672" s="773" t="s">
        <v>11</v>
      </c>
    </row>
    <row r="673" spans="1:4" ht="11.25" customHeight="1">
      <c r="A673" s="1265" t="s">
        <v>3135</v>
      </c>
      <c r="B673" s="772">
        <v>1848.32</v>
      </c>
      <c r="C673" s="772">
        <v>1848.3180000000002</v>
      </c>
      <c r="D673" s="771" t="s">
        <v>2822</v>
      </c>
    </row>
    <row r="674" spans="1:4" ht="11.25" customHeight="1">
      <c r="A674" s="1265"/>
      <c r="B674" s="772">
        <v>1848.32</v>
      </c>
      <c r="C674" s="772">
        <v>1848.3180000000002</v>
      </c>
      <c r="D674" s="771" t="s">
        <v>11</v>
      </c>
    </row>
    <row r="675" spans="1:4" ht="11.25" customHeight="1">
      <c r="A675" s="1266" t="s">
        <v>3134</v>
      </c>
      <c r="B675" s="776">
        <v>63</v>
      </c>
      <c r="C675" s="776">
        <v>47.25</v>
      </c>
      <c r="D675" s="775" t="s">
        <v>1257</v>
      </c>
    </row>
    <row r="676" spans="1:4" ht="11.25" customHeight="1">
      <c r="A676" s="1265"/>
      <c r="B676" s="772">
        <v>874.09</v>
      </c>
      <c r="C676" s="772">
        <v>874.09299999999996</v>
      </c>
      <c r="D676" s="771" t="s">
        <v>2822</v>
      </c>
    </row>
    <row r="677" spans="1:4" ht="11.25" customHeight="1">
      <c r="A677" s="1267"/>
      <c r="B677" s="774">
        <v>937.09</v>
      </c>
      <c r="C677" s="774">
        <v>921.34299999999996</v>
      </c>
      <c r="D677" s="773" t="s">
        <v>11</v>
      </c>
    </row>
    <row r="678" spans="1:4" ht="11.25" customHeight="1">
      <c r="A678" s="1265" t="s">
        <v>3133</v>
      </c>
      <c r="B678" s="772">
        <v>723.2</v>
      </c>
      <c r="C678" s="772">
        <v>723.19899999999996</v>
      </c>
      <c r="D678" s="771" t="s">
        <v>2822</v>
      </c>
    </row>
    <row r="679" spans="1:4" ht="11.25" customHeight="1">
      <c r="A679" s="1265"/>
      <c r="B679" s="772">
        <v>723.2</v>
      </c>
      <c r="C679" s="772">
        <v>723.19899999999996</v>
      </c>
      <c r="D679" s="771" t="s">
        <v>11</v>
      </c>
    </row>
    <row r="680" spans="1:4" ht="11.25" customHeight="1">
      <c r="A680" s="1266" t="s">
        <v>3132</v>
      </c>
      <c r="B680" s="776">
        <v>1694.15</v>
      </c>
      <c r="C680" s="776">
        <v>1690.89</v>
      </c>
      <c r="D680" s="775" t="s">
        <v>2822</v>
      </c>
    </row>
    <row r="681" spans="1:4" ht="11.25" customHeight="1">
      <c r="A681" s="1267"/>
      <c r="B681" s="774">
        <v>1694.15</v>
      </c>
      <c r="C681" s="774">
        <v>1690.89</v>
      </c>
      <c r="D681" s="773" t="s">
        <v>11</v>
      </c>
    </row>
    <row r="682" spans="1:4" ht="11.25" customHeight="1">
      <c r="A682" s="1265" t="s">
        <v>3131</v>
      </c>
      <c r="B682" s="772">
        <v>462.21999999999997</v>
      </c>
      <c r="C682" s="772">
        <v>462.21800000000002</v>
      </c>
      <c r="D682" s="771" t="s">
        <v>2822</v>
      </c>
    </row>
    <row r="683" spans="1:4" ht="11.25" customHeight="1">
      <c r="A683" s="1265"/>
      <c r="B683" s="772">
        <v>462.21999999999997</v>
      </c>
      <c r="C683" s="772">
        <v>462.21800000000002</v>
      </c>
      <c r="D683" s="771" t="s">
        <v>11</v>
      </c>
    </row>
    <row r="684" spans="1:4" ht="11.25" customHeight="1">
      <c r="A684" s="1266" t="s">
        <v>3130</v>
      </c>
      <c r="B684" s="776">
        <v>781.59</v>
      </c>
      <c r="C684" s="776">
        <v>781.59100000000001</v>
      </c>
      <c r="D684" s="775" t="s">
        <v>2822</v>
      </c>
    </row>
    <row r="685" spans="1:4" ht="11.25" customHeight="1">
      <c r="A685" s="1267"/>
      <c r="B685" s="774">
        <v>781.59</v>
      </c>
      <c r="C685" s="774">
        <v>781.59100000000001</v>
      </c>
      <c r="D685" s="773" t="s">
        <v>11</v>
      </c>
    </row>
    <row r="686" spans="1:4" ht="11.25" customHeight="1">
      <c r="A686" s="1265" t="s">
        <v>3129</v>
      </c>
      <c r="B686" s="772">
        <v>130.79</v>
      </c>
      <c r="C686" s="772">
        <v>130.30699999999999</v>
      </c>
      <c r="D686" s="771" t="s">
        <v>2822</v>
      </c>
    </row>
    <row r="687" spans="1:4" ht="11.25" customHeight="1">
      <c r="A687" s="1265"/>
      <c r="B687" s="772">
        <v>130.79</v>
      </c>
      <c r="C687" s="772">
        <v>130.30699999999999</v>
      </c>
      <c r="D687" s="771" t="s">
        <v>11</v>
      </c>
    </row>
    <row r="688" spans="1:4" ht="11.25" customHeight="1">
      <c r="A688" s="1266" t="s">
        <v>3128</v>
      </c>
      <c r="B688" s="776">
        <v>2607.0500000000002</v>
      </c>
      <c r="C688" s="776">
        <v>2607.0450000000001</v>
      </c>
      <c r="D688" s="775" t="s">
        <v>2822</v>
      </c>
    </row>
    <row r="689" spans="1:4" ht="11.25" customHeight="1">
      <c r="A689" s="1267"/>
      <c r="B689" s="774">
        <v>2607.0500000000002</v>
      </c>
      <c r="C689" s="774">
        <v>2607.0450000000001</v>
      </c>
      <c r="D689" s="773" t="s">
        <v>11</v>
      </c>
    </row>
    <row r="690" spans="1:4" ht="11.25" customHeight="1">
      <c r="A690" s="1265" t="s">
        <v>3127</v>
      </c>
      <c r="B690" s="772">
        <v>84.32</v>
      </c>
      <c r="C690" s="772">
        <v>84.314999999999998</v>
      </c>
      <c r="D690" s="771" t="s">
        <v>2822</v>
      </c>
    </row>
    <row r="691" spans="1:4" ht="11.25" customHeight="1">
      <c r="A691" s="1265"/>
      <c r="B691" s="772">
        <v>84.32</v>
      </c>
      <c r="C691" s="772">
        <v>84.314999999999998</v>
      </c>
      <c r="D691" s="771" t="s">
        <v>11</v>
      </c>
    </row>
    <row r="692" spans="1:4" ht="11.25" customHeight="1">
      <c r="A692" s="1266" t="s">
        <v>3126</v>
      </c>
      <c r="B692" s="776">
        <v>409.37</v>
      </c>
      <c r="C692" s="776">
        <v>409.108</v>
      </c>
      <c r="D692" s="775" t="s">
        <v>2822</v>
      </c>
    </row>
    <row r="693" spans="1:4" ht="11.25" customHeight="1">
      <c r="A693" s="1267"/>
      <c r="B693" s="774">
        <v>409.37</v>
      </c>
      <c r="C693" s="774">
        <v>409.108</v>
      </c>
      <c r="D693" s="773" t="s">
        <v>11</v>
      </c>
    </row>
    <row r="694" spans="1:4" ht="11.25" customHeight="1">
      <c r="A694" s="1265" t="s">
        <v>3125</v>
      </c>
      <c r="B694" s="772">
        <v>1748.9699999999998</v>
      </c>
      <c r="C694" s="772">
        <v>1748.963</v>
      </c>
      <c r="D694" s="771" t="s">
        <v>2822</v>
      </c>
    </row>
    <row r="695" spans="1:4" ht="11.25" customHeight="1">
      <c r="A695" s="1265"/>
      <c r="B695" s="772">
        <v>1748.9699999999998</v>
      </c>
      <c r="C695" s="772">
        <v>1748.963</v>
      </c>
      <c r="D695" s="771" t="s">
        <v>11</v>
      </c>
    </row>
    <row r="696" spans="1:4" ht="11.25" customHeight="1">
      <c r="A696" s="1266" t="s">
        <v>3124</v>
      </c>
      <c r="B696" s="776">
        <v>1532.43</v>
      </c>
      <c r="C696" s="776">
        <v>1532.43</v>
      </c>
      <c r="D696" s="775" t="s">
        <v>2822</v>
      </c>
    </row>
    <row r="697" spans="1:4" ht="11.25" customHeight="1">
      <c r="A697" s="1267"/>
      <c r="B697" s="774">
        <v>1532.43</v>
      </c>
      <c r="C697" s="774">
        <v>1532.43</v>
      </c>
      <c r="D697" s="773" t="s">
        <v>11</v>
      </c>
    </row>
    <row r="698" spans="1:4" ht="11.25" customHeight="1">
      <c r="A698" s="1265" t="s">
        <v>3123</v>
      </c>
      <c r="B698" s="772">
        <v>2700.62</v>
      </c>
      <c r="C698" s="772">
        <v>2700.6169999999997</v>
      </c>
      <c r="D698" s="771" t="s">
        <v>2822</v>
      </c>
    </row>
    <row r="699" spans="1:4" ht="11.25" customHeight="1">
      <c r="A699" s="1265"/>
      <c r="B699" s="772">
        <v>2700.62</v>
      </c>
      <c r="C699" s="772">
        <v>2700.6169999999997</v>
      </c>
      <c r="D699" s="771" t="s">
        <v>11</v>
      </c>
    </row>
    <row r="700" spans="1:4" ht="11.25" customHeight="1">
      <c r="A700" s="1266" t="s">
        <v>3122</v>
      </c>
      <c r="B700" s="776">
        <v>2753.91</v>
      </c>
      <c r="C700" s="776">
        <v>2753.9050000000002</v>
      </c>
      <c r="D700" s="775" t="s">
        <v>2822</v>
      </c>
    </row>
    <row r="701" spans="1:4" ht="11.25" customHeight="1">
      <c r="A701" s="1267"/>
      <c r="B701" s="774">
        <v>2753.91</v>
      </c>
      <c r="C701" s="774">
        <v>2753.9050000000002</v>
      </c>
      <c r="D701" s="773" t="s">
        <v>11</v>
      </c>
    </row>
    <row r="702" spans="1:4" ht="11.25" customHeight="1">
      <c r="A702" s="1265" t="s">
        <v>3121</v>
      </c>
      <c r="B702" s="772">
        <v>4921.3599999999997</v>
      </c>
      <c r="C702" s="772">
        <v>4921.357</v>
      </c>
      <c r="D702" s="771" t="s">
        <v>2822</v>
      </c>
    </row>
    <row r="703" spans="1:4" ht="11.25" customHeight="1">
      <c r="A703" s="1265"/>
      <c r="B703" s="772">
        <v>4921.3599999999997</v>
      </c>
      <c r="C703" s="772">
        <v>4921.357</v>
      </c>
      <c r="D703" s="771" t="s">
        <v>11</v>
      </c>
    </row>
    <row r="704" spans="1:4" ht="11.25" customHeight="1">
      <c r="A704" s="1266" t="s">
        <v>3120</v>
      </c>
      <c r="B704" s="776">
        <v>3178.74</v>
      </c>
      <c r="C704" s="776">
        <v>3178.7360000000003</v>
      </c>
      <c r="D704" s="775" t="s">
        <v>2822</v>
      </c>
    </row>
    <row r="705" spans="1:4" ht="11.25" customHeight="1">
      <c r="A705" s="1267"/>
      <c r="B705" s="774">
        <v>3178.74</v>
      </c>
      <c r="C705" s="774">
        <v>3178.7360000000003</v>
      </c>
      <c r="D705" s="773" t="s">
        <v>11</v>
      </c>
    </row>
    <row r="706" spans="1:4" ht="11.25" customHeight="1">
      <c r="A706" s="1265" t="s">
        <v>3119</v>
      </c>
      <c r="B706" s="772">
        <v>306.49</v>
      </c>
      <c r="C706" s="772">
        <v>306.48599999999999</v>
      </c>
      <c r="D706" s="771" t="s">
        <v>2822</v>
      </c>
    </row>
    <row r="707" spans="1:4" ht="11.25" customHeight="1">
      <c r="A707" s="1265"/>
      <c r="B707" s="772">
        <v>306.49</v>
      </c>
      <c r="C707" s="772">
        <v>306.48599999999999</v>
      </c>
      <c r="D707" s="771" t="s">
        <v>11</v>
      </c>
    </row>
    <row r="708" spans="1:4" ht="11.25" customHeight="1">
      <c r="A708" s="1266" t="s">
        <v>3118</v>
      </c>
      <c r="B708" s="776">
        <v>657.7</v>
      </c>
      <c r="C708" s="776">
        <v>657.70100000000002</v>
      </c>
      <c r="D708" s="775" t="s">
        <v>2822</v>
      </c>
    </row>
    <row r="709" spans="1:4" ht="11.25" customHeight="1">
      <c r="A709" s="1267"/>
      <c r="B709" s="774">
        <v>657.7</v>
      </c>
      <c r="C709" s="774">
        <v>657.70100000000002</v>
      </c>
      <c r="D709" s="773" t="s">
        <v>11</v>
      </c>
    </row>
    <row r="710" spans="1:4" ht="11.25" customHeight="1">
      <c r="A710" s="1265" t="s">
        <v>690</v>
      </c>
      <c r="B710" s="772">
        <v>300</v>
      </c>
      <c r="C710" s="772">
        <v>300</v>
      </c>
      <c r="D710" s="771" t="s">
        <v>717</v>
      </c>
    </row>
    <row r="711" spans="1:4" ht="11.25" customHeight="1">
      <c r="A711" s="1265"/>
      <c r="B711" s="772">
        <v>200</v>
      </c>
      <c r="C711" s="772">
        <v>200</v>
      </c>
      <c r="D711" s="771" t="s">
        <v>698</v>
      </c>
    </row>
    <row r="712" spans="1:4" ht="11.25" customHeight="1">
      <c r="A712" s="1265"/>
      <c r="B712" s="772">
        <v>500</v>
      </c>
      <c r="C712" s="772">
        <v>500</v>
      </c>
      <c r="D712" s="771" t="s">
        <v>11</v>
      </c>
    </row>
    <row r="713" spans="1:4" ht="11.25" customHeight="1">
      <c r="A713" s="1266" t="s">
        <v>3117</v>
      </c>
      <c r="B713" s="776">
        <v>150</v>
      </c>
      <c r="C713" s="776">
        <v>150</v>
      </c>
      <c r="D713" s="775" t="s">
        <v>2831</v>
      </c>
    </row>
    <row r="714" spans="1:4" ht="11.25" customHeight="1">
      <c r="A714" s="1267"/>
      <c r="B714" s="774">
        <v>150</v>
      </c>
      <c r="C714" s="774">
        <v>150</v>
      </c>
      <c r="D714" s="773" t="s">
        <v>11</v>
      </c>
    </row>
    <row r="715" spans="1:4" ht="11.25" customHeight="1">
      <c r="A715" s="1265" t="s">
        <v>3116</v>
      </c>
      <c r="B715" s="772">
        <v>1585.7399999999998</v>
      </c>
      <c r="C715" s="772">
        <v>1585.70578</v>
      </c>
      <c r="D715" s="771" t="s">
        <v>2429</v>
      </c>
    </row>
    <row r="716" spans="1:4" ht="11.25" customHeight="1">
      <c r="A716" s="1265"/>
      <c r="B716" s="772">
        <v>1585.7399999999998</v>
      </c>
      <c r="C716" s="772">
        <v>1585.70578</v>
      </c>
      <c r="D716" s="771" t="s">
        <v>11</v>
      </c>
    </row>
    <row r="717" spans="1:4" ht="11.25" customHeight="1">
      <c r="A717" s="1266" t="s">
        <v>3115</v>
      </c>
      <c r="B717" s="776">
        <v>266.67</v>
      </c>
      <c r="C717" s="776">
        <v>0</v>
      </c>
      <c r="D717" s="775" t="s">
        <v>2565</v>
      </c>
    </row>
    <row r="718" spans="1:4" ht="11.25" customHeight="1">
      <c r="A718" s="1267"/>
      <c r="B718" s="774">
        <v>266.67</v>
      </c>
      <c r="C718" s="774">
        <v>0</v>
      </c>
      <c r="D718" s="773" t="s">
        <v>11</v>
      </c>
    </row>
    <row r="719" spans="1:4" ht="11.25" customHeight="1">
      <c r="A719" s="1265" t="s">
        <v>3114</v>
      </c>
      <c r="B719" s="772">
        <v>1700</v>
      </c>
      <c r="C719" s="772">
        <v>1700</v>
      </c>
      <c r="D719" s="771" t="s">
        <v>2845</v>
      </c>
    </row>
    <row r="720" spans="1:4" ht="11.25" customHeight="1">
      <c r="A720" s="1265"/>
      <c r="B720" s="772">
        <v>1700</v>
      </c>
      <c r="C720" s="772">
        <v>1700</v>
      </c>
      <c r="D720" s="771" t="s">
        <v>11</v>
      </c>
    </row>
    <row r="721" spans="1:4" ht="11.25" customHeight="1">
      <c r="A721" s="1266" t="s">
        <v>3113</v>
      </c>
      <c r="B721" s="776">
        <v>2393.48</v>
      </c>
      <c r="C721" s="776">
        <v>2393.08023</v>
      </c>
      <c r="D721" s="775" t="s">
        <v>2429</v>
      </c>
    </row>
    <row r="722" spans="1:4" ht="11.25" customHeight="1">
      <c r="A722" s="1267"/>
      <c r="B722" s="774">
        <v>2393.48</v>
      </c>
      <c r="C722" s="774">
        <v>2393.08023</v>
      </c>
      <c r="D722" s="773" t="s">
        <v>11</v>
      </c>
    </row>
    <row r="723" spans="1:4" ht="11.25" customHeight="1">
      <c r="A723" s="1265" t="s">
        <v>547</v>
      </c>
      <c r="B723" s="772">
        <v>30</v>
      </c>
      <c r="C723" s="772">
        <v>30</v>
      </c>
      <c r="D723" s="771" t="s">
        <v>551</v>
      </c>
    </row>
    <row r="724" spans="1:4" ht="11.25" customHeight="1">
      <c r="A724" s="1265"/>
      <c r="B724" s="772">
        <v>30</v>
      </c>
      <c r="C724" s="772">
        <v>30</v>
      </c>
      <c r="D724" s="771" t="s">
        <v>11</v>
      </c>
    </row>
    <row r="725" spans="1:4" ht="11.25" customHeight="1">
      <c r="A725" s="1266" t="s">
        <v>570</v>
      </c>
      <c r="B725" s="776">
        <v>50</v>
      </c>
      <c r="C725" s="776">
        <v>50</v>
      </c>
      <c r="D725" s="775" t="s">
        <v>590</v>
      </c>
    </row>
    <row r="726" spans="1:4" ht="11.25" customHeight="1">
      <c r="A726" s="1267"/>
      <c r="B726" s="774">
        <v>50</v>
      </c>
      <c r="C726" s="774">
        <v>50</v>
      </c>
      <c r="D726" s="773" t="s">
        <v>11</v>
      </c>
    </row>
    <row r="727" spans="1:4" ht="11.25" customHeight="1">
      <c r="A727" s="1265" t="s">
        <v>3112</v>
      </c>
      <c r="B727" s="772">
        <v>1046.49</v>
      </c>
      <c r="C727" s="772">
        <v>1046.48017</v>
      </c>
      <c r="D727" s="771" t="s">
        <v>2429</v>
      </c>
    </row>
    <row r="728" spans="1:4" ht="11.25" customHeight="1">
      <c r="A728" s="1265"/>
      <c r="B728" s="772">
        <v>1046.49</v>
      </c>
      <c r="C728" s="772">
        <v>1046.48017</v>
      </c>
      <c r="D728" s="771" t="s">
        <v>11</v>
      </c>
    </row>
    <row r="729" spans="1:4" ht="11.25" customHeight="1">
      <c r="A729" s="1266" t="s">
        <v>3111</v>
      </c>
      <c r="B729" s="776">
        <v>50</v>
      </c>
      <c r="C729" s="776">
        <v>50</v>
      </c>
      <c r="D729" s="775" t="s">
        <v>2831</v>
      </c>
    </row>
    <row r="730" spans="1:4" ht="11.25" customHeight="1">
      <c r="A730" s="1267"/>
      <c r="B730" s="774">
        <v>50</v>
      </c>
      <c r="C730" s="774">
        <v>50</v>
      </c>
      <c r="D730" s="773" t="s">
        <v>11</v>
      </c>
    </row>
    <row r="731" spans="1:4" ht="11.25" customHeight="1">
      <c r="A731" s="1265" t="s">
        <v>3110</v>
      </c>
      <c r="B731" s="772">
        <v>384</v>
      </c>
      <c r="C731" s="772">
        <v>192</v>
      </c>
      <c r="D731" s="771" t="s">
        <v>2864</v>
      </c>
    </row>
    <row r="732" spans="1:4" ht="11.25" customHeight="1">
      <c r="A732" s="1265"/>
      <c r="B732" s="772">
        <v>384</v>
      </c>
      <c r="C732" s="772">
        <v>192</v>
      </c>
      <c r="D732" s="771" t="s">
        <v>11</v>
      </c>
    </row>
    <row r="733" spans="1:4" ht="11.25" customHeight="1">
      <c r="A733" s="1266" t="s">
        <v>3109</v>
      </c>
      <c r="B733" s="776">
        <v>885.6</v>
      </c>
      <c r="C733" s="776">
        <v>884.9667199999999</v>
      </c>
      <c r="D733" s="775" t="s">
        <v>1123</v>
      </c>
    </row>
    <row r="734" spans="1:4" ht="11.25" customHeight="1">
      <c r="A734" s="1267"/>
      <c r="B734" s="774">
        <v>885.6</v>
      </c>
      <c r="C734" s="774">
        <v>884.9667199999999</v>
      </c>
      <c r="D734" s="773" t="s">
        <v>11</v>
      </c>
    </row>
    <row r="735" spans="1:4" ht="11.25" customHeight="1">
      <c r="A735" s="1265" t="s">
        <v>3108</v>
      </c>
      <c r="B735" s="772">
        <v>1500</v>
      </c>
      <c r="C735" s="772">
        <v>1500</v>
      </c>
      <c r="D735" s="771" t="s">
        <v>717</v>
      </c>
    </row>
    <row r="736" spans="1:4" ht="11.25" customHeight="1">
      <c r="A736" s="1265"/>
      <c r="B736" s="772">
        <v>1500</v>
      </c>
      <c r="C736" s="772">
        <v>1500</v>
      </c>
      <c r="D736" s="771" t="s">
        <v>11</v>
      </c>
    </row>
    <row r="737" spans="1:4" ht="11.25" customHeight="1">
      <c r="A737" s="1266" t="s">
        <v>3107</v>
      </c>
      <c r="B737" s="776">
        <v>1096.44</v>
      </c>
      <c r="C737" s="776">
        <v>1096.4349999999999</v>
      </c>
      <c r="D737" s="775" t="s">
        <v>2822</v>
      </c>
    </row>
    <row r="738" spans="1:4" ht="11.25" customHeight="1">
      <c r="A738" s="1267"/>
      <c r="B738" s="774">
        <v>1096.44</v>
      </c>
      <c r="C738" s="774">
        <v>1096.4349999999999</v>
      </c>
      <c r="D738" s="773" t="s">
        <v>11</v>
      </c>
    </row>
    <row r="739" spans="1:4" ht="11.25" customHeight="1">
      <c r="A739" s="1265" t="s">
        <v>3106</v>
      </c>
      <c r="B739" s="772">
        <v>64.62</v>
      </c>
      <c r="C739" s="772">
        <v>0</v>
      </c>
      <c r="D739" s="771" t="s">
        <v>2732</v>
      </c>
    </row>
    <row r="740" spans="1:4" ht="11.25" customHeight="1">
      <c r="A740" s="1265"/>
      <c r="B740" s="772">
        <v>64.62</v>
      </c>
      <c r="C740" s="772">
        <v>0</v>
      </c>
      <c r="D740" s="771" t="s">
        <v>11</v>
      </c>
    </row>
    <row r="741" spans="1:4" ht="11.25" customHeight="1">
      <c r="A741" s="1266" t="s">
        <v>569</v>
      </c>
      <c r="B741" s="776">
        <v>50</v>
      </c>
      <c r="C741" s="776">
        <v>50</v>
      </c>
      <c r="D741" s="775" t="s">
        <v>590</v>
      </c>
    </row>
    <row r="742" spans="1:4" ht="11.25" customHeight="1">
      <c r="A742" s="1267"/>
      <c r="B742" s="774">
        <v>50</v>
      </c>
      <c r="C742" s="774">
        <v>50</v>
      </c>
      <c r="D742" s="773" t="s">
        <v>11</v>
      </c>
    </row>
    <row r="743" spans="1:4" ht="11.25" customHeight="1">
      <c r="A743" s="1265" t="s">
        <v>3105</v>
      </c>
      <c r="B743" s="772">
        <v>70</v>
      </c>
      <c r="C743" s="772">
        <v>70</v>
      </c>
      <c r="D743" s="771" t="s">
        <v>2630</v>
      </c>
    </row>
    <row r="744" spans="1:4" ht="11.25" customHeight="1">
      <c r="A744" s="1265"/>
      <c r="B744" s="772">
        <v>70</v>
      </c>
      <c r="C744" s="772">
        <v>70</v>
      </c>
      <c r="D744" s="771" t="s">
        <v>11</v>
      </c>
    </row>
    <row r="745" spans="1:4" ht="11.25" customHeight="1">
      <c r="A745" s="1266" t="s">
        <v>707</v>
      </c>
      <c r="B745" s="776">
        <v>250</v>
      </c>
      <c r="C745" s="776">
        <v>250</v>
      </c>
      <c r="D745" s="775" t="s">
        <v>717</v>
      </c>
    </row>
    <row r="746" spans="1:4" ht="11.25" customHeight="1">
      <c r="A746" s="1267"/>
      <c r="B746" s="774">
        <v>250</v>
      </c>
      <c r="C746" s="774">
        <v>250</v>
      </c>
      <c r="D746" s="773" t="s">
        <v>11</v>
      </c>
    </row>
    <row r="747" spans="1:4" ht="11.25" customHeight="1">
      <c r="A747" s="1265" t="s">
        <v>3104</v>
      </c>
      <c r="B747" s="772">
        <v>150</v>
      </c>
      <c r="C747" s="772">
        <v>150</v>
      </c>
      <c r="D747" s="771" t="s">
        <v>2624</v>
      </c>
    </row>
    <row r="748" spans="1:4" ht="11.25" customHeight="1">
      <c r="A748" s="1265"/>
      <c r="B748" s="772">
        <v>150</v>
      </c>
      <c r="C748" s="772">
        <v>150</v>
      </c>
      <c r="D748" s="771" t="s">
        <v>11</v>
      </c>
    </row>
    <row r="749" spans="1:4" ht="11.25" customHeight="1">
      <c r="A749" s="1266" t="s">
        <v>3103</v>
      </c>
      <c r="B749" s="776">
        <v>45.9</v>
      </c>
      <c r="C749" s="776">
        <v>45.9</v>
      </c>
      <c r="D749" s="775" t="s">
        <v>2630</v>
      </c>
    </row>
    <row r="750" spans="1:4" ht="11.25" customHeight="1">
      <c r="A750" s="1267"/>
      <c r="B750" s="774">
        <v>45.9</v>
      </c>
      <c r="C750" s="774">
        <v>45.9</v>
      </c>
      <c r="D750" s="773" t="s">
        <v>11</v>
      </c>
    </row>
    <row r="751" spans="1:4" ht="11.25" customHeight="1">
      <c r="A751" s="1265" t="s">
        <v>3102</v>
      </c>
      <c r="B751" s="772">
        <v>40</v>
      </c>
      <c r="C751" s="772">
        <v>40</v>
      </c>
      <c r="D751" s="771" t="s">
        <v>2630</v>
      </c>
    </row>
    <row r="752" spans="1:4" ht="11.25" customHeight="1">
      <c r="A752" s="1265"/>
      <c r="B752" s="772">
        <v>40</v>
      </c>
      <c r="C752" s="772">
        <v>40</v>
      </c>
      <c r="D752" s="771" t="s">
        <v>11</v>
      </c>
    </row>
    <row r="753" spans="1:4" ht="11.25" customHeight="1">
      <c r="A753" s="1266" t="s">
        <v>3101</v>
      </c>
      <c r="B753" s="776">
        <v>580.62</v>
      </c>
      <c r="C753" s="776">
        <v>580.60032000000001</v>
      </c>
      <c r="D753" s="775" t="s">
        <v>1120</v>
      </c>
    </row>
    <row r="754" spans="1:4" ht="11.25" customHeight="1">
      <c r="A754" s="1267"/>
      <c r="B754" s="774">
        <v>580.62</v>
      </c>
      <c r="C754" s="774">
        <v>580.60032000000001</v>
      </c>
      <c r="D754" s="773" t="s">
        <v>11</v>
      </c>
    </row>
    <row r="755" spans="1:4" ht="11.25" customHeight="1">
      <c r="A755" s="1265" t="s">
        <v>3100</v>
      </c>
      <c r="B755" s="772">
        <v>50</v>
      </c>
      <c r="C755" s="772">
        <v>50</v>
      </c>
      <c r="D755" s="771" t="s">
        <v>2855</v>
      </c>
    </row>
    <row r="756" spans="1:4" ht="11.25" customHeight="1">
      <c r="A756" s="1265"/>
      <c r="B756" s="772">
        <v>50</v>
      </c>
      <c r="C756" s="772">
        <v>50</v>
      </c>
      <c r="D756" s="771" t="s">
        <v>11</v>
      </c>
    </row>
    <row r="757" spans="1:4" ht="11.25" customHeight="1">
      <c r="A757" s="1266" t="s">
        <v>3099</v>
      </c>
      <c r="B757" s="776">
        <v>62</v>
      </c>
      <c r="C757" s="776">
        <v>62</v>
      </c>
      <c r="D757" s="775" t="s">
        <v>2855</v>
      </c>
    </row>
    <row r="758" spans="1:4" ht="11.25" customHeight="1">
      <c r="A758" s="1265"/>
      <c r="B758" s="772">
        <v>150</v>
      </c>
      <c r="C758" s="772">
        <v>150</v>
      </c>
      <c r="D758" s="771" t="s">
        <v>2632</v>
      </c>
    </row>
    <row r="759" spans="1:4" ht="11.25" customHeight="1">
      <c r="A759" s="1267"/>
      <c r="B759" s="774">
        <v>212</v>
      </c>
      <c r="C759" s="774">
        <v>212</v>
      </c>
      <c r="D759" s="773" t="s">
        <v>11</v>
      </c>
    </row>
    <row r="760" spans="1:4" ht="11.25" customHeight="1">
      <c r="A760" s="1265" t="s">
        <v>3098</v>
      </c>
      <c r="B760" s="772">
        <v>40</v>
      </c>
      <c r="C760" s="772">
        <v>40</v>
      </c>
      <c r="D760" s="771" t="s">
        <v>2831</v>
      </c>
    </row>
    <row r="761" spans="1:4" ht="11.25" customHeight="1">
      <c r="A761" s="1265"/>
      <c r="B761" s="772">
        <v>40</v>
      </c>
      <c r="C761" s="772">
        <v>40</v>
      </c>
      <c r="D761" s="771" t="s">
        <v>11</v>
      </c>
    </row>
    <row r="762" spans="1:4" ht="11.25" customHeight="1">
      <c r="A762" s="1266" t="s">
        <v>568</v>
      </c>
      <c r="B762" s="776">
        <v>200</v>
      </c>
      <c r="C762" s="776">
        <v>200</v>
      </c>
      <c r="D762" s="775" t="s">
        <v>598</v>
      </c>
    </row>
    <row r="763" spans="1:4" ht="11.25" customHeight="1">
      <c r="A763" s="1265"/>
      <c r="B763" s="772">
        <v>2000</v>
      </c>
      <c r="C763" s="772">
        <v>2000</v>
      </c>
      <c r="D763" s="771" t="s">
        <v>590</v>
      </c>
    </row>
    <row r="764" spans="1:4" ht="11.25" customHeight="1">
      <c r="A764" s="1267"/>
      <c r="B764" s="774">
        <v>2200</v>
      </c>
      <c r="C764" s="774">
        <v>2200</v>
      </c>
      <c r="D764" s="773" t="s">
        <v>11</v>
      </c>
    </row>
    <row r="765" spans="1:4" ht="21.75">
      <c r="A765" s="1265" t="s">
        <v>3097</v>
      </c>
      <c r="B765" s="772">
        <v>100</v>
      </c>
      <c r="C765" s="772">
        <v>100</v>
      </c>
      <c r="D765" s="771" t="s">
        <v>2626</v>
      </c>
    </row>
    <row r="766" spans="1:4" ht="11.25" customHeight="1">
      <c r="A766" s="1265"/>
      <c r="B766" s="772">
        <v>100</v>
      </c>
      <c r="C766" s="772">
        <v>100</v>
      </c>
      <c r="D766" s="771" t="s">
        <v>11</v>
      </c>
    </row>
    <row r="767" spans="1:4" ht="11.25" customHeight="1">
      <c r="A767" s="1266" t="s">
        <v>3096</v>
      </c>
      <c r="B767" s="776">
        <v>1916.15</v>
      </c>
      <c r="C767" s="776">
        <v>1901.15</v>
      </c>
      <c r="D767" s="775" t="s">
        <v>2822</v>
      </c>
    </row>
    <row r="768" spans="1:4" ht="11.25" customHeight="1">
      <c r="A768" s="1267"/>
      <c r="B768" s="774">
        <v>1916.15</v>
      </c>
      <c r="C768" s="774">
        <v>1901.15</v>
      </c>
      <c r="D768" s="773" t="s">
        <v>11</v>
      </c>
    </row>
    <row r="769" spans="1:4" ht="11.25" customHeight="1">
      <c r="A769" s="1265" t="s">
        <v>3095</v>
      </c>
      <c r="B769" s="772">
        <v>77</v>
      </c>
      <c r="C769" s="772">
        <v>77</v>
      </c>
      <c r="D769" s="771" t="s">
        <v>2855</v>
      </c>
    </row>
    <row r="770" spans="1:4" ht="11.25" customHeight="1">
      <c r="A770" s="1265"/>
      <c r="B770" s="772">
        <v>77</v>
      </c>
      <c r="C770" s="772">
        <v>77</v>
      </c>
      <c r="D770" s="771" t="s">
        <v>11</v>
      </c>
    </row>
    <row r="771" spans="1:4" ht="11.25" customHeight="1">
      <c r="A771" s="1266" t="s">
        <v>3094</v>
      </c>
      <c r="B771" s="776">
        <v>54.4</v>
      </c>
      <c r="C771" s="776">
        <v>33.44</v>
      </c>
      <c r="D771" s="775" t="s">
        <v>2831</v>
      </c>
    </row>
    <row r="772" spans="1:4" ht="11.25" customHeight="1">
      <c r="A772" s="1267"/>
      <c r="B772" s="774">
        <v>54.4</v>
      </c>
      <c r="C772" s="774">
        <v>33.44</v>
      </c>
      <c r="D772" s="773" t="s">
        <v>11</v>
      </c>
    </row>
    <row r="773" spans="1:4" ht="11.25" customHeight="1">
      <c r="A773" s="1265" t="s">
        <v>3093</v>
      </c>
      <c r="B773" s="772">
        <v>215.17</v>
      </c>
      <c r="C773" s="772">
        <v>215.15502000000001</v>
      </c>
      <c r="D773" s="771" t="s">
        <v>1118</v>
      </c>
    </row>
    <row r="774" spans="1:4" ht="11.25" customHeight="1">
      <c r="A774" s="1265"/>
      <c r="B774" s="772">
        <v>215.17</v>
      </c>
      <c r="C774" s="772">
        <v>215.15502000000001</v>
      </c>
      <c r="D774" s="771" t="s">
        <v>11</v>
      </c>
    </row>
    <row r="775" spans="1:4" ht="11.25" customHeight="1">
      <c r="A775" s="1266" t="s">
        <v>3092</v>
      </c>
      <c r="B775" s="776">
        <v>100</v>
      </c>
      <c r="C775" s="776">
        <v>100</v>
      </c>
      <c r="D775" s="775" t="s">
        <v>2603</v>
      </c>
    </row>
    <row r="776" spans="1:4" ht="11.25" customHeight="1">
      <c r="A776" s="1265"/>
      <c r="B776" s="772">
        <v>1744.2</v>
      </c>
      <c r="C776" s="772">
        <v>1665.55628</v>
      </c>
      <c r="D776" s="771" t="s">
        <v>1122</v>
      </c>
    </row>
    <row r="777" spans="1:4" ht="11.25" customHeight="1">
      <c r="A777" s="1265"/>
      <c r="B777" s="772">
        <v>597.29</v>
      </c>
      <c r="C777" s="772">
        <v>597.28060000000005</v>
      </c>
      <c r="D777" s="771" t="s">
        <v>2429</v>
      </c>
    </row>
    <row r="778" spans="1:4" ht="11.25" customHeight="1">
      <c r="A778" s="1267"/>
      <c r="B778" s="774">
        <v>2441.4899999999998</v>
      </c>
      <c r="C778" s="774">
        <v>2362.8368799999998</v>
      </c>
      <c r="D778" s="773" t="s">
        <v>11</v>
      </c>
    </row>
    <row r="779" spans="1:4" ht="11.25" customHeight="1">
      <c r="A779" s="1265" t="s">
        <v>3091</v>
      </c>
      <c r="B779" s="772">
        <v>100</v>
      </c>
      <c r="C779" s="772">
        <v>100</v>
      </c>
      <c r="D779" s="771" t="s">
        <v>2603</v>
      </c>
    </row>
    <row r="780" spans="1:4" ht="11.25" customHeight="1">
      <c r="A780" s="1265"/>
      <c r="B780" s="772">
        <v>862.4</v>
      </c>
      <c r="C780" s="772">
        <v>862.39599999999996</v>
      </c>
      <c r="D780" s="771" t="s">
        <v>1117</v>
      </c>
    </row>
    <row r="781" spans="1:4" ht="11.25" customHeight="1">
      <c r="A781" s="1265"/>
      <c r="B781" s="772">
        <v>962.4</v>
      </c>
      <c r="C781" s="772">
        <v>962.39599999999996</v>
      </c>
      <c r="D781" s="771" t="s">
        <v>11</v>
      </c>
    </row>
    <row r="782" spans="1:4" ht="11.25" customHeight="1">
      <c r="A782" s="1266" t="s">
        <v>3090</v>
      </c>
      <c r="B782" s="776">
        <v>250</v>
      </c>
      <c r="C782" s="776">
        <v>245.5</v>
      </c>
      <c r="D782" s="775" t="s">
        <v>2831</v>
      </c>
    </row>
    <row r="783" spans="1:4" ht="11.25" customHeight="1">
      <c r="A783" s="1267"/>
      <c r="B783" s="774">
        <v>250</v>
      </c>
      <c r="C783" s="774">
        <v>245.5</v>
      </c>
      <c r="D783" s="773" t="s">
        <v>11</v>
      </c>
    </row>
    <row r="784" spans="1:4" ht="11.25" customHeight="1">
      <c r="A784" s="1265" t="s">
        <v>3089</v>
      </c>
      <c r="B784" s="772">
        <v>250</v>
      </c>
      <c r="C784" s="772">
        <v>250</v>
      </c>
      <c r="D784" s="771" t="s">
        <v>2831</v>
      </c>
    </row>
    <row r="785" spans="1:4" ht="11.25" customHeight="1">
      <c r="A785" s="1265"/>
      <c r="B785" s="772">
        <v>10</v>
      </c>
      <c r="C785" s="772">
        <v>10</v>
      </c>
      <c r="D785" s="771" t="s">
        <v>590</v>
      </c>
    </row>
    <row r="786" spans="1:4" ht="11.25" customHeight="1">
      <c r="A786" s="1265"/>
      <c r="B786" s="772">
        <v>260</v>
      </c>
      <c r="C786" s="772">
        <v>260</v>
      </c>
      <c r="D786" s="771" t="s">
        <v>11</v>
      </c>
    </row>
    <row r="787" spans="1:4" ht="11.25" customHeight="1">
      <c r="A787" s="1266" t="s">
        <v>3088</v>
      </c>
      <c r="B787" s="776">
        <v>266</v>
      </c>
      <c r="C787" s="776">
        <v>266</v>
      </c>
      <c r="D787" s="775" t="s">
        <v>2831</v>
      </c>
    </row>
    <row r="788" spans="1:4" ht="11.25" customHeight="1">
      <c r="A788" s="1267"/>
      <c r="B788" s="774">
        <v>266</v>
      </c>
      <c r="C788" s="774">
        <v>266</v>
      </c>
      <c r="D788" s="773" t="s">
        <v>11</v>
      </c>
    </row>
    <row r="789" spans="1:4" ht="11.25" customHeight="1">
      <c r="A789" s="1265" t="s">
        <v>670</v>
      </c>
      <c r="B789" s="772">
        <v>20</v>
      </c>
      <c r="C789" s="772">
        <v>0</v>
      </c>
      <c r="D789" s="771" t="s">
        <v>804</v>
      </c>
    </row>
    <row r="790" spans="1:4" ht="11.25" customHeight="1">
      <c r="A790" s="1265"/>
      <c r="B790" s="772">
        <v>20</v>
      </c>
      <c r="C790" s="772">
        <v>0</v>
      </c>
      <c r="D790" s="771" t="s">
        <v>11</v>
      </c>
    </row>
    <row r="791" spans="1:4" ht="11.25" customHeight="1">
      <c r="A791" s="1266" t="s">
        <v>502</v>
      </c>
      <c r="B791" s="776">
        <v>100</v>
      </c>
      <c r="C791" s="776">
        <v>100</v>
      </c>
      <c r="D791" s="775" t="s">
        <v>509</v>
      </c>
    </row>
    <row r="792" spans="1:4" ht="11.25" customHeight="1">
      <c r="A792" s="1267"/>
      <c r="B792" s="774">
        <v>100</v>
      </c>
      <c r="C792" s="774">
        <v>100</v>
      </c>
      <c r="D792" s="773" t="s">
        <v>11</v>
      </c>
    </row>
    <row r="793" spans="1:4" ht="11.25" customHeight="1">
      <c r="A793" s="1265" t="s">
        <v>689</v>
      </c>
      <c r="B793" s="772">
        <v>30</v>
      </c>
      <c r="C793" s="772">
        <v>30</v>
      </c>
      <c r="D793" s="771" t="s">
        <v>698</v>
      </c>
    </row>
    <row r="794" spans="1:4" ht="11.25" customHeight="1">
      <c r="A794" s="1265"/>
      <c r="B794" s="772">
        <v>30</v>
      </c>
      <c r="C794" s="772">
        <v>30</v>
      </c>
      <c r="D794" s="771" t="s">
        <v>11</v>
      </c>
    </row>
    <row r="795" spans="1:4" ht="11.25" customHeight="1">
      <c r="A795" s="1266" t="s">
        <v>3087</v>
      </c>
      <c r="B795" s="776">
        <v>85.02</v>
      </c>
      <c r="C795" s="776">
        <v>85.015000000000001</v>
      </c>
      <c r="D795" s="775" t="s">
        <v>2822</v>
      </c>
    </row>
    <row r="796" spans="1:4" ht="11.25" customHeight="1">
      <c r="A796" s="1267"/>
      <c r="B796" s="774">
        <v>85.02</v>
      </c>
      <c r="C796" s="774">
        <v>85.015000000000001</v>
      </c>
      <c r="D796" s="773" t="s">
        <v>11</v>
      </c>
    </row>
    <row r="797" spans="1:4" ht="11.25" customHeight="1">
      <c r="A797" s="1265" t="s">
        <v>3086</v>
      </c>
      <c r="B797" s="772">
        <v>1475.83</v>
      </c>
      <c r="C797" s="772">
        <v>1475.7989600000001</v>
      </c>
      <c r="D797" s="771" t="s">
        <v>1123</v>
      </c>
    </row>
    <row r="798" spans="1:4" ht="11.25" customHeight="1">
      <c r="A798" s="1265"/>
      <c r="B798" s="772">
        <v>1475.83</v>
      </c>
      <c r="C798" s="772">
        <v>1475.7989600000001</v>
      </c>
      <c r="D798" s="771" t="s">
        <v>11</v>
      </c>
    </row>
    <row r="799" spans="1:4" ht="11.25" customHeight="1">
      <c r="A799" s="1266" t="s">
        <v>501</v>
      </c>
      <c r="B799" s="776">
        <v>100</v>
      </c>
      <c r="C799" s="776">
        <v>100</v>
      </c>
      <c r="D799" s="775" t="s">
        <v>509</v>
      </c>
    </row>
    <row r="800" spans="1:4" ht="11.25" customHeight="1">
      <c r="A800" s="1267"/>
      <c r="B800" s="774">
        <v>100</v>
      </c>
      <c r="C800" s="774">
        <v>100</v>
      </c>
      <c r="D800" s="773" t="s">
        <v>11</v>
      </c>
    </row>
    <row r="801" spans="1:4" ht="11.25" customHeight="1">
      <c r="A801" s="1265" t="s">
        <v>530</v>
      </c>
      <c r="B801" s="772">
        <v>78</v>
      </c>
      <c r="C801" s="772">
        <v>78</v>
      </c>
      <c r="D801" s="771" t="s">
        <v>863</v>
      </c>
    </row>
    <row r="802" spans="1:4" ht="11.25" customHeight="1">
      <c r="A802" s="1265"/>
      <c r="B802" s="772">
        <v>78</v>
      </c>
      <c r="C802" s="772">
        <v>78</v>
      </c>
      <c r="D802" s="771" t="s">
        <v>11</v>
      </c>
    </row>
    <row r="803" spans="1:4" ht="11.25" customHeight="1">
      <c r="A803" s="1266" t="s">
        <v>3085</v>
      </c>
      <c r="B803" s="776">
        <v>85.2</v>
      </c>
      <c r="C803" s="776">
        <v>0</v>
      </c>
      <c r="D803" s="775" t="s">
        <v>2820</v>
      </c>
    </row>
    <row r="804" spans="1:4" ht="11.25" customHeight="1">
      <c r="A804" s="1267"/>
      <c r="B804" s="774">
        <v>85.2</v>
      </c>
      <c r="C804" s="774">
        <v>0</v>
      </c>
      <c r="D804" s="773" t="s">
        <v>11</v>
      </c>
    </row>
    <row r="805" spans="1:4" ht="11.25" customHeight="1">
      <c r="A805" s="1265" t="s">
        <v>3084</v>
      </c>
      <c r="B805" s="772">
        <v>156</v>
      </c>
      <c r="C805" s="772">
        <v>156</v>
      </c>
      <c r="D805" s="771" t="s">
        <v>2855</v>
      </c>
    </row>
    <row r="806" spans="1:4" ht="11.25" customHeight="1">
      <c r="A806" s="1265"/>
      <c r="B806" s="772">
        <v>156</v>
      </c>
      <c r="C806" s="772">
        <v>156</v>
      </c>
      <c r="D806" s="771" t="s">
        <v>11</v>
      </c>
    </row>
    <row r="807" spans="1:4" ht="21.75">
      <c r="A807" s="1266" t="s">
        <v>3083</v>
      </c>
      <c r="B807" s="776">
        <v>50</v>
      </c>
      <c r="C807" s="776">
        <v>50</v>
      </c>
      <c r="D807" s="775" t="s">
        <v>2853</v>
      </c>
    </row>
    <row r="808" spans="1:4" ht="11.25" customHeight="1">
      <c r="A808" s="1267"/>
      <c r="B808" s="774">
        <v>50</v>
      </c>
      <c r="C808" s="774">
        <v>50</v>
      </c>
      <c r="D808" s="773" t="s">
        <v>11</v>
      </c>
    </row>
    <row r="809" spans="1:4" ht="11.25" customHeight="1">
      <c r="A809" s="1265" t="s">
        <v>3082</v>
      </c>
      <c r="B809" s="772">
        <v>200</v>
      </c>
      <c r="C809" s="772">
        <v>200</v>
      </c>
      <c r="D809" s="771" t="s">
        <v>2565</v>
      </c>
    </row>
    <row r="810" spans="1:4" ht="11.25" customHeight="1">
      <c r="A810" s="1265"/>
      <c r="B810" s="772">
        <v>200</v>
      </c>
      <c r="C810" s="772">
        <v>200</v>
      </c>
      <c r="D810" s="771" t="s">
        <v>11</v>
      </c>
    </row>
    <row r="811" spans="1:4" ht="11.25" customHeight="1">
      <c r="A811" s="1266" t="s">
        <v>3081</v>
      </c>
      <c r="B811" s="776">
        <v>399</v>
      </c>
      <c r="C811" s="776">
        <v>199.5</v>
      </c>
      <c r="D811" s="775" t="s">
        <v>2864</v>
      </c>
    </row>
    <row r="812" spans="1:4" ht="11.25" customHeight="1">
      <c r="A812" s="1267"/>
      <c r="B812" s="774">
        <v>399</v>
      </c>
      <c r="C812" s="774">
        <v>199.5</v>
      </c>
      <c r="D812" s="773" t="s">
        <v>11</v>
      </c>
    </row>
    <row r="813" spans="1:4" ht="11.25" customHeight="1">
      <c r="A813" s="1265" t="s">
        <v>3080</v>
      </c>
      <c r="B813" s="772">
        <v>64.5</v>
      </c>
      <c r="C813" s="772">
        <v>64.5</v>
      </c>
      <c r="D813" s="771" t="s">
        <v>2625</v>
      </c>
    </row>
    <row r="814" spans="1:4" ht="21.75">
      <c r="A814" s="1265"/>
      <c r="B814" s="772">
        <v>57.7</v>
      </c>
      <c r="C814" s="772">
        <v>0</v>
      </c>
      <c r="D814" s="771" t="s">
        <v>2853</v>
      </c>
    </row>
    <row r="815" spans="1:4" ht="11.25" customHeight="1">
      <c r="A815" s="1265"/>
      <c r="B815" s="772">
        <v>122.2</v>
      </c>
      <c r="C815" s="772">
        <v>64.5</v>
      </c>
      <c r="D815" s="771" t="s">
        <v>11</v>
      </c>
    </row>
    <row r="816" spans="1:4" ht="11.25" customHeight="1">
      <c r="A816" s="1266" t="s">
        <v>3079</v>
      </c>
      <c r="B816" s="776">
        <v>50</v>
      </c>
      <c r="C816" s="776">
        <v>50</v>
      </c>
      <c r="D816" s="775" t="s">
        <v>2964</v>
      </c>
    </row>
    <row r="817" spans="1:4" ht="11.25" customHeight="1">
      <c r="A817" s="1267"/>
      <c r="B817" s="774">
        <v>50</v>
      </c>
      <c r="C817" s="774">
        <v>50</v>
      </c>
      <c r="D817" s="773" t="s">
        <v>11</v>
      </c>
    </row>
    <row r="818" spans="1:4" ht="11.25" customHeight="1">
      <c r="A818" s="1265" t="s">
        <v>3078</v>
      </c>
      <c r="B818" s="772">
        <v>100</v>
      </c>
      <c r="C818" s="772">
        <v>100</v>
      </c>
      <c r="D818" s="771" t="s">
        <v>2631</v>
      </c>
    </row>
    <row r="819" spans="1:4" ht="11.25" customHeight="1">
      <c r="A819" s="1265"/>
      <c r="B819" s="772">
        <v>100</v>
      </c>
      <c r="C819" s="772">
        <v>100</v>
      </c>
      <c r="D819" s="771" t="s">
        <v>11</v>
      </c>
    </row>
    <row r="820" spans="1:4" ht="11.25" customHeight="1">
      <c r="A820" s="1266" t="s">
        <v>3077</v>
      </c>
      <c r="B820" s="776">
        <v>35</v>
      </c>
      <c r="C820" s="776">
        <v>17.5</v>
      </c>
      <c r="D820" s="775" t="s">
        <v>2596</v>
      </c>
    </row>
    <row r="821" spans="1:4" ht="11.25" customHeight="1">
      <c r="A821" s="1267"/>
      <c r="B821" s="774">
        <v>35</v>
      </c>
      <c r="C821" s="774">
        <v>17.5</v>
      </c>
      <c r="D821" s="773" t="s">
        <v>11</v>
      </c>
    </row>
    <row r="822" spans="1:4" ht="11.25" customHeight="1">
      <c r="A822" s="1265" t="s">
        <v>3076</v>
      </c>
      <c r="B822" s="772">
        <v>51.8</v>
      </c>
      <c r="C822" s="772">
        <v>51.8</v>
      </c>
      <c r="D822" s="771" t="s">
        <v>2961</v>
      </c>
    </row>
    <row r="823" spans="1:4" ht="11.25" customHeight="1">
      <c r="A823" s="1265"/>
      <c r="B823" s="772">
        <v>51.8</v>
      </c>
      <c r="C823" s="772">
        <v>51.8</v>
      </c>
      <c r="D823" s="771" t="s">
        <v>11</v>
      </c>
    </row>
    <row r="824" spans="1:4" ht="11.25" customHeight="1">
      <c r="A824" s="1266" t="s">
        <v>3075</v>
      </c>
      <c r="B824" s="776">
        <v>49</v>
      </c>
      <c r="C824" s="776">
        <v>49</v>
      </c>
      <c r="D824" s="775" t="s">
        <v>2631</v>
      </c>
    </row>
    <row r="825" spans="1:4" ht="11.25" customHeight="1">
      <c r="A825" s="1267"/>
      <c r="B825" s="774">
        <v>49</v>
      </c>
      <c r="C825" s="774">
        <v>49</v>
      </c>
      <c r="D825" s="773" t="s">
        <v>11</v>
      </c>
    </row>
    <row r="826" spans="1:4" ht="11.25" customHeight="1">
      <c r="A826" s="1265" t="s">
        <v>3074</v>
      </c>
      <c r="B826" s="772">
        <v>150</v>
      </c>
      <c r="C826" s="772">
        <v>150</v>
      </c>
      <c r="D826" s="771" t="s">
        <v>2624</v>
      </c>
    </row>
    <row r="827" spans="1:4" ht="11.25" customHeight="1">
      <c r="A827" s="1265"/>
      <c r="B827" s="772">
        <v>150</v>
      </c>
      <c r="C827" s="772">
        <v>150</v>
      </c>
      <c r="D827" s="771" t="s">
        <v>11</v>
      </c>
    </row>
    <row r="828" spans="1:4" ht="11.25" customHeight="1">
      <c r="A828" s="1266" t="s">
        <v>3073</v>
      </c>
      <c r="B828" s="776">
        <v>1087.69</v>
      </c>
      <c r="C828" s="776">
        <v>1087.6661800000002</v>
      </c>
      <c r="D828" s="775" t="s">
        <v>2429</v>
      </c>
    </row>
    <row r="829" spans="1:4" ht="11.25" customHeight="1">
      <c r="A829" s="1267"/>
      <c r="B829" s="774">
        <v>1087.69</v>
      </c>
      <c r="C829" s="774">
        <v>1087.6661800000002</v>
      </c>
      <c r="D829" s="773" t="s">
        <v>11</v>
      </c>
    </row>
    <row r="830" spans="1:4" ht="11.25" customHeight="1">
      <c r="A830" s="1265" t="s">
        <v>490</v>
      </c>
      <c r="B830" s="772">
        <v>3281.11</v>
      </c>
      <c r="C830" s="772">
        <v>2935.24863</v>
      </c>
      <c r="D830" s="771" t="s">
        <v>2817</v>
      </c>
    </row>
    <row r="831" spans="1:4" ht="21.75">
      <c r="A831" s="1265"/>
      <c r="B831" s="772">
        <v>40.08</v>
      </c>
      <c r="C831" s="772">
        <v>40.068770000000001</v>
      </c>
      <c r="D831" s="771" t="s">
        <v>494</v>
      </c>
    </row>
    <row r="832" spans="1:4" ht="11.25" customHeight="1">
      <c r="A832" s="1265"/>
      <c r="B832" s="772">
        <v>3321.19</v>
      </c>
      <c r="C832" s="772">
        <v>2975.3173999999999</v>
      </c>
      <c r="D832" s="771" t="s">
        <v>11</v>
      </c>
    </row>
    <row r="833" spans="1:4" ht="11.25" customHeight="1">
      <c r="A833" s="1266" t="s">
        <v>3072</v>
      </c>
      <c r="B833" s="776">
        <v>50</v>
      </c>
      <c r="C833" s="776">
        <v>50</v>
      </c>
      <c r="D833" s="775" t="s">
        <v>2855</v>
      </c>
    </row>
    <row r="834" spans="1:4" ht="11.25" customHeight="1">
      <c r="A834" s="1265"/>
      <c r="B834" s="772">
        <v>1965.6</v>
      </c>
      <c r="C834" s="772">
        <v>1965.597</v>
      </c>
      <c r="D834" s="771" t="s">
        <v>1241</v>
      </c>
    </row>
    <row r="835" spans="1:4" ht="11.25" customHeight="1">
      <c r="A835" s="1267"/>
      <c r="B835" s="774">
        <v>2015.6</v>
      </c>
      <c r="C835" s="774">
        <v>2015.597</v>
      </c>
      <c r="D835" s="773" t="s">
        <v>11</v>
      </c>
    </row>
    <row r="836" spans="1:4" ht="11.25" customHeight="1">
      <c r="A836" s="1265" t="s">
        <v>3071</v>
      </c>
      <c r="B836" s="772">
        <v>148</v>
      </c>
      <c r="C836" s="772">
        <v>148</v>
      </c>
      <c r="D836" s="771" t="s">
        <v>2961</v>
      </c>
    </row>
    <row r="837" spans="1:4" ht="11.25" customHeight="1">
      <c r="A837" s="1265"/>
      <c r="B837" s="772">
        <v>148</v>
      </c>
      <c r="C837" s="772">
        <v>148</v>
      </c>
      <c r="D837" s="771" t="s">
        <v>11</v>
      </c>
    </row>
    <row r="838" spans="1:4" ht="11.25" customHeight="1">
      <c r="A838" s="1266" t="s">
        <v>688</v>
      </c>
      <c r="B838" s="776">
        <v>20</v>
      </c>
      <c r="C838" s="776">
        <v>20</v>
      </c>
      <c r="D838" s="775" t="s">
        <v>698</v>
      </c>
    </row>
    <row r="839" spans="1:4" ht="11.25" customHeight="1">
      <c r="A839" s="1267"/>
      <c r="B839" s="774">
        <v>20</v>
      </c>
      <c r="C839" s="774">
        <v>20</v>
      </c>
      <c r="D839" s="773" t="s">
        <v>11</v>
      </c>
    </row>
    <row r="840" spans="1:4" ht="11.25" customHeight="1">
      <c r="A840" s="1265" t="s">
        <v>3070</v>
      </c>
      <c r="B840" s="772">
        <v>399.92</v>
      </c>
      <c r="C840" s="772">
        <v>399.90695000000005</v>
      </c>
      <c r="D840" s="771" t="s">
        <v>2429</v>
      </c>
    </row>
    <row r="841" spans="1:4" ht="11.25" customHeight="1">
      <c r="A841" s="1265"/>
      <c r="B841" s="772">
        <v>399.92</v>
      </c>
      <c r="C841" s="772">
        <v>399.90695000000005</v>
      </c>
      <c r="D841" s="771" t="s">
        <v>11</v>
      </c>
    </row>
    <row r="842" spans="1:4" ht="11.25" customHeight="1">
      <c r="A842" s="1266" t="s">
        <v>3069</v>
      </c>
      <c r="B842" s="776">
        <v>150</v>
      </c>
      <c r="C842" s="776">
        <v>150</v>
      </c>
      <c r="D842" s="775" t="s">
        <v>2624</v>
      </c>
    </row>
    <row r="843" spans="1:4" ht="11.25" customHeight="1">
      <c r="A843" s="1267"/>
      <c r="B843" s="774">
        <v>150</v>
      </c>
      <c r="C843" s="774">
        <v>150</v>
      </c>
      <c r="D843" s="773" t="s">
        <v>11</v>
      </c>
    </row>
    <row r="844" spans="1:4" ht="11.25" customHeight="1">
      <c r="A844" s="1265" t="s">
        <v>3068</v>
      </c>
      <c r="B844" s="772">
        <v>1389.25</v>
      </c>
      <c r="C844" s="772">
        <v>1389.0650900000001</v>
      </c>
      <c r="D844" s="771" t="s">
        <v>1122</v>
      </c>
    </row>
    <row r="845" spans="1:4" ht="11.25" customHeight="1">
      <c r="A845" s="1265"/>
      <c r="B845" s="772">
        <v>1389.25</v>
      </c>
      <c r="C845" s="772">
        <v>1389.0650900000001</v>
      </c>
      <c r="D845" s="771" t="s">
        <v>11</v>
      </c>
    </row>
    <row r="846" spans="1:4" ht="11.25" customHeight="1">
      <c r="A846" s="1266" t="s">
        <v>500</v>
      </c>
      <c r="B846" s="776">
        <v>500</v>
      </c>
      <c r="C846" s="776">
        <v>500</v>
      </c>
      <c r="D846" s="775" t="s">
        <v>805</v>
      </c>
    </row>
    <row r="847" spans="1:4" ht="11.25" customHeight="1">
      <c r="A847" s="1265"/>
      <c r="B847" s="772">
        <v>50</v>
      </c>
      <c r="C847" s="772">
        <v>50</v>
      </c>
      <c r="D847" s="771" t="s">
        <v>509</v>
      </c>
    </row>
    <row r="848" spans="1:4" ht="11.25" customHeight="1">
      <c r="A848" s="1267"/>
      <c r="B848" s="774">
        <v>550</v>
      </c>
      <c r="C848" s="774">
        <v>550</v>
      </c>
      <c r="D848" s="773" t="s">
        <v>11</v>
      </c>
    </row>
    <row r="849" spans="1:4" ht="11.25" customHeight="1">
      <c r="A849" s="1265" t="s">
        <v>3067</v>
      </c>
      <c r="B849" s="772">
        <v>100</v>
      </c>
      <c r="C849" s="772">
        <v>0</v>
      </c>
      <c r="D849" s="771" t="s">
        <v>2855</v>
      </c>
    </row>
    <row r="850" spans="1:4" ht="11.25" customHeight="1">
      <c r="A850" s="1265"/>
      <c r="B850" s="772">
        <v>100</v>
      </c>
      <c r="C850" s="772">
        <v>0</v>
      </c>
      <c r="D850" s="771" t="s">
        <v>11</v>
      </c>
    </row>
    <row r="851" spans="1:4" ht="11.25" customHeight="1">
      <c r="A851" s="1266" t="s">
        <v>3066</v>
      </c>
      <c r="B851" s="776">
        <v>84.5</v>
      </c>
      <c r="C851" s="776">
        <v>84.5</v>
      </c>
      <c r="D851" s="775" t="s">
        <v>2624</v>
      </c>
    </row>
    <row r="852" spans="1:4" ht="11.25" customHeight="1">
      <c r="A852" s="1267"/>
      <c r="B852" s="774">
        <v>84.5</v>
      </c>
      <c r="C852" s="774">
        <v>84.5</v>
      </c>
      <c r="D852" s="773" t="s">
        <v>11</v>
      </c>
    </row>
    <row r="853" spans="1:4" ht="11.25" customHeight="1">
      <c r="A853" s="1265" t="s">
        <v>3065</v>
      </c>
      <c r="B853" s="772">
        <v>375</v>
      </c>
      <c r="C853" s="772">
        <v>375</v>
      </c>
      <c r="D853" s="771" t="s">
        <v>2855</v>
      </c>
    </row>
    <row r="854" spans="1:4" ht="21.75">
      <c r="A854" s="1265"/>
      <c r="B854" s="772">
        <v>120</v>
      </c>
      <c r="C854" s="772">
        <v>120</v>
      </c>
      <c r="D854" s="771" t="s">
        <v>2938</v>
      </c>
    </row>
    <row r="855" spans="1:4" ht="11.25" customHeight="1">
      <c r="A855" s="1265"/>
      <c r="B855" s="772">
        <v>49</v>
      </c>
      <c r="C855" s="772">
        <v>49</v>
      </c>
      <c r="D855" s="771" t="s">
        <v>2964</v>
      </c>
    </row>
    <row r="856" spans="1:4" ht="11.25" customHeight="1">
      <c r="A856" s="1265"/>
      <c r="B856" s="772">
        <v>100</v>
      </c>
      <c r="C856" s="772">
        <v>100</v>
      </c>
      <c r="D856" s="771" t="s">
        <v>2631</v>
      </c>
    </row>
    <row r="857" spans="1:4" ht="11.25" customHeight="1">
      <c r="A857" s="1265"/>
      <c r="B857" s="772">
        <v>644</v>
      </c>
      <c r="C857" s="772">
        <v>644</v>
      </c>
      <c r="D857" s="771" t="s">
        <v>11</v>
      </c>
    </row>
    <row r="858" spans="1:4" ht="11.25" customHeight="1">
      <c r="A858" s="1266" t="s">
        <v>3064</v>
      </c>
      <c r="B858" s="776">
        <v>50</v>
      </c>
      <c r="C858" s="776">
        <v>50</v>
      </c>
      <c r="D858" s="775" t="s">
        <v>2964</v>
      </c>
    </row>
    <row r="859" spans="1:4" ht="11.25" customHeight="1">
      <c r="A859" s="1267"/>
      <c r="B859" s="774">
        <v>50</v>
      </c>
      <c r="C859" s="774">
        <v>50</v>
      </c>
      <c r="D859" s="773" t="s">
        <v>11</v>
      </c>
    </row>
    <row r="860" spans="1:4" ht="11.25" customHeight="1">
      <c r="A860" s="1265" t="s">
        <v>3063</v>
      </c>
      <c r="B860" s="772">
        <v>54.8</v>
      </c>
      <c r="C860" s="772">
        <v>54.8</v>
      </c>
      <c r="D860" s="771" t="s">
        <v>2630</v>
      </c>
    </row>
    <row r="861" spans="1:4" ht="11.25" customHeight="1">
      <c r="A861" s="1265"/>
      <c r="B861" s="772">
        <v>54.8</v>
      </c>
      <c r="C861" s="772">
        <v>54.8</v>
      </c>
      <c r="D861" s="771" t="s">
        <v>11</v>
      </c>
    </row>
    <row r="862" spans="1:4" ht="11.25" customHeight="1">
      <c r="A862" s="1266" t="s">
        <v>3062</v>
      </c>
      <c r="B862" s="776">
        <v>6388.5</v>
      </c>
      <c r="C862" s="776">
        <v>6367.4960000000001</v>
      </c>
      <c r="D862" s="775" t="s">
        <v>2822</v>
      </c>
    </row>
    <row r="863" spans="1:4" ht="11.25" customHeight="1">
      <c r="A863" s="1265"/>
      <c r="B863" s="772">
        <v>8.6199999999999992</v>
      </c>
      <c r="C863" s="772">
        <v>8.6219999999999999</v>
      </c>
      <c r="D863" s="771" t="s">
        <v>1254</v>
      </c>
    </row>
    <row r="864" spans="1:4" ht="11.25" customHeight="1">
      <c r="A864" s="1267"/>
      <c r="B864" s="774">
        <v>6397.12</v>
      </c>
      <c r="C864" s="774">
        <v>6376.1180000000004</v>
      </c>
      <c r="D864" s="773" t="s">
        <v>11</v>
      </c>
    </row>
    <row r="865" spans="1:4" ht="11.25" customHeight="1">
      <c r="A865" s="1265" t="s">
        <v>3061</v>
      </c>
      <c r="B865" s="772">
        <v>50</v>
      </c>
      <c r="C865" s="772">
        <v>50</v>
      </c>
      <c r="D865" s="771" t="s">
        <v>774</v>
      </c>
    </row>
    <row r="866" spans="1:4" ht="11.25" customHeight="1">
      <c r="A866" s="1265"/>
      <c r="B866" s="772">
        <v>50</v>
      </c>
      <c r="C866" s="772">
        <v>50</v>
      </c>
      <c r="D866" s="771" t="s">
        <v>11</v>
      </c>
    </row>
    <row r="867" spans="1:4" ht="11.25" customHeight="1">
      <c r="A867" s="1266" t="s">
        <v>3060</v>
      </c>
      <c r="B867" s="776">
        <v>106.63</v>
      </c>
      <c r="C867" s="776">
        <v>106.62899999999999</v>
      </c>
      <c r="D867" s="775" t="s">
        <v>2732</v>
      </c>
    </row>
    <row r="868" spans="1:4" ht="11.25" customHeight="1">
      <c r="A868" s="1267"/>
      <c r="B868" s="774">
        <v>106.63</v>
      </c>
      <c r="C868" s="774">
        <v>106.62899999999999</v>
      </c>
      <c r="D868" s="773" t="s">
        <v>11</v>
      </c>
    </row>
    <row r="869" spans="1:4" ht="11.25" customHeight="1">
      <c r="A869" s="1265" t="s">
        <v>3059</v>
      </c>
      <c r="B869" s="772">
        <v>1393.41</v>
      </c>
      <c r="C869" s="772">
        <v>1393.39356</v>
      </c>
      <c r="D869" s="771" t="s">
        <v>2429</v>
      </c>
    </row>
    <row r="870" spans="1:4" ht="11.25" customHeight="1">
      <c r="A870" s="1265"/>
      <c r="B870" s="772">
        <v>1393.41</v>
      </c>
      <c r="C870" s="772">
        <v>1393.39356</v>
      </c>
      <c r="D870" s="771" t="s">
        <v>11</v>
      </c>
    </row>
    <row r="871" spans="1:4" ht="11.25" customHeight="1">
      <c r="A871" s="1266" t="s">
        <v>3058</v>
      </c>
      <c r="B871" s="776">
        <v>50</v>
      </c>
      <c r="C871" s="776">
        <v>50</v>
      </c>
      <c r="D871" s="775" t="s">
        <v>2831</v>
      </c>
    </row>
    <row r="872" spans="1:4" ht="11.25" customHeight="1">
      <c r="A872" s="1267"/>
      <c r="B872" s="774">
        <v>50</v>
      </c>
      <c r="C872" s="774">
        <v>50</v>
      </c>
      <c r="D872" s="773" t="s">
        <v>11</v>
      </c>
    </row>
    <row r="873" spans="1:4" ht="11.25" customHeight="1">
      <c r="A873" s="1265" t="s">
        <v>3057</v>
      </c>
      <c r="B873" s="772">
        <v>670</v>
      </c>
      <c r="C873" s="772">
        <v>668.70184000000006</v>
      </c>
      <c r="D873" s="771" t="s">
        <v>1122</v>
      </c>
    </row>
    <row r="874" spans="1:4" ht="11.25" customHeight="1">
      <c r="A874" s="1265"/>
      <c r="B874" s="772">
        <v>1112.6000000000001</v>
      </c>
      <c r="C874" s="772">
        <v>1112.5778700000001</v>
      </c>
      <c r="D874" s="771" t="s">
        <v>2429</v>
      </c>
    </row>
    <row r="875" spans="1:4" ht="11.25" customHeight="1">
      <c r="A875" s="1265"/>
      <c r="B875" s="772">
        <v>975.99</v>
      </c>
      <c r="C875" s="772">
        <v>975.98572000000001</v>
      </c>
      <c r="D875" s="771" t="s">
        <v>1117</v>
      </c>
    </row>
    <row r="876" spans="1:4" ht="11.25" customHeight="1">
      <c r="A876" s="1265"/>
      <c r="B876" s="772">
        <v>2758.59</v>
      </c>
      <c r="C876" s="772">
        <v>2757.2654300000004</v>
      </c>
      <c r="D876" s="771" t="s">
        <v>11</v>
      </c>
    </row>
    <row r="877" spans="1:4" ht="11.25" customHeight="1">
      <c r="A877" s="1266" t="s">
        <v>3056</v>
      </c>
      <c r="B877" s="776">
        <v>79.2</v>
      </c>
      <c r="C877" s="776">
        <v>79.2</v>
      </c>
      <c r="D877" s="775" t="s">
        <v>2961</v>
      </c>
    </row>
    <row r="878" spans="1:4" ht="11.25" customHeight="1">
      <c r="A878" s="1267"/>
      <c r="B878" s="774">
        <v>79.2</v>
      </c>
      <c r="C878" s="774">
        <v>79.2</v>
      </c>
      <c r="D878" s="773" t="s">
        <v>11</v>
      </c>
    </row>
    <row r="879" spans="1:4" ht="11.25" customHeight="1">
      <c r="A879" s="1265" t="s">
        <v>3055</v>
      </c>
      <c r="B879" s="772">
        <v>41</v>
      </c>
      <c r="C879" s="772">
        <v>41</v>
      </c>
      <c r="D879" s="771" t="s">
        <v>2961</v>
      </c>
    </row>
    <row r="880" spans="1:4" ht="11.25" customHeight="1">
      <c r="A880" s="1265"/>
      <c r="B880" s="772">
        <v>41</v>
      </c>
      <c r="C880" s="772">
        <v>41</v>
      </c>
      <c r="D880" s="771" t="s">
        <v>11</v>
      </c>
    </row>
    <row r="881" spans="1:4" ht="11.25" customHeight="1">
      <c r="A881" s="1266" t="s">
        <v>3054</v>
      </c>
      <c r="B881" s="776">
        <v>80</v>
      </c>
      <c r="C881" s="776">
        <v>80</v>
      </c>
      <c r="D881" s="775" t="s">
        <v>2961</v>
      </c>
    </row>
    <row r="882" spans="1:4" ht="11.25" customHeight="1">
      <c r="A882" s="1267"/>
      <c r="B882" s="774">
        <v>80</v>
      </c>
      <c r="C882" s="774">
        <v>80</v>
      </c>
      <c r="D882" s="773" t="s">
        <v>11</v>
      </c>
    </row>
    <row r="883" spans="1:4" ht="11.25" customHeight="1">
      <c r="A883" s="1265" t="s">
        <v>3053</v>
      </c>
      <c r="B883" s="772">
        <v>1597.77</v>
      </c>
      <c r="C883" s="772">
        <v>1597.74614</v>
      </c>
      <c r="D883" s="771" t="s">
        <v>2429</v>
      </c>
    </row>
    <row r="884" spans="1:4" ht="11.25" customHeight="1">
      <c r="A884" s="1265"/>
      <c r="B884" s="772">
        <v>1597.77</v>
      </c>
      <c r="C884" s="772">
        <v>1597.74614</v>
      </c>
      <c r="D884" s="771" t="s">
        <v>11</v>
      </c>
    </row>
    <row r="885" spans="1:4" ht="21.75">
      <c r="A885" s="1266" t="s">
        <v>3052</v>
      </c>
      <c r="B885" s="776">
        <v>36.4</v>
      </c>
      <c r="C885" s="776">
        <v>36.4</v>
      </c>
      <c r="D885" s="775" t="s">
        <v>2938</v>
      </c>
    </row>
    <row r="886" spans="1:4" ht="11.25" customHeight="1">
      <c r="A886" s="1265"/>
      <c r="B886" s="772">
        <v>50</v>
      </c>
      <c r="C886" s="772">
        <v>50</v>
      </c>
      <c r="D886" s="771" t="s">
        <v>2964</v>
      </c>
    </row>
    <row r="887" spans="1:4" ht="11.25" customHeight="1">
      <c r="A887" s="1265"/>
      <c r="B887" s="772">
        <v>150</v>
      </c>
      <c r="C887" s="772">
        <v>150</v>
      </c>
      <c r="D887" s="771" t="s">
        <v>2632</v>
      </c>
    </row>
    <row r="888" spans="1:4" ht="11.25" customHeight="1">
      <c r="A888" s="1267"/>
      <c r="B888" s="774">
        <v>236.4</v>
      </c>
      <c r="C888" s="774">
        <v>236.4</v>
      </c>
      <c r="D888" s="773" t="s">
        <v>11</v>
      </c>
    </row>
    <row r="889" spans="1:4" ht="11.25" customHeight="1">
      <c r="A889" s="1265" t="s">
        <v>3051</v>
      </c>
      <c r="B889" s="772">
        <v>1616.52</v>
      </c>
      <c r="C889" s="772">
        <v>1616.52</v>
      </c>
      <c r="D889" s="771" t="s">
        <v>1241</v>
      </c>
    </row>
    <row r="890" spans="1:4" ht="11.25" customHeight="1">
      <c r="A890" s="1265"/>
      <c r="B890" s="772">
        <v>1616.52</v>
      </c>
      <c r="C890" s="772">
        <v>1616.52</v>
      </c>
      <c r="D890" s="771" t="s">
        <v>11</v>
      </c>
    </row>
    <row r="891" spans="1:4" ht="11.25" customHeight="1">
      <c r="A891" s="1266" t="s">
        <v>566</v>
      </c>
      <c r="B891" s="776">
        <v>28</v>
      </c>
      <c r="C891" s="776">
        <v>28</v>
      </c>
      <c r="D891" s="775" t="s">
        <v>590</v>
      </c>
    </row>
    <row r="892" spans="1:4" ht="11.25" customHeight="1">
      <c r="A892" s="1267"/>
      <c r="B892" s="774">
        <v>28</v>
      </c>
      <c r="C892" s="774">
        <v>28</v>
      </c>
      <c r="D892" s="773" t="s">
        <v>11</v>
      </c>
    </row>
    <row r="893" spans="1:4" ht="11.25" customHeight="1">
      <c r="A893" s="1265" t="s">
        <v>3050</v>
      </c>
      <c r="B893" s="772">
        <v>400</v>
      </c>
      <c r="C893" s="772">
        <v>400</v>
      </c>
      <c r="D893" s="771" t="s">
        <v>2831</v>
      </c>
    </row>
    <row r="894" spans="1:4" ht="11.25" customHeight="1">
      <c r="A894" s="1265"/>
      <c r="B894" s="772">
        <v>400</v>
      </c>
      <c r="C894" s="772">
        <v>400</v>
      </c>
      <c r="D894" s="771" t="s">
        <v>11</v>
      </c>
    </row>
    <row r="895" spans="1:4" ht="11.25" customHeight="1">
      <c r="A895" s="1266" t="s">
        <v>3049</v>
      </c>
      <c r="B895" s="776">
        <v>9793</v>
      </c>
      <c r="C895" s="776">
        <v>9793</v>
      </c>
      <c r="D895" s="775" t="s">
        <v>2845</v>
      </c>
    </row>
    <row r="896" spans="1:4" ht="11.25" customHeight="1">
      <c r="A896" s="1267"/>
      <c r="B896" s="774">
        <v>9793</v>
      </c>
      <c r="C896" s="774">
        <v>9793</v>
      </c>
      <c r="D896" s="773" t="s">
        <v>11</v>
      </c>
    </row>
    <row r="897" spans="1:4" ht="11.25" customHeight="1">
      <c r="A897" s="1265" t="s">
        <v>3048</v>
      </c>
      <c r="B897" s="772">
        <v>250</v>
      </c>
      <c r="C897" s="772">
        <v>250</v>
      </c>
      <c r="D897" s="771" t="s">
        <v>2831</v>
      </c>
    </row>
    <row r="898" spans="1:4" ht="11.25" customHeight="1">
      <c r="A898" s="1265"/>
      <c r="B898" s="772">
        <v>250</v>
      </c>
      <c r="C898" s="772">
        <v>250</v>
      </c>
      <c r="D898" s="771" t="s">
        <v>11</v>
      </c>
    </row>
    <row r="899" spans="1:4" ht="21.75">
      <c r="A899" s="1266" t="s">
        <v>3047</v>
      </c>
      <c r="B899" s="776">
        <v>100</v>
      </c>
      <c r="C899" s="776">
        <v>59.615000000000002</v>
      </c>
      <c r="D899" s="775" t="s">
        <v>2626</v>
      </c>
    </row>
    <row r="900" spans="1:4" ht="11.25" customHeight="1">
      <c r="A900" s="1267"/>
      <c r="B900" s="774">
        <v>100</v>
      </c>
      <c r="C900" s="774">
        <v>59.615000000000002</v>
      </c>
      <c r="D900" s="773" t="s">
        <v>11</v>
      </c>
    </row>
    <row r="901" spans="1:4" ht="11.25" customHeight="1">
      <c r="A901" s="1265" t="s">
        <v>3046</v>
      </c>
      <c r="B901" s="772">
        <v>65.7</v>
      </c>
      <c r="C901" s="772">
        <v>65.7</v>
      </c>
      <c r="D901" s="771" t="s">
        <v>2732</v>
      </c>
    </row>
    <row r="902" spans="1:4" ht="11.25" customHeight="1">
      <c r="A902" s="1265"/>
      <c r="B902" s="772">
        <v>65.7</v>
      </c>
      <c r="C902" s="772">
        <v>65.7</v>
      </c>
      <c r="D902" s="771" t="s">
        <v>11</v>
      </c>
    </row>
    <row r="903" spans="1:4" ht="21.75">
      <c r="A903" s="1266" t="s">
        <v>3045</v>
      </c>
      <c r="B903" s="776">
        <v>144</v>
      </c>
      <c r="C903" s="776">
        <v>142.69200000000001</v>
      </c>
      <c r="D903" s="775" t="s">
        <v>2853</v>
      </c>
    </row>
    <row r="904" spans="1:4" ht="11.25" customHeight="1">
      <c r="A904" s="1267"/>
      <c r="B904" s="774">
        <v>144</v>
      </c>
      <c r="C904" s="774">
        <v>142.69200000000001</v>
      </c>
      <c r="D904" s="773" t="s">
        <v>11</v>
      </c>
    </row>
    <row r="905" spans="1:4" ht="11.25" customHeight="1">
      <c r="A905" s="1265" t="s">
        <v>656</v>
      </c>
      <c r="B905" s="772">
        <v>10664</v>
      </c>
      <c r="C905" s="772">
        <v>5719.2872000000007</v>
      </c>
      <c r="D905" s="771" t="s">
        <v>2565</v>
      </c>
    </row>
    <row r="906" spans="1:4" ht="11.25" customHeight="1">
      <c r="A906" s="1265"/>
      <c r="B906" s="772">
        <v>2504.5</v>
      </c>
      <c r="C906" s="772">
        <v>2504.1644499999998</v>
      </c>
      <c r="D906" s="771" t="s">
        <v>1122</v>
      </c>
    </row>
    <row r="907" spans="1:4" ht="11.25" customHeight="1">
      <c r="A907" s="1265"/>
      <c r="B907" s="772">
        <v>1853.1599999999999</v>
      </c>
      <c r="C907" s="772">
        <v>1853.01179</v>
      </c>
      <c r="D907" s="771" t="s">
        <v>1123</v>
      </c>
    </row>
    <row r="908" spans="1:4" ht="11.25" customHeight="1">
      <c r="A908" s="1265"/>
      <c r="B908" s="772">
        <v>4792.8999999999996</v>
      </c>
      <c r="C908" s="772">
        <v>4792.8599000000004</v>
      </c>
      <c r="D908" s="771" t="s">
        <v>2429</v>
      </c>
    </row>
    <row r="909" spans="1:4" ht="11.25" customHeight="1">
      <c r="A909" s="1265"/>
      <c r="B909" s="772">
        <v>1519.5</v>
      </c>
      <c r="C909" s="772">
        <v>1519.4851100000001</v>
      </c>
      <c r="D909" s="771" t="s">
        <v>1120</v>
      </c>
    </row>
    <row r="910" spans="1:4" ht="11.25" customHeight="1">
      <c r="A910" s="1265"/>
      <c r="B910" s="772">
        <v>4792.8100000000004</v>
      </c>
      <c r="C910" s="772">
        <v>4792.7721499999998</v>
      </c>
      <c r="D910" s="771" t="s">
        <v>1117</v>
      </c>
    </row>
    <row r="911" spans="1:4" ht="11.25" customHeight="1">
      <c r="A911" s="1265"/>
      <c r="B911" s="772">
        <v>3000</v>
      </c>
      <c r="C911" s="772">
        <v>3000</v>
      </c>
      <c r="D911" s="771" t="s">
        <v>657</v>
      </c>
    </row>
    <row r="912" spans="1:4" ht="11.25" customHeight="1">
      <c r="A912" s="1265"/>
      <c r="B912" s="772">
        <v>29126.87</v>
      </c>
      <c r="C912" s="772">
        <v>24181.580600000005</v>
      </c>
      <c r="D912" s="771" t="s">
        <v>11</v>
      </c>
    </row>
    <row r="913" spans="1:4" ht="11.25" customHeight="1">
      <c r="A913" s="1266" t="s">
        <v>3044</v>
      </c>
      <c r="B913" s="776">
        <v>150</v>
      </c>
      <c r="C913" s="776">
        <v>150</v>
      </c>
      <c r="D913" s="775" t="s">
        <v>2624</v>
      </c>
    </row>
    <row r="914" spans="1:4" ht="11.25" customHeight="1">
      <c r="A914" s="1267"/>
      <c r="B914" s="774">
        <v>150</v>
      </c>
      <c r="C914" s="774">
        <v>150</v>
      </c>
      <c r="D914" s="773" t="s">
        <v>11</v>
      </c>
    </row>
    <row r="915" spans="1:4" ht="11.25" customHeight="1">
      <c r="A915" s="1265" t="s">
        <v>596</v>
      </c>
      <c r="B915" s="772">
        <v>95</v>
      </c>
      <c r="C915" s="772">
        <v>0</v>
      </c>
      <c r="D915" s="771" t="s">
        <v>835</v>
      </c>
    </row>
    <row r="916" spans="1:4" ht="11.25" customHeight="1">
      <c r="A916" s="1265"/>
      <c r="B916" s="772">
        <v>100</v>
      </c>
      <c r="C916" s="772">
        <v>100</v>
      </c>
      <c r="D916" s="771" t="s">
        <v>597</v>
      </c>
    </row>
    <row r="917" spans="1:4" ht="11.25" customHeight="1">
      <c r="A917" s="1265"/>
      <c r="B917" s="772">
        <v>195</v>
      </c>
      <c r="C917" s="772">
        <v>100</v>
      </c>
      <c r="D917" s="771" t="s">
        <v>11</v>
      </c>
    </row>
    <row r="918" spans="1:4" ht="11.25" customHeight="1">
      <c r="A918" s="1266" t="s">
        <v>3043</v>
      </c>
      <c r="B918" s="776">
        <v>53.3</v>
      </c>
      <c r="C918" s="776">
        <v>42.64</v>
      </c>
      <c r="D918" s="775" t="s">
        <v>2629</v>
      </c>
    </row>
    <row r="919" spans="1:4" ht="11.25" customHeight="1">
      <c r="A919" s="1267"/>
      <c r="B919" s="774">
        <v>53.3</v>
      </c>
      <c r="C919" s="774">
        <v>42.64</v>
      </c>
      <c r="D919" s="773" t="s">
        <v>11</v>
      </c>
    </row>
    <row r="920" spans="1:4" ht="21.75">
      <c r="A920" s="1265" t="s">
        <v>669</v>
      </c>
      <c r="B920" s="772">
        <v>50</v>
      </c>
      <c r="C920" s="772">
        <v>50</v>
      </c>
      <c r="D920" s="771" t="s">
        <v>806</v>
      </c>
    </row>
    <row r="921" spans="1:4" ht="11.25" customHeight="1">
      <c r="A921" s="1265"/>
      <c r="B921" s="772">
        <v>50</v>
      </c>
      <c r="C921" s="772">
        <v>50</v>
      </c>
      <c r="D921" s="771" t="s">
        <v>11</v>
      </c>
    </row>
    <row r="922" spans="1:4" ht="11.25" customHeight="1">
      <c r="A922" s="1266" t="s">
        <v>623</v>
      </c>
      <c r="B922" s="776">
        <v>200</v>
      </c>
      <c r="C922" s="776">
        <v>200</v>
      </c>
      <c r="D922" s="775" t="s">
        <v>836</v>
      </c>
    </row>
    <row r="923" spans="1:4" ht="11.25" customHeight="1">
      <c r="A923" s="1265"/>
      <c r="B923" s="772">
        <v>15</v>
      </c>
      <c r="C923" s="772">
        <v>15</v>
      </c>
      <c r="D923" s="771" t="s">
        <v>837</v>
      </c>
    </row>
    <row r="924" spans="1:4" ht="11.25" customHeight="1">
      <c r="A924" s="1265"/>
      <c r="B924" s="772">
        <v>180</v>
      </c>
      <c r="C924" s="772">
        <v>0</v>
      </c>
      <c r="D924" s="771" t="s">
        <v>641</v>
      </c>
    </row>
    <row r="925" spans="1:4" ht="11.25" customHeight="1">
      <c r="A925" s="1267"/>
      <c r="B925" s="774">
        <v>395</v>
      </c>
      <c r="C925" s="774">
        <v>215</v>
      </c>
      <c r="D925" s="773" t="s">
        <v>11</v>
      </c>
    </row>
    <row r="926" spans="1:4" ht="11.25" customHeight="1">
      <c r="A926" s="1265" t="s">
        <v>622</v>
      </c>
      <c r="B926" s="772">
        <v>50</v>
      </c>
      <c r="C926" s="772">
        <v>50</v>
      </c>
      <c r="D926" s="771" t="s">
        <v>838</v>
      </c>
    </row>
    <row r="927" spans="1:4" ht="11.25" customHeight="1">
      <c r="A927" s="1265"/>
      <c r="B927" s="772">
        <v>50</v>
      </c>
      <c r="C927" s="772">
        <v>50</v>
      </c>
      <c r="D927" s="771" t="s">
        <v>11</v>
      </c>
    </row>
    <row r="928" spans="1:4" ht="11.25" customHeight="1">
      <c r="A928" s="1266" t="s">
        <v>608</v>
      </c>
      <c r="B928" s="776">
        <v>100</v>
      </c>
      <c r="C928" s="776">
        <v>100</v>
      </c>
      <c r="D928" s="775" t="s">
        <v>852</v>
      </c>
    </row>
    <row r="929" spans="1:4" ht="11.25" customHeight="1">
      <c r="A929" s="1267"/>
      <c r="B929" s="774">
        <v>100</v>
      </c>
      <c r="C929" s="774">
        <v>100</v>
      </c>
      <c r="D929" s="773" t="s">
        <v>11</v>
      </c>
    </row>
    <row r="930" spans="1:4" ht="11.25" customHeight="1">
      <c r="A930" s="1265" t="s">
        <v>705</v>
      </c>
      <c r="B930" s="772">
        <v>400</v>
      </c>
      <c r="C930" s="772">
        <v>400</v>
      </c>
      <c r="D930" s="771" t="s">
        <v>717</v>
      </c>
    </row>
    <row r="931" spans="1:4" ht="11.25" customHeight="1">
      <c r="A931" s="1265"/>
      <c r="B931" s="772">
        <v>400</v>
      </c>
      <c r="C931" s="772">
        <v>400</v>
      </c>
      <c r="D931" s="771" t="s">
        <v>11</v>
      </c>
    </row>
    <row r="932" spans="1:4" ht="11.25" customHeight="1">
      <c r="A932" s="1266" t="s">
        <v>3042</v>
      </c>
      <c r="B932" s="776">
        <v>400</v>
      </c>
      <c r="C932" s="776">
        <v>200</v>
      </c>
      <c r="D932" s="775" t="s">
        <v>2864</v>
      </c>
    </row>
    <row r="933" spans="1:4" ht="11.25" customHeight="1">
      <c r="A933" s="1267"/>
      <c r="B933" s="774">
        <v>400</v>
      </c>
      <c r="C933" s="774">
        <v>200</v>
      </c>
      <c r="D933" s="773" t="s">
        <v>11</v>
      </c>
    </row>
    <row r="934" spans="1:4" ht="11.25" customHeight="1">
      <c r="A934" s="1265" t="s">
        <v>3041</v>
      </c>
      <c r="B934" s="772">
        <v>50</v>
      </c>
      <c r="C934" s="772">
        <v>50</v>
      </c>
      <c r="D934" s="771" t="s">
        <v>2855</v>
      </c>
    </row>
    <row r="935" spans="1:4" ht="11.25" customHeight="1">
      <c r="A935" s="1265"/>
      <c r="B935" s="772">
        <v>50</v>
      </c>
      <c r="C935" s="772">
        <v>50</v>
      </c>
      <c r="D935" s="771" t="s">
        <v>11</v>
      </c>
    </row>
    <row r="936" spans="1:4" ht="11.25" customHeight="1">
      <c r="A936" s="1266" t="s">
        <v>3040</v>
      </c>
      <c r="B936" s="776">
        <v>127.74</v>
      </c>
      <c r="C936" s="776">
        <v>127.74</v>
      </c>
      <c r="D936" s="775" t="s">
        <v>2732</v>
      </c>
    </row>
    <row r="937" spans="1:4" ht="11.25" customHeight="1">
      <c r="A937" s="1267"/>
      <c r="B937" s="774">
        <v>127.74</v>
      </c>
      <c r="C937" s="774">
        <v>127.74</v>
      </c>
      <c r="D937" s="773" t="s">
        <v>11</v>
      </c>
    </row>
    <row r="938" spans="1:4" ht="11.25" customHeight="1">
      <c r="A938" s="1265" t="s">
        <v>3039</v>
      </c>
      <c r="B938" s="772">
        <v>299.36</v>
      </c>
      <c r="C938" s="772">
        <v>299.34757999999999</v>
      </c>
      <c r="D938" s="771" t="s">
        <v>2429</v>
      </c>
    </row>
    <row r="939" spans="1:4" ht="11.25" customHeight="1">
      <c r="A939" s="1265"/>
      <c r="B939" s="772">
        <v>299.36</v>
      </c>
      <c r="C939" s="772">
        <v>299.34757999999999</v>
      </c>
      <c r="D939" s="771" t="s">
        <v>11</v>
      </c>
    </row>
    <row r="940" spans="1:4" ht="21.75">
      <c r="A940" s="1266" t="s">
        <v>3038</v>
      </c>
      <c r="B940" s="776">
        <v>30.1</v>
      </c>
      <c r="C940" s="776">
        <v>30.1</v>
      </c>
      <c r="D940" s="775" t="s">
        <v>2626</v>
      </c>
    </row>
    <row r="941" spans="1:4" ht="11.25" customHeight="1">
      <c r="A941" s="1267"/>
      <c r="B941" s="774">
        <v>30.1</v>
      </c>
      <c r="C941" s="774">
        <v>30.1</v>
      </c>
      <c r="D941" s="773" t="s">
        <v>11</v>
      </c>
    </row>
    <row r="942" spans="1:4" ht="11.25" customHeight="1">
      <c r="A942" s="1265" t="s">
        <v>3037</v>
      </c>
      <c r="B942" s="772">
        <v>1058.55</v>
      </c>
      <c r="C942" s="772">
        <v>1058.5271499999999</v>
      </c>
      <c r="D942" s="771" t="s">
        <v>1118</v>
      </c>
    </row>
    <row r="943" spans="1:4" ht="11.25" customHeight="1">
      <c r="A943" s="1265"/>
      <c r="B943" s="772">
        <v>7925.04</v>
      </c>
      <c r="C943" s="772">
        <v>7924.9881700000005</v>
      </c>
      <c r="D943" s="771" t="s">
        <v>1117</v>
      </c>
    </row>
    <row r="944" spans="1:4" ht="11.25" customHeight="1">
      <c r="A944" s="1265"/>
      <c r="B944" s="772">
        <v>8983.59</v>
      </c>
      <c r="C944" s="772">
        <v>8983.5153200000004</v>
      </c>
      <c r="D944" s="771" t="s">
        <v>11</v>
      </c>
    </row>
    <row r="945" spans="1:4" ht="21.75">
      <c r="A945" s="1266" t="s">
        <v>3036</v>
      </c>
      <c r="B945" s="776">
        <v>90.3</v>
      </c>
      <c r="C945" s="776">
        <v>90.23</v>
      </c>
      <c r="D945" s="775" t="s">
        <v>2626</v>
      </c>
    </row>
    <row r="946" spans="1:4" ht="11.25" customHeight="1">
      <c r="A946" s="1267"/>
      <c r="B946" s="774">
        <v>90.3</v>
      </c>
      <c r="C946" s="774">
        <v>90.23</v>
      </c>
      <c r="D946" s="773" t="s">
        <v>11</v>
      </c>
    </row>
    <row r="947" spans="1:4" ht="11.25" customHeight="1">
      <c r="A947" s="1265" t="s">
        <v>565</v>
      </c>
      <c r="B947" s="772">
        <v>150</v>
      </c>
      <c r="C947" s="772">
        <v>150</v>
      </c>
      <c r="D947" s="771" t="s">
        <v>590</v>
      </c>
    </row>
    <row r="948" spans="1:4" ht="11.25" customHeight="1">
      <c r="A948" s="1265"/>
      <c r="B948" s="772">
        <v>150</v>
      </c>
      <c r="C948" s="772">
        <v>150</v>
      </c>
      <c r="D948" s="771" t="s">
        <v>11</v>
      </c>
    </row>
    <row r="949" spans="1:4" ht="11.25" customHeight="1">
      <c r="A949" s="1266" t="s">
        <v>687</v>
      </c>
      <c r="B949" s="776">
        <v>140</v>
      </c>
      <c r="C949" s="776">
        <v>140</v>
      </c>
      <c r="D949" s="775" t="s">
        <v>2630</v>
      </c>
    </row>
    <row r="950" spans="1:4" ht="11.25" customHeight="1">
      <c r="A950" s="1265"/>
      <c r="B950" s="772">
        <v>35</v>
      </c>
      <c r="C950" s="772">
        <v>35</v>
      </c>
      <c r="D950" s="771" t="s">
        <v>698</v>
      </c>
    </row>
    <row r="951" spans="1:4" ht="11.25" customHeight="1">
      <c r="A951" s="1267"/>
      <c r="B951" s="774">
        <v>175</v>
      </c>
      <c r="C951" s="774">
        <v>175</v>
      </c>
      <c r="D951" s="773" t="s">
        <v>11</v>
      </c>
    </row>
    <row r="952" spans="1:4" ht="11.25" customHeight="1">
      <c r="A952" s="1265" t="s">
        <v>3035</v>
      </c>
      <c r="B952" s="772">
        <v>280</v>
      </c>
      <c r="C952" s="772">
        <v>0</v>
      </c>
      <c r="D952" s="771" t="s">
        <v>2864</v>
      </c>
    </row>
    <row r="953" spans="1:4" ht="11.25" customHeight="1">
      <c r="A953" s="1265"/>
      <c r="B953" s="772">
        <v>140</v>
      </c>
      <c r="C953" s="772">
        <v>140</v>
      </c>
      <c r="D953" s="771" t="s">
        <v>2565</v>
      </c>
    </row>
    <row r="954" spans="1:4" ht="11.25" customHeight="1">
      <c r="A954" s="1265"/>
      <c r="B954" s="772">
        <v>420</v>
      </c>
      <c r="C954" s="772">
        <v>140</v>
      </c>
      <c r="D954" s="771" t="s">
        <v>11</v>
      </c>
    </row>
    <row r="955" spans="1:4" ht="11.25" customHeight="1">
      <c r="A955" s="1266" t="s">
        <v>621</v>
      </c>
      <c r="B955" s="776">
        <v>100</v>
      </c>
      <c r="C955" s="776">
        <v>100</v>
      </c>
      <c r="D955" s="775" t="s">
        <v>839</v>
      </c>
    </row>
    <row r="956" spans="1:4" ht="11.25" customHeight="1">
      <c r="A956" s="1267"/>
      <c r="B956" s="774">
        <v>100</v>
      </c>
      <c r="C956" s="774">
        <v>100</v>
      </c>
      <c r="D956" s="773" t="s">
        <v>11</v>
      </c>
    </row>
    <row r="957" spans="1:4" ht="11.25" customHeight="1">
      <c r="A957" s="1265" t="s">
        <v>607</v>
      </c>
      <c r="B957" s="772">
        <v>150</v>
      </c>
      <c r="C957" s="772">
        <v>150</v>
      </c>
      <c r="D957" s="771" t="s">
        <v>853</v>
      </c>
    </row>
    <row r="958" spans="1:4" ht="11.25" customHeight="1">
      <c r="A958" s="1265"/>
      <c r="B958" s="772">
        <v>150</v>
      </c>
      <c r="C958" s="772">
        <v>150</v>
      </c>
      <c r="D958" s="771" t="s">
        <v>11</v>
      </c>
    </row>
    <row r="959" spans="1:4" ht="11.25" customHeight="1">
      <c r="A959" s="1266" t="s">
        <v>514</v>
      </c>
      <c r="B959" s="776">
        <v>450</v>
      </c>
      <c r="C959" s="776">
        <v>450</v>
      </c>
      <c r="D959" s="775" t="s">
        <v>517</v>
      </c>
    </row>
    <row r="960" spans="1:4" ht="11.25" customHeight="1">
      <c r="A960" s="1265"/>
      <c r="B960" s="772">
        <v>8000</v>
      </c>
      <c r="C960" s="772">
        <v>4000</v>
      </c>
      <c r="D960" s="771" t="s">
        <v>516</v>
      </c>
    </row>
    <row r="961" spans="1:4" ht="11.25" customHeight="1">
      <c r="A961" s="1267"/>
      <c r="B961" s="774">
        <v>8450</v>
      </c>
      <c r="C961" s="774">
        <v>4450</v>
      </c>
      <c r="D961" s="773" t="s">
        <v>11</v>
      </c>
    </row>
    <row r="962" spans="1:4" ht="11.25" customHeight="1">
      <c r="A962" s="1265" t="s">
        <v>606</v>
      </c>
      <c r="B962" s="772">
        <v>150</v>
      </c>
      <c r="C962" s="772">
        <v>150</v>
      </c>
      <c r="D962" s="771" t="s">
        <v>854</v>
      </c>
    </row>
    <row r="963" spans="1:4" ht="11.25" customHeight="1">
      <c r="A963" s="1265"/>
      <c r="B963" s="772">
        <v>150</v>
      </c>
      <c r="C963" s="772">
        <v>150</v>
      </c>
      <c r="D963" s="771" t="s">
        <v>11</v>
      </c>
    </row>
    <row r="964" spans="1:4" ht="11.25" customHeight="1">
      <c r="A964" s="1266" t="s">
        <v>3034</v>
      </c>
      <c r="B964" s="776">
        <v>5735.55</v>
      </c>
      <c r="C964" s="776">
        <v>5735.5479999999998</v>
      </c>
      <c r="D964" s="775" t="s">
        <v>2822</v>
      </c>
    </row>
    <row r="965" spans="1:4" ht="11.25" customHeight="1">
      <c r="A965" s="1265"/>
      <c r="B965" s="772">
        <v>440.20000000000005</v>
      </c>
      <c r="C965" s="772">
        <v>440.17658000000006</v>
      </c>
      <c r="D965" s="771" t="s">
        <v>1117</v>
      </c>
    </row>
    <row r="966" spans="1:4" ht="11.25" customHeight="1">
      <c r="A966" s="1267"/>
      <c r="B966" s="774">
        <v>6175.75</v>
      </c>
      <c r="C966" s="774">
        <v>6175.7245800000001</v>
      </c>
      <c r="D966" s="773" t="s">
        <v>11</v>
      </c>
    </row>
    <row r="967" spans="1:4" ht="11.25" customHeight="1">
      <c r="A967" s="1265" t="s">
        <v>3033</v>
      </c>
      <c r="B967" s="772">
        <v>427.13</v>
      </c>
      <c r="C967" s="772">
        <v>427.12518999999998</v>
      </c>
      <c r="D967" s="771" t="s">
        <v>2429</v>
      </c>
    </row>
    <row r="968" spans="1:4" ht="11.25" customHeight="1">
      <c r="A968" s="1265"/>
      <c r="B968" s="772">
        <v>427.13</v>
      </c>
      <c r="C968" s="772">
        <v>427.12518999999998</v>
      </c>
      <c r="D968" s="771" t="s">
        <v>11</v>
      </c>
    </row>
    <row r="969" spans="1:4" ht="11.25" customHeight="1">
      <c r="A969" s="1266" t="s">
        <v>3032</v>
      </c>
      <c r="B969" s="776">
        <v>1399.96</v>
      </c>
      <c r="C969" s="776">
        <v>1399.9367500000001</v>
      </c>
      <c r="D969" s="775" t="s">
        <v>2429</v>
      </c>
    </row>
    <row r="970" spans="1:4" ht="11.25" customHeight="1">
      <c r="A970" s="1267"/>
      <c r="B970" s="774">
        <v>1399.96</v>
      </c>
      <c r="C970" s="774">
        <v>1399.9367500000001</v>
      </c>
      <c r="D970" s="773" t="s">
        <v>11</v>
      </c>
    </row>
    <row r="971" spans="1:4" ht="11.25" customHeight="1">
      <c r="A971" s="1265" t="s">
        <v>3031</v>
      </c>
      <c r="B971" s="772">
        <v>404.32</v>
      </c>
      <c r="C971" s="772">
        <v>404.31260000000003</v>
      </c>
      <c r="D971" s="771" t="s">
        <v>2429</v>
      </c>
    </row>
    <row r="972" spans="1:4" ht="11.25" customHeight="1">
      <c r="A972" s="1265"/>
      <c r="B972" s="772">
        <v>404.32</v>
      </c>
      <c r="C972" s="772">
        <v>404.31260000000003</v>
      </c>
      <c r="D972" s="771" t="s">
        <v>11</v>
      </c>
    </row>
    <row r="973" spans="1:4" ht="11.25" customHeight="1">
      <c r="A973" s="1266" t="s">
        <v>3030</v>
      </c>
      <c r="B973" s="776">
        <v>674.7</v>
      </c>
      <c r="C973" s="776">
        <v>337.35</v>
      </c>
      <c r="D973" s="775" t="s">
        <v>2864</v>
      </c>
    </row>
    <row r="974" spans="1:4" ht="11.25" customHeight="1">
      <c r="A974" s="1267"/>
      <c r="B974" s="774">
        <v>674.7</v>
      </c>
      <c r="C974" s="774">
        <v>337.35</v>
      </c>
      <c r="D974" s="773" t="s">
        <v>11</v>
      </c>
    </row>
    <row r="975" spans="1:4" ht="11.25" customHeight="1">
      <c r="A975" s="1265" t="s">
        <v>684</v>
      </c>
      <c r="B975" s="772">
        <v>30</v>
      </c>
      <c r="C975" s="772">
        <v>30</v>
      </c>
      <c r="D975" s="771" t="s">
        <v>801</v>
      </c>
    </row>
    <row r="976" spans="1:4" ht="11.25" customHeight="1">
      <c r="A976" s="1265"/>
      <c r="B976" s="772">
        <v>30</v>
      </c>
      <c r="C976" s="772">
        <v>30</v>
      </c>
      <c r="D976" s="771" t="s">
        <v>11</v>
      </c>
    </row>
    <row r="977" spans="1:4" ht="11.25" customHeight="1">
      <c r="A977" s="1266" t="s">
        <v>686</v>
      </c>
      <c r="B977" s="776">
        <v>70</v>
      </c>
      <c r="C977" s="776">
        <v>70</v>
      </c>
      <c r="D977" s="775" t="s">
        <v>698</v>
      </c>
    </row>
    <row r="978" spans="1:4" ht="11.25" customHeight="1">
      <c r="A978" s="1267"/>
      <c r="B978" s="774">
        <v>70</v>
      </c>
      <c r="C978" s="774">
        <v>70</v>
      </c>
      <c r="D978" s="773" t="s">
        <v>11</v>
      </c>
    </row>
    <row r="979" spans="1:4" ht="11.25" customHeight="1">
      <c r="A979" s="1265" t="s">
        <v>3029</v>
      </c>
      <c r="B979" s="772">
        <v>300</v>
      </c>
      <c r="C979" s="772">
        <v>300</v>
      </c>
      <c r="D979" s="771" t="s">
        <v>2831</v>
      </c>
    </row>
    <row r="980" spans="1:4" ht="11.25" customHeight="1">
      <c r="A980" s="1265"/>
      <c r="B980" s="772">
        <v>300</v>
      </c>
      <c r="C980" s="772">
        <v>300</v>
      </c>
      <c r="D980" s="771" t="s">
        <v>11</v>
      </c>
    </row>
    <row r="981" spans="1:4" ht="11.25" customHeight="1">
      <c r="A981" s="1266" t="s">
        <v>3028</v>
      </c>
      <c r="B981" s="776">
        <v>120</v>
      </c>
      <c r="C981" s="776">
        <v>120</v>
      </c>
      <c r="D981" s="775" t="s">
        <v>2624</v>
      </c>
    </row>
    <row r="982" spans="1:4" ht="11.25" customHeight="1">
      <c r="A982" s="1267"/>
      <c r="B982" s="774">
        <v>120</v>
      </c>
      <c r="C982" s="774">
        <v>120</v>
      </c>
      <c r="D982" s="773" t="s">
        <v>11</v>
      </c>
    </row>
    <row r="983" spans="1:4" ht="11.25" customHeight="1">
      <c r="A983" s="1265" t="s">
        <v>3027</v>
      </c>
      <c r="B983" s="772">
        <v>9445.09</v>
      </c>
      <c r="C983" s="772">
        <v>9445.0920000000006</v>
      </c>
      <c r="D983" s="771" t="s">
        <v>2822</v>
      </c>
    </row>
    <row r="984" spans="1:4" ht="11.25" customHeight="1">
      <c r="A984" s="1265"/>
      <c r="B984" s="772">
        <v>9445.09</v>
      </c>
      <c r="C984" s="772">
        <v>9445.0920000000006</v>
      </c>
      <c r="D984" s="771" t="s">
        <v>11</v>
      </c>
    </row>
    <row r="985" spans="1:4" ht="11.25" customHeight="1">
      <c r="A985" s="1266" t="s">
        <v>620</v>
      </c>
      <c r="B985" s="776">
        <v>20</v>
      </c>
      <c r="C985" s="776">
        <v>20</v>
      </c>
      <c r="D985" s="775" t="s">
        <v>840</v>
      </c>
    </row>
    <row r="986" spans="1:4" ht="11.25" customHeight="1">
      <c r="A986" s="1265"/>
      <c r="B986" s="772">
        <v>100</v>
      </c>
      <c r="C986" s="772">
        <v>0</v>
      </c>
      <c r="D986" s="771" t="s">
        <v>841</v>
      </c>
    </row>
    <row r="987" spans="1:4" ht="11.25" customHeight="1">
      <c r="A987" s="1267"/>
      <c r="B987" s="774">
        <v>120</v>
      </c>
      <c r="C987" s="774">
        <v>20</v>
      </c>
      <c r="D987" s="773" t="s">
        <v>11</v>
      </c>
    </row>
    <row r="988" spans="1:4" ht="11.25" customHeight="1">
      <c r="A988" s="1265" t="s">
        <v>3026</v>
      </c>
      <c r="B988" s="772">
        <v>2791.73</v>
      </c>
      <c r="C988" s="772">
        <v>2788.47</v>
      </c>
      <c r="D988" s="771" t="s">
        <v>2822</v>
      </c>
    </row>
    <row r="989" spans="1:4" ht="11.25" customHeight="1">
      <c r="A989" s="1265"/>
      <c r="B989" s="772">
        <v>2791.73</v>
      </c>
      <c r="C989" s="772">
        <v>2788.47</v>
      </c>
      <c r="D989" s="771" t="s">
        <v>11</v>
      </c>
    </row>
    <row r="990" spans="1:4" ht="11.25" customHeight="1">
      <c r="A990" s="1266" t="s">
        <v>3025</v>
      </c>
      <c r="B990" s="776">
        <v>640</v>
      </c>
      <c r="C990" s="776">
        <v>0</v>
      </c>
      <c r="D990" s="775" t="s">
        <v>2565</v>
      </c>
    </row>
    <row r="991" spans="1:4" ht="11.25" customHeight="1">
      <c r="A991" s="1267"/>
      <c r="B991" s="774">
        <v>640</v>
      </c>
      <c r="C991" s="774">
        <v>0</v>
      </c>
      <c r="D991" s="773" t="s">
        <v>11</v>
      </c>
    </row>
    <row r="992" spans="1:4" ht="21.75">
      <c r="A992" s="1265" t="s">
        <v>3024</v>
      </c>
      <c r="B992" s="772">
        <v>100</v>
      </c>
      <c r="C992" s="772">
        <v>94</v>
      </c>
      <c r="D992" s="771" t="s">
        <v>2626</v>
      </c>
    </row>
    <row r="993" spans="1:4" ht="11.25" customHeight="1">
      <c r="A993" s="1265"/>
      <c r="B993" s="772">
        <v>100</v>
      </c>
      <c r="C993" s="772">
        <v>94</v>
      </c>
      <c r="D993" s="771" t="s">
        <v>11</v>
      </c>
    </row>
    <row r="994" spans="1:4" ht="11.25" customHeight="1">
      <c r="A994" s="1266" t="s">
        <v>546</v>
      </c>
      <c r="B994" s="776">
        <v>354.65</v>
      </c>
      <c r="C994" s="776">
        <v>354.42756999999995</v>
      </c>
      <c r="D994" s="775" t="s">
        <v>1123</v>
      </c>
    </row>
    <row r="995" spans="1:4" ht="11.25" customHeight="1">
      <c r="A995" s="1265"/>
      <c r="B995" s="772">
        <v>928.79000000000008</v>
      </c>
      <c r="C995" s="772">
        <v>928.76106000000004</v>
      </c>
      <c r="D995" s="771" t="s">
        <v>2429</v>
      </c>
    </row>
    <row r="996" spans="1:4" ht="11.25" customHeight="1">
      <c r="A996" s="1265"/>
      <c r="B996" s="772">
        <v>224.94</v>
      </c>
      <c r="C996" s="772">
        <v>224.92896999999999</v>
      </c>
      <c r="D996" s="771" t="s">
        <v>1118</v>
      </c>
    </row>
    <row r="997" spans="1:4" ht="11.25" customHeight="1">
      <c r="A997" s="1265"/>
      <c r="B997" s="772">
        <v>10</v>
      </c>
      <c r="C997" s="772">
        <v>10</v>
      </c>
      <c r="D997" s="771" t="s">
        <v>551</v>
      </c>
    </row>
    <row r="998" spans="1:4" ht="11.25" customHeight="1">
      <c r="A998" s="1267"/>
      <c r="B998" s="774">
        <v>1518.38</v>
      </c>
      <c r="C998" s="774">
        <v>1518.1176</v>
      </c>
      <c r="D998" s="773" t="s">
        <v>11</v>
      </c>
    </row>
    <row r="999" spans="1:4" ht="21.75">
      <c r="A999" s="1265" t="s">
        <v>535</v>
      </c>
      <c r="B999" s="772">
        <v>100</v>
      </c>
      <c r="C999" s="772">
        <v>100</v>
      </c>
      <c r="D999" s="771" t="s">
        <v>2626</v>
      </c>
    </row>
    <row r="1000" spans="1:4" ht="11.25" customHeight="1">
      <c r="A1000" s="1265"/>
      <c r="B1000" s="772">
        <v>100</v>
      </c>
      <c r="C1000" s="772">
        <v>100</v>
      </c>
      <c r="D1000" s="771" t="s">
        <v>541</v>
      </c>
    </row>
    <row r="1001" spans="1:4" ht="11.25" customHeight="1">
      <c r="A1001" s="1265"/>
      <c r="B1001" s="772">
        <v>200</v>
      </c>
      <c r="C1001" s="772">
        <v>200</v>
      </c>
      <c r="D1001" s="771" t="s">
        <v>11</v>
      </c>
    </row>
    <row r="1002" spans="1:4" ht="11.25" customHeight="1">
      <c r="A1002" s="1266" t="s">
        <v>604</v>
      </c>
      <c r="B1002" s="776">
        <v>255</v>
      </c>
      <c r="C1002" s="776">
        <v>255</v>
      </c>
      <c r="D1002" s="775" t="s">
        <v>856</v>
      </c>
    </row>
    <row r="1003" spans="1:4" ht="11.25" customHeight="1">
      <c r="A1003" s="1265"/>
      <c r="B1003" s="772">
        <v>45</v>
      </c>
      <c r="C1003" s="772">
        <v>39.405999999999999</v>
      </c>
      <c r="D1003" s="771" t="s">
        <v>857</v>
      </c>
    </row>
    <row r="1004" spans="1:4" ht="11.25" customHeight="1">
      <c r="A1004" s="1267"/>
      <c r="B1004" s="774">
        <v>300</v>
      </c>
      <c r="C1004" s="774">
        <v>294.40600000000001</v>
      </c>
      <c r="D1004" s="773" t="s">
        <v>11</v>
      </c>
    </row>
    <row r="1005" spans="1:4" ht="11.25" customHeight="1">
      <c r="A1005" s="1265" t="s">
        <v>3023</v>
      </c>
      <c r="B1005" s="772">
        <v>27.6</v>
      </c>
      <c r="C1005" s="772">
        <v>0</v>
      </c>
      <c r="D1005" s="771" t="s">
        <v>2820</v>
      </c>
    </row>
    <row r="1006" spans="1:4" ht="11.25" customHeight="1">
      <c r="A1006" s="1265"/>
      <c r="B1006" s="772">
        <v>27.6</v>
      </c>
      <c r="C1006" s="772">
        <v>0</v>
      </c>
      <c r="D1006" s="771" t="s">
        <v>11</v>
      </c>
    </row>
    <row r="1007" spans="1:4" ht="11.25" customHeight="1">
      <c r="A1007" s="1266" t="s">
        <v>3022</v>
      </c>
      <c r="B1007" s="776">
        <v>10932.95</v>
      </c>
      <c r="C1007" s="776">
        <v>10643.866</v>
      </c>
      <c r="D1007" s="775" t="s">
        <v>2822</v>
      </c>
    </row>
    <row r="1008" spans="1:4" ht="11.25" customHeight="1">
      <c r="A1008" s="1267"/>
      <c r="B1008" s="774">
        <v>10932.95</v>
      </c>
      <c r="C1008" s="774">
        <v>10643.866</v>
      </c>
      <c r="D1008" s="773" t="s">
        <v>11</v>
      </c>
    </row>
    <row r="1009" spans="1:4" ht="11.25" customHeight="1">
      <c r="A1009" s="1265" t="s">
        <v>510</v>
      </c>
      <c r="B1009" s="772">
        <v>498.85999999999996</v>
      </c>
      <c r="C1009" s="772">
        <v>498.84972000000005</v>
      </c>
      <c r="D1009" s="771" t="s">
        <v>2429</v>
      </c>
    </row>
    <row r="1010" spans="1:4" ht="11.25" customHeight="1">
      <c r="A1010" s="1265"/>
      <c r="B1010" s="772">
        <v>100</v>
      </c>
      <c r="C1010" s="772">
        <v>100</v>
      </c>
      <c r="D1010" s="771" t="s">
        <v>511</v>
      </c>
    </row>
    <row r="1011" spans="1:4" ht="11.25" customHeight="1">
      <c r="A1011" s="1265"/>
      <c r="B1011" s="772">
        <v>598.8599999999999</v>
      </c>
      <c r="C1011" s="772">
        <v>598.84972000000005</v>
      </c>
      <c r="D1011" s="771" t="s">
        <v>11</v>
      </c>
    </row>
    <row r="1012" spans="1:4" ht="11.25" customHeight="1">
      <c r="A1012" s="1266" t="s">
        <v>499</v>
      </c>
      <c r="B1012" s="776">
        <v>50</v>
      </c>
      <c r="C1012" s="776">
        <v>50</v>
      </c>
      <c r="D1012" s="775" t="s">
        <v>509</v>
      </c>
    </row>
    <row r="1013" spans="1:4" ht="11.25" customHeight="1">
      <c r="A1013" s="1267"/>
      <c r="B1013" s="774">
        <v>50</v>
      </c>
      <c r="C1013" s="774">
        <v>50</v>
      </c>
      <c r="D1013" s="773" t="s">
        <v>11</v>
      </c>
    </row>
    <row r="1014" spans="1:4" ht="11.25" customHeight="1">
      <c r="A1014" s="1265" t="s">
        <v>498</v>
      </c>
      <c r="B1014" s="772">
        <v>20</v>
      </c>
      <c r="C1014" s="772">
        <v>20</v>
      </c>
      <c r="D1014" s="771" t="s">
        <v>509</v>
      </c>
    </row>
    <row r="1015" spans="1:4" ht="11.25" customHeight="1">
      <c r="A1015" s="1265"/>
      <c r="B1015" s="772">
        <v>20</v>
      </c>
      <c r="C1015" s="772">
        <v>20</v>
      </c>
      <c r="D1015" s="771" t="s">
        <v>11</v>
      </c>
    </row>
    <row r="1016" spans="1:4" ht="11.25" customHeight="1">
      <c r="A1016" s="1266" t="s">
        <v>3021</v>
      </c>
      <c r="B1016" s="776">
        <v>125.7</v>
      </c>
      <c r="C1016" s="776">
        <v>125.688</v>
      </c>
      <c r="D1016" s="775" t="s">
        <v>1118</v>
      </c>
    </row>
    <row r="1017" spans="1:4" ht="11.25" customHeight="1">
      <c r="A1017" s="1265"/>
      <c r="B1017" s="772">
        <v>2191</v>
      </c>
      <c r="C1017" s="772">
        <v>1918.6983099999998</v>
      </c>
      <c r="D1017" s="771" t="s">
        <v>1117</v>
      </c>
    </row>
    <row r="1018" spans="1:4" ht="11.25" customHeight="1">
      <c r="A1018" s="1267"/>
      <c r="B1018" s="774">
        <v>2316.6999999999998</v>
      </c>
      <c r="C1018" s="774">
        <v>2044.3863099999999</v>
      </c>
      <c r="D1018" s="773" t="s">
        <v>11</v>
      </c>
    </row>
    <row r="1019" spans="1:4" ht="11.25" customHeight="1">
      <c r="A1019" s="1265" t="s">
        <v>3020</v>
      </c>
      <c r="B1019" s="772">
        <v>198.06</v>
      </c>
      <c r="C1019" s="772">
        <v>198.05699999999999</v>
      </c>
      <c r="D1019" s="771" t="s">
        <v>2596</v>
      </c>
    </row>
    <row r="1020" spans="1:4" ht="11.25" customHeight="1">
      <c r="A1020" s="1265"/>
      <c r="B1020" s="772">
        <v>198.06</v>
      </c>
      <c r="C1020" s="772">
        <v>198.05699999999999</v>
      </c>
      <c r="D1020" s="771" t="s">
        <v>11</v>
      </c>
    </row>
    <row r="1021" spans="1:4" ht="11.25" customHeight="1">
      <c r="A1021" s="1266" t="s">
        <v>603</v>
      </c>
      <c r="B1021" s="776">
        <v>50</v>
      </c>
      <c r="C1021" s="776">
        <v>50</v>
      </c>
      <c r="D1021" s="775" t="s">
        <v>2831</v>
      </c>
    </row>
    <row r="1022" spans="1:4" ht="11.25" customHeight="1">
      <c r="A1022" s="1265"/>
      <c r="B1022" s="772">
        <v>40</v>
      </c>
      <c r="C1022" s="772">
        <v>40</v>
      </c>
      <c r="D1022" s="771" t="s">
        <v>858</v>
      </c>
    </row>
    <row r="1023" spans="1:4" ht="11.25" customHeight="1">
      <c r="A1023" s="1267"/>
      <c r="B1023" s="774">
        <v>90</v>
      </c>
      <c r="C1023" s="774">
        <v>90</v>
      </c>
      <c r="D1023" s="773" t="s">
        <v>11</v>
      </c>
    </row>
    <row r="1024" spans="1:4" ht="11.25" customHeight="1">
      <c r="A1024" s="1265" t="s">
        <v>4625</v>
      </c>
      <c r="B1024" s="772">
        <v>350</v>
      </c>
      <c r="C1024" s="772">
        <v>350</v>
      </c>
      <c r="D1024" s="771" t="s">
        <v>2688</v>
      </c>
    </row>
    <row r="1025" spans="1:4" ht="11.25" customHeight="1">
      <c r="A1025" s="1265"/>
      <c r="B1025" s="772">
        <v>350</v>
      </c>
      <c r="C1025" s="772">
        <v>350</v>
      </c>
      <c r="D1025" s="771" t="s">
        <v>11</v>
      </c>
    </row>
    <row r="1026" spans="1:4" ht="11.25" customHeight="1">
      <c r="A1026" s="1266" t="s">
        <v>3019</v>
      </c>
      <c r="B1026" s="776">
        <v>1672.88</v>
      </c>
      <c r="C1026" s="776">
        <v>1672.8563199999999</v>
      </c>
      <c r="D1026" s="775" t="s">
        <v>1120</v>
      </c>
    </row>
    <row r="1027" spans="1:4" ht="11.25" customHeight="1">
      <c r="A1027" s="1265"/>
      <c r="B1027" s="772">
        <v>1165.51</v>
      </c>
      <c r="C1027" s="772">
        <v>1165.481</v>
      </c>
      <c r="D1027" s="771" t="s">
        <v>1119</v>
      </c>
    </row>
    <row r="1028" spans="1:4" ht="11.25" customHeight="1">
      <c r="A1028" s="1267"/>
      <c r="B1028" s="774">
        <v>2838.3900000000003</v>
      </c>
      <c r="C1028" s="774">
        <v>2838.3373199999996</v>
      </c>
      <c r="D1028" s="773" t="s">
        <v>11</v>
      </c>
    </row>
    <row r="1029" spans="1:4" ht="11.25" customHeight="1">
      <c r="A1029" s="1265" t="s">
        <v>3018</v>
      </c>
      <c r="B1029" s="772">
        <v>1004.56</v>
      </c>
      <c r="C1029" s="772">
        <v>1004.54364</v>
      </c>
      <c r="D1029" s="771" t="s">
        <v>2429</v>
      </c>
    </row>
    <row r="1030" spans="1:4" ht="11.25" customHeight="1">
      <c r="A1030" s="1265"/>
      <c r="B1030" s="772">
        <v>1004.56</v>
      </c>
      <c r="C1030" s="772">
        <v>1004.54364</v>
      </c>
      <c r="D1030" s="771" t="s">
        <v>11</v>
      </c>
    </row>
    <row r="1031" spans="1:4" ht="11.25" customHeight="1">
      <c r="A1031" s="1266" t="s">
        <v>3017</v>
      </c>
      <c r="B1031" s="776">
        <v>699.25</v>
      </c>
      <c r="C1031" s="776">
        <v>699.24519000000009</v>
      </c>
      <c r="D1031" s="775" t="s">
        <v>2429</v>
      </c>
    </row>
    <row r="1032" spans="1:4" ht="11.25" customHeight="1">
      <c r="A1032" s="1267"/>
      <c r="B1032" s="774">
        <v>699.25</v>
      </c>
      <c r="C1032" s="774">
        <v>699.24519000000009</v>
      </c>
      <c r="D1032" s="773" t="s">
        <v>11</v>
      </c>
    </row>
    <row r="1033" spans="1:4" ht="11.25" customHeight="1">
      <c r="A1033" s="1265" t="s">
        <v>3016</v>
      </c>
      <c r="B1033" s="772">
        <v>50</v>
      </c>
      <c r="C1033" s="772">
        <v>50</v>
      </c>
      <c r="D1033" s="771" t="s">
        <v>2964</v>
      </c>
    </row>
    <row r="1034" spans="1:4" ht="11.25" customHeight="1">
      <c r="A1034" s="1265"/>
      <c r="B1034" s="772">
        <v>1400</v>
      </c>
      <c r="C1034" s="772">
        <v>1400</v>
      </c>
      <c r="D1034" s="771" t="s">
        <v>2632</v>
      </c>
    </row>
    <row r="1035" spans="1:4" ht="11.25" customHeight="1">
      <c r="A1035" s="1265"/>
      <c r="B1035" s="772">
        <v>236.6</v>
      </c>
      <c r="C1035" s="772">
        <v>118.12878000000001</v>
      </c>
      <c r="D1035" s="771" t="s">
        <v>1123</v>
      </c>
    </row>
    <row r="1036" spans="1:4" ht="11.25" customHeight="1">
      <c r="A1036" s="1265"/>
      <c r="B1036" s="772">
        <v>1686.6</v>
      </c>
      <c r="C1036" s="772">
        <v>1568.12878</v>
      </c>
      <c r="D1036" s="771" t="s">
        <v>11</v>
      </c>
    </row>
    <row r="1037" spans="1:4" ht="11.25" customHeight="1">
      <c r="A1037" s="1266" t="s">
        <v>3015</v>
      </c>
      <c r="B1037" s="776">
        <v>403.17</v>
      </c>
      <c r="C1037" s="776">
        <v>403.15557999999999</v>
      </c>
      <c r="D1037" s="775" t="s">
        <v>2429</v>
      </c>
    </row>
    <row r="1038" spans="1:4" ht="11.25" customHeight="1">
      <c r="A1038" s="1267"/>
      <c r="B1038" s="774">
        <v>403.17</v>
      </c>
      <c r="C1038" s="774">
        <v>403.15557999999999</v>
      </c>
      <c r="D1038" s="773" t="s">
        <v>11</v>
      </c>
    </row>
    <row r="1039" spans="1:4" ht="11.25" customHeight="1">
      <c r="A1039" s="1265" t="s">
        <v>3014</v>
      </c>
      <c r="B1039" s="772">
        <v>400</v>
      </c>
      <c r="C1039" s="772">
        <v>200</v>
      </c>
      <c r="D1039" s="771" t="s">
        <v>2864</v>
      </c>
    </row>
    <row r="1040" spans="1:4" ht="11.25" customHeight="1">
      <c r="A1040" s="1265"/>
      <c r="B1040" s="772">
        <v>400</v>
      </c>
      <c r="C1040" s="772">
        <v>400</v>
      </c>
      <c r="D1040" s="771" t="s">
        <v>2565</v>
      </c>
    </row>
    <row r="1041" spans="1:4" ht="11.25" customHeight="1">
      <c r="A1041" s="1265"/>
      <c r="B1041" s="772">
        <v>800</v>
      </c>
      <c r="C1041" s="772">
        <v>600</v>
      </c>
      <c r="D1041" s="771" t="s">
        <v>11</v>
      </c>
    </row>
    <row r="1042" spans="1:4" ht="11.25" customHeight="1">
      <c r="A1042" s="1266" t="s">
        <v>3013</v>
      </c>
      <c r="B1042" s="776">
        <v>100</v>
      </c>
      <c r="C1042" s="776">
        <v>100</v>
      </c>
      <c r="D1042" s="775" t="s">
        <v>2631</v>
      </c>
    </row>
    <row r="1043" spans="1:4" ht="11.25" customHeight="1">
      <c r="A1043" s="1267"/>
      <c r="B1043" s="774">
        <v>100</v>
      </c>
      <c r="C1043" s="774">
        <v>100</v>
      </c>
      <c r="D1043" s="773" t="s">
        <v>11</v>
      </c>
    </row>
    <row r="1044" spans="1:4" ht="11.25" customHeight="1">
      <c r="A1044" s="1265" t="s">
        <v>3012</v>
      </c>
      <c r="B1044" s="772">
        <v>91</v>
      </c>
      <c r="C1044" s="772">
        <v>70.603999999999999</v>
      </c>
      <c r="D1044" s="771" t="s">
        <v>2631</v>
      </c>
    </row>
    <row r="1045" spans="1:4" ht="11.25" customHeight="1">
      <c r="A1045" s="1265"/>
      <c r="B1045" s="772">
        <v>91</v>
      </c>
      <c r="C1045" s="772">
        <v>70.603999999999999</v>
      </c>
      <c r="D1045" s="771" t="s">
        <v>11</v>
      </c>
    </row>
    <row r="1046" spans="1:4" ht="11.25" customHeight="1">
      <c r="A1046" s="1266" t="s">
        <v>3011</v>
      </c>
      <c r="B1046" s="776">
        <v>65</v>
      </c>
      <c r="C1046" s="776">
        <v>65</v>
      </c>
      <c r="D1046" s="775" t="s">
        <v>2961</v>
      </c>
    </row>
    <row r="1047" spans="1:4" ht="11.25" customHeight="1">
      <c r="A1047" s="1267"/>
      <c r="B1047" s="774">
        <v>65</v>
      </c>
      <c r="C1047" s="774">
        <v>65</v>
      </c>
      <c r="D1047" s="773" t="s">
        <v>11</v>
      </c>
    </row>
    <row r="1048" spans="1:4" ht="11.25" customHeight="1">
      <c r="A1048" s="1265" t="s">
        <v>3010</v>
      </c>
      <c r="B1048" s="772">
        <v>147.19999999999999</v>
      </c>
      <c r="C1048" s="772">
        <v>147.19999999999999</v>
      </c>
      <c r="D1048" s="771" t="s">
        <v>2961</v>
      </c>
    </row>
    <row r="1049" spans="1:4" ht="11.25" customHeight="1">
      <c r="A1049" s="1265"/>
      <c r="B1049" s="772">
        <v>147.19999999999999</v>
      </c>
      <c r="C1049" s="772">
        <v>147.19999999999999</v>
      </c>
      <c r="D1049" s="771" t="s">
        <v>11</v>
      </c>
    </row>
    <row r="1050" spans="1:4" ht="21.75">
      <c r="A1050" s="1266" t="s">
        <v>3009</v>
      </c>
      <c r="B1050" s="776">
        <v>100</v>
      </c>
      <c r="C1050" s="776">
        <v>100</v>
      </c>
      <c r="D1050" s="775" t="s">
        <v>2626</v>
      </c>
    </row>
    <row r="1051" spans="1:4" ht="11.25" customHeight="1">
      <c r="A1051" s="1267"/>
      <c r="B1051" s="774">
        <v>100</v>
      </c>
      <c r="C1051" s="774">
        <v>100</v>
      </c>
      <c r="D1051" s="773" t="s">
        <v>11</v>
      </c>
    </row>
    <row r="1052" spans="1:4" ht="11.25" customHeight="1">
      <c r="A1052" s="1265" t="s">
        <v>3008</v>
      </c>
      <c r="B1052" s="772">
        <v>103</v>
      </c>
      <c r="C1052" s="772">
        <v>103</v>
      </c>
      <c r="D1052" s="771" t="s">
        <v>2961</v>
      </c>
    </row>
    <row r="1053" spans="1:4" ht="11.25" customHeight="1">
      <c r="A1053" s="1265"/>
      <c r="B1053" s="772">
        <v>103</v>
      </c>
      <c r="C1053" s="772">
        <v>103</v>
      </c>
      <c r="D1053" s="771" t="s">
        <v>11</v>
      </c>
    </row>
    <row r="1054" spans="1:4" ht="11.25" customHeight="1">
      <c r="A1054" s="1266" t="s">
        <v>3007</v>
      </c>
      <c r="B1054" s="776">
        <v>1173.1599999999999</v>
      </c>
      <c r="C1054" s="776">
        <v>1173.1443400000001</v>
      </c>
      <c r="D1054" s="775" t="s">
        <v>2429</v>
      </c>
    </row>
    <row r="1055" spans="1:4" ht="21.75">
      <c r="A1055" s="1265"/>
      <c r="B1055" s="772">
        <v>1230.4599999999998</v>
      </c>
      <c r="C1055" s="772">
        <v>1230.4103</v>
      </c>
      <c r="D1055" s="771" t="s">
        <v>1173</v>
      </c>
    </row>
    <row r="1056" spans="1:4" ht="11.25" customHeight="1">
      <c r="A1056" s="1267"/>
      <c r="B1056" s="774">
        <v>2403.62</v>
      </c>
      <c r="C1056" s="774">
        <v>2403.5546400000003</v>
      </c>
      <c r="D1056" s="773" t="s">
        <v>11</v>
      </c>
    </row>
    <row r="1057" spans="1:4" ht="11.25" customHeight="1">
      <c r="A1057" s="1265" t="s">
        <v>3006</v>
      </c>
      <c r="B1057" s="772">
        <v>114.7</v>
      </c>
      <c r="C1057" s="772">
        <v>0</v>
      </c>
      <c r="D1057" s="771" t="s">
        <v>2820</v>
      </c>
    </row>
    <row r="1058" spans="1:4" ht="11.25" customHeight="1">
      <c r="A1058" s="1265"/>
      <c r="B1058" s="772">
        <v>114.7</v>
      </c>
      <c r="C1058" s="772">
        <v>0</v>
      </c>
      <c r="D1058" s="771" t="s">
        <v>11</v>
      </c>
    </row>
    <row r="1059" spans="1:4" ht="11.25" customHeight="1">
      <c r="A1059" s="1266" t="s">
        <v>668</v>
      </c>
      <c r="B1059" s="776">
        <v>199</v>
      </c>
      <c r="C1059" s="776">
        <v>199</v>
      </c>
      <c r="D1059" s="775" t="s">
        <v>717</v>
      </c>
    </row>
    <row r="1060" spans="1:4" ht="11.25" customHeight="1">
      <c r="A1060" s="1265"/>
      <c r="B1060" s="772">
        <v>40</v>
      </c>
      <c r="C1060" s="772">
        <v>40</v>
      </c>
      <c r="D1060" s="771" t="s">
        <v>807</v>
      </c>
    </row>
    <row r="1061" spans="1:4" ht="11.25" customHeight="1">
      <c r="A1061" s="1267"/>
      <c r="B1061" s="774">
        <v>239</v>
      </c>
      <c r="C1061" s="774">
        <v>239</v>
      </c>
      <c r="D1061" s="773" t="s">
        <v>11</v>
      </c>
    </row>
    <row r="1062" spans="1:4" ht="11.25" customHeight="1">
      <c r="A1062" s="1265" t="s">
        <v>3005</v>
      </c>
      <c r="B1062" s="772">
        <v>50</v>
      </c>
      <c r="C1062" s="772">
        <v>25</v>
      </c>
      <c r="D1062" s="771" t="s">
        <v>2596</v>
      </c>
    </row>
    <row r="1063" spans="1:4" ht="11.25" customHeight="1">
      <c r="A1063" s="1265"/>
      <c r="B1063" s="772">
        <v>50</v>
      </c>
      <c r="C1063" s="772">
        <v>25</v>
      </c>
      <c r="D1063" s="771" t="s">
        <v>11</v>
      </c>
    </row>
    <row r="1064" spans="1:4" ht="11.25" customHeight="1">
      <c r="A1064" s="1266" t="s">
        <v>3004</v>
      </c>
      <c r="B1064" s="776">
        <v>70</v>
      </c>
      <c r="C1064" s="776">
        <v>70</v>
      </c>
      <c r="D1064" s="775" t="s">
        <v>2630</v>
      </c>
    </row>
    <row r="1065" spans="1:4" ht="11.25" customHeight="1">
      <c r="A1065" s="1267"/>
      <c r="B1065" s="774">
        <v>70</v>
      </c>
      <c r="C1065" s="774">
        <v>70</v>
      </c>
      <c r="D1065" s="773" t="s">
        <v>11</v>
      </c>
    </row>
    <row r="1066" spans="1:4" ht="11.25" customHeight="1">
      <c r="A1066" s="1265" t="s">
        <v>3003</v>
      </c>
      <c r="B1066" s="772">
        <v>43</v>
      </c>
      <c r="C1066" s="772">
        <v>42</v>
      </c>
      <c r="D1066" s="771" t="s">
        <v>2630</v>
      </c>
    </row>
    <row r="1067" spans="1:4" ht="11.25" customHeight="1">
      <c r="A1067" s="1265"/>
      <c r="B1067" s="772">
        <v>43</v>
      </c>
      <c r="C1067" s="772">
        <v>42</v>
      </c>
      <c r="D1067" s="771" t="s">
        <v>11</v>
      </c>
    </row>
    <row r="1068" spans="1:4" ht="11.25" customHeight="1">
      <c r="A1068" s="1266" t="s">
        <v>3002</v>
      </c>
      <c r="B1068" s="776">
        <v>300</v>
      </c>
      <c r="C1068" s="776">
        <v>300</v>
      </c>
      <c r="D1068" s="775" t="s">
        <v>2688</v>
      </c>
    </row>
    <row r="1069" spans="1:4" ht="11.25" customHeight="1">
      <c r="A1069" s="1267"/>
      <c r="B1069" s="774">
        <v>300</v>
      </c>
      <c r="C1069" s="774">
        <v>300</v>
      </c>
      <c r="D1069" s="773" t="s">
        <v>11</v>
      </c>
    </row>
    <row r="1070" spans="1:4" ht="11.25" customHeight="1">
      <c r="A1070" s="1265" t="s">
        <v>3001</v>
      </c>
      <c r="B1070" s="772">
        <v>300</v>
      </c>
      <c r="C1070" s="772">
        <v>300</v>
      </c>
      <c r="D1070" s="771" t="s">
        <v>2688</v>
      </c>
    </row>
    <row r="1071" spans="1:4" ht="11.25" customHeight="1">
      <c r="A1071" s="1265"/>
      <c r="B1071" s="772">
        <v>300</v>
      </c>
      <c r="C1071" s="772">
        <v>300</v>
      </c>
      <c r="D1071" s="771" t="s">
        <v>11</v>
      </c>
    </row>
    <row r="1072" spans="1:4" ht="11.25" customHeight="1">
      <c r="A1072" s="1266" t="s">
        <v>3000</v>
      </c>
      <c r="B1072" s="776">
        <v>50</v>
      </c>
      <c r="C1072" s="776">
        <v>50</v>
      </c>
      <c r="D1072" s="775" t="s">
        <v>2688</v>
      </c>
    </row>
    <row r="1073" spans="1:4" ht="11.25" customHeight="1">
      <c r="A1073" s="1267"/>
      <c r="B1073" s="774">
        <v>50</v>
      </c>
      <c r="C1073" s="774">
        <v>50</v>
      </c>
      <c r="D1073" s="773" t="s">
        <v>11</v>
      </c>
    </row>
    <row r="1074" spans="1:4" ht="11.25" customHeight="1">
      <c r="A1074" s="1265" t="s">
        <v>2999</v>
      </c>
      <c r="B1074" s="772">
        <v>350</v>
      </c>
      <c r="C1074" s="772">
        <v>350</v>
      </c>
      <c r="D1074" s="771" t="s">
        <v>2688</v>
      </c>
    </row>
    <row r="1075" spans="1:4" ht="11.25" customHeight="1">
      <c r="A1075" s="1265"/>
      <c r="B1075" s="772">
        <v>350</v>
      </c>
      <c r="C1075" s="772">
        <v>350</v>
      </c>
      <c r="D1075" s="771" t="s">
        <v>11</v>
      </c>
    </row>
    <row r="1076" spans="1:4" ht="11.25" customHeight="1">
      <c r="A1076" s="1266" t="s">
        <v>2998</v>
      </c>
      <c r="B1076" s="776">
        <v>163.69999999999999</v>
      </c>
      <c r="C1076" s="776">
        <v>163.69999999999999</v>
      </c>
      <c r="D1076" s="775" t="s">
        <v>2688</v>
      </c>
    </row>
    <row r="1077" spans="1:4" ht="11.25" customHeight="1">
      <c r="A1077" s="1267"/>
      <c r="B1077" s="774">
        <v>163.69999999999999</v>
      </c>
      <c r="C1077" s="774">
        <v>163.69999999999999</v>
      </c>
      <c r="D1077" s="773" t="s">
        <v>11</v>
      </c>
    </row>
    <row r="1078" spans="1:4" ht="11.25" customHeight="1">
      <c r="A1078" s="1265" t="s">
        <v>2997</v>
      </c>
      <c r="B1078" s="772">
        <v>300</v>
      </c>
      <c r="C1078" s="772">
        <v>300</v>
      </c>
      <c r="D1078" s="771" t="s">
        <v>2688</v>
      </c>
    </row>
    <row r="1079" spans="1:4" ht="11.25" customHeight="1">
      <c r="A1079" s="1265"/>
      <c r="B1079" s="772">
        <v>300</v>
      </c>
      <c r="C1079" s="772">
        <v>300</v>
      </c>
      <c r="D1079" s="771" t="s">
        <v>11</v>
      </c>
    </row>
    <row r="1080" spans="1:4" ht="11.25" customHeight="1">
      <c r="A1080" s="1266" t="s">
        <v>2996</v>
      </c>
      <c r="B1080" s="776">
        <v>139.44999999999999</v>
      </c>
      <c r="C1080" s="776">
        <v>139.44999999999999</v>
      </c>
      <c r="D1080" s="775" t="s">
        <v>2688</v>
      </c>
    </row>
    <row r="1081" spans="1:4" ht="11.25" customHeight="1">
      <c r="A1081" s="1267"/>
      <c r="B1081" s="774">
        <v>139.44999999999999</v>
      </c>
      <c r="C1081" s="774">
        <v>139.44999999999999</v>
      </c>
      <c r="D1081" s="773" t="s">
        <v>11</v>
      </c>
    </row>
    <row r="1082" spans="1:4" ht="11.25" customHeight="1">
      <c r="A1082" s="1265" t="s">
        <v>2995</v>
      </c>
      <c r="B1082" s="772">
        <v>350</v>
      </c>
      <c r="C1082" s="772">
        <v>350</v>
      </c>
      <c r="D1082" s="771" t="s">
        <v>2688</v>
      </c>
    </row>
    <row r="1083" spans="1:4" ht="11.25" customHeight="1">
      <c r="A1083" s="1265"/>
      <c r="B1083" s="772">
        <v>350</v>
      </c>
      <c r="C1083" s="772">
        <v>350</v>
      </c>
      <c r="D1083" s="771" t="s">
        <v>11</v>
      </c>
    </row>
    <row r="1084" spans="1:4" ht="11.25" customHeight="1">
      <c r="A1084" s="1266" t="s">
        <v>2994</v>
      </c>
      <c r="B1084" s="776">
        <v>140</v>
      </c>
      <c r="C1084" s="776">
        <v>140</v>
      </c>
      <c r="D1084" s="775" t="s">
        <v>2688</v>
      </c>
    </row>
    <row r="1085" spans="1:4" ht="11.25" customHeight="1">
      <c r="A1085" s="1267"/>
      <c r="B1085" s="774">
        <v>140</v>
      </c>
      <c r="C1085" s="774">
        <v>140</v>
      </c>
      <c r="D1085" s="773" t="s">
        <v>11</v>
      </c>
    </row>
    <row r="1086" spans="1:4" ht="11.25" customHeight="1">
      <c r="A1086" s="1265" t="s">
        <v>2993</v>
      </c>
      <c r="B1086" s="772">
        <v>142</v>
      </c>
      <c r="C1086" s="772">
        <v>142</v>
      </c>
      <c r="D1086" s="771" t="s">
        <v>2688</v>
      </c>
    </row>
    <row r="1087" spans="1:4" ht="11.25" customHeight="1">
      <c r="A1087" s="1265"/>
      <c r="B1087" s="772">
        <v>142</v>
      </c>
      <c r="C1087" s="772">
        <v>142</v>
      </c>
      <c r="D1087" s="771" t="s">
        <v>11</v>
      </c>
    </row>
    <row r="1088" spans="1:4" ht="11.25" customHeight="1">
      <c r="A1088" s="1266" t="s">
        <v>2992</v>
      </c>
      <c r="B1088" s="776">
        <v>240</v>
      </c>
      <c r="C1088" s="776">
        <v>0</v>
      </c>
      <c r="D1088" s="775" t="s">
        <v>2565</v>
      </c>
    </row>
    <row r="1089" spans="1:4" ht="11.25" customHeight="1">
      <c r="A1089" s="1267"/>
      <c r="B1089" s="774">
        <v>240</v>
      </c>
      <c r="C1089" s="774">
        <v>0</v>
      </c>
      <c r="D1089" s="773" t="s">
        <v>11</v>
      </c>
    </row>
    <row r="1090" spans="1:4" ht="11.25" customHeight="1">
      <c r="A1090" s="1265" t="s">
        <v>2991</v>
      </c>
      <c r="B1090" s="772">
        <v>50</v>
      </c>
      <c r="C1090" s="772">
        <v>50</v>
      </c>
      <c r="D1090" s="771" t="s">
        <v>2964</v>
      </c>
    </row>
    <row r="1091" spans="1:4" ht="11.25" customHeight="1">
      <c r="A1091" s="1265"/>
      <c r="B1091" s="772">
        <v>150</v>
      </c>
      <c r="C1091" s="772">
        <v>150</v>
      </c>
      <c r="D1091" s="771" t="s">
        <v>2631</v>
      </c>
    </row>
    <row r="1092" spans="1:4" ht="11.25" customHeight="1">
      <c r="A1092" s="1265"/>
      <c r="B1092" s="772">
        <v>200</v>
      </c>
      <c r="C1092" s="772">
        <v>200</v>
      </c>
      <c r="D1092" s="771" t="s">
        <v>11</v>
      </c>
    </row>
    <row r="1093" spans="1:4" ht="11.25" customHeight="1">
      <c r="A1093" s="1266" t="s">
        <v>2990</v>
      </c>
      <c r="B1093" s="776">
        <v>1052.07</v>
      </c>
      <c r="C1093" s="776">
        <v>1052.066</v>
      </c>
      <c r="D1093" s="775" t="s">
        <v>1241</v>
      </c>
    </row>
    <row r="1094" spans="1:4" ht="11.25" customHeight="1">
      <c r="A1094" s="1267"/>
      <c r="B1094" s="774">
        <v>1052.07</v>
      </c>
      <c r="C1094" s="774">
        <v>1052.066</v>
      </c>
      <c r="D1094" s="773" t="s">
        <v>11</v>
      </c>
    </row>
    <row r="1095" spans="1:4" ht="11.25" customHeight="1">
      <c r="A1095" s="1265" t="s">
        <v>2989</v>
      </c>
      <c r="B1095" s="772">
        <v>272.89999999999998</v>
      </c>
      <c r="C1095" s="772">
        <v>272.89499999999998</v>
      </c>
      <c r="D1095" s="771" t="s">
        <v>2688</v>
      </c>
    </row>
    <row r="1096" spans="1:4" ht="11.25" customHeight="1">
      <c r="A1096" s="1265"/>
      <c r="B1096" s="772">
        <v>272.89999999999998</v>
      </c>
      <c r="C1096" s="772">
        <v>272.89499999999998</v>
      </c>
      <c r="D1096" s="771" t="s">
        <v>11</v>
      </c>
    </row>
    <row r="1097" spans="1:4" ht="11.25" customHeight="1">
      <c r="A1097" s="1266" t="s">
        <v>4625</v>
      </c>
      <c r="B1097" s="776">
        <v>50</v>
      </c>
      <c r="C1097" s="776">
        <v>50</v>
      </c>
      <c r="D1097" s="775" t="s">
        <v>682</v>
      </c>
    </row>
    <row r="1098" spans="1:4" ht="11.25" customHeight="1">
      <c r="A1098" s="1267"/>
      <c r="B1098" s="774">
        <v>50</v>
      </c>
      <c r="C1098" s="774">
        <v>50</v>
      </c>
      <c r="D1098" s="773" t="s">
        <v>11</v>
      </c>
    </row>
    <row r="1099" spans="1:4" ht="11.25" customHeight="1">
      <c r="A1099" s="1265" t="s">
        <v>2988</v>
      </c>
      <c r="B1099" s="772">
        <v>40</v>
      </c>
      <c r="C1099" s="772">
        <v>40</v>
      </c>
      <c r="D1099" s="771" t="s">
        <v>2964</v>
      </c>
    </row>
    <row r="1100" spans="1:4" ht="11.25" customHeight="1">
      <c r="A1100" s="1265"/>
      <c r="B1100" s="772">
        <v>40</v>
      </c>
      <c r="C1100" s="772">
        <v>40</v>
      </c>
      <c r="D1100" s="771" t="s">
        <v>11</v>
      </c>
    </row>
    <row r="1101" spans="1:4" ht="21.75">
      <c r="A1101" s="1266" t="s">
        <v>2987</v>
      </c>
      <c r="B1101" s="776">
        <v>30.1</v>
      </c>
      <c r="C1101" s="776">
        <v>30.1</v>
      </c>
      <c r="D1101" s="775" t="s">
        <v>2626</v>
      </c>
    </row>
    <row r="1102" spans="1:4" ht="11.25" customHeight="1">
      <c r="A1102" s="1267"/>
      <c r="B1102" s="774">
        <v>30.1</v>
      </c>
      <c r="C1102" s="774">
        <v>30.1</v>
      </c>
      <c r="D1102" s="773" t="s">
        <v>11</v>
      </c>
    </row>
    <row r="1103" spans="1:4" ht="21.75">
      <c r="A1103" s="1265" t="s">
        <v>2986</v>
      </c>
      <c r="B1103" s="772">
        <v>67.900000000000006</v>
      </c>
      <c r="C1103" s="772">
        <v>67.900000000000006</v>
      </c>
      <c r="D1103" s="771" t="s">
        <v>2626</v>
      </c>
    </row>
    <row r="1104" spans="1:4" ht="11.25" customHeight="1">
      <c r="A1104" s="1265"/>
      <c r="B1104" s="772">
        <v>67.900000000000006</v>
      </c>
      <c r="C1104" s="772">
        <v>67.900000000000006</v>
      </c>
      <c r="D1104" s="771" t="s">
        <v>11</v>
      </c>
    </row>
    <row r="1105" spans="1:4" ht="11.25" customHeight="1">
      <c r="A1105" s="1266" t="s">
        <v>767</v>
      </c>
      <c r="B1105" s="776">
        <v>15</v>
      </c>
      <c r="C1105" s="776">
        <v>15</v>
      </c>
      <c r="D1105" s="775" t="s">
        <v>774</v>
      </c>
    </row>
    <row r="1106" spans="1:4" ht="11.25" customHeight="1">
      <c r="A1106" s="1267"/>
      <c r="B1106" s="774">
        <v>15</v>
      </c>
      <c r="C1106" s="774">
        <v>15</v>
      </c>
      <c r="D1106" s="773" t="s">
        <v>11</v>
      </c>
    </row>
    <row r="1107" spans="1:4" ht="11.25" customHeight="1">
      <c r="A1107" s="1265" t="s">
        <v>2985</v>
      </c>
      <c r="B1107" s="772">
        <v>450</v>
      </c>
      <c r="C1107" s="772">
        <v>450</v>
      </c>
      <c r="D1107" s="771" t="s">
        <v>2831</v>
      </c>
    </row>
    <row r="1108" spans="1:4" ht="11.25" customHeight="1">
      <c r="A1108" s="1265"/>
      <c r="B1108" s="772">
        <v>450</v>
      </c>
      <c r="C1108" s="772">
        <v>450</v>
      </c>
      <c r="D1108" s="771" t="s">
        <v>11</v>
      </c>
    </row>
    <row r="1109" spans="1:4" ht="11.25" customHeight="1">
      <c r="A1109" s="1266" t="s">
        <v>2984</v>
      </c>
      <c r="B1109" s="776">
        <v>591.05999999999995</v>
      </c>
      <c r="C1109" s="776">
        <v>591.03200000000004</v>
      </c>
      <c r="D1109" s="775" t="s">
        <v>1120</v>
      </c>
    </row>
    <row r="1110" spans="1:4" ht="11.25" customHeight="1">
      <c r="A1110" s="1265"/>
      <c r="B1110" s="772">
        <v>265.39999999999998</v>
      </c>
      <c r="C1110" s="772">
        <v>265.39017999999999</v>
      </c>
      <c r="D1110" s="771" t="s">
        <v>1119</v>
      </c>
    </row>
    <row r="1111" spans="1:4" ht="11.25" customHeight="1">
      <c r="A1111" s="1267"/>
      <c r="B1111" s="774">
        <v>856.45999999999992</v>
      </c>
      <c r="C1111" s="774">
        <v>856.42218000000003</v>
      </c>
      <c r="D1111" s="773" t="s">
        <v>11</v>
      </c>
    </row>
    <row r="1112" spans="1:4" ht="11.25" customHeight="1">
      <c r="A1112" s="1265" t="s">
        <v>2983</v>
      </c>
      <c r="B1112" s="772">
        <v>34</v>
      </c>
      <c r="C1112" s="772">
        <v>34</v>
      </c>
      <c r="D1112" s="771" t="s">
        <v>2635</v>
      </c>
    </row>
    <row r="1113" spans="1:4" ht="21.75">
      <c r="A1113" s="1265"/>
      <c r="B1113" s="772">
        <v>280</v>
      </c>
      <c r="C1113" s="772">
        <v>280</v>
      </c>
      <c r="D1113" s="771" t="s">
        <v>2853</v>
      </c>
    </row>
    <row r="1114" spans="1:4" ht="11.25" customHeight="1">
      <c r="A1114" s="1265"/>
      <c r="B1114" s="772">
        <v>314</v>
      </c>
      <c r="C1114" s="772">
        <v>314</v>
      </c>
      <c r="D1114" s="771" t="s">
        <v>11</v>
      </c>
    </row>
    <row r="1115" spans="1:4" ht="11.25" customHeight="1">
      <c r="A1115" s="1266" t="s">
        <v>674</v>
      </c>
      <c r="B1115" s="776">
        <v>25</v>
      </c>
      <c r="C1115" s="776">
        <v>25</v>
      </c>
      <c r="D1115" s="775" t="s">
        <v>681</v>
      </c>
    </row>
    <row r="1116" spans="1:4" ht="11.25" customHeight="1">
      <c r="A1116" s="1267"/>
      <c r="B1116" s="774">
        <v>25</v>
      </c>
      <c r="C1116" s="774">
        <v>25</v>
      </c>
      <c r="D1116" s="773" t="s">
        <v>11</v>
      </c>
    </row>
    <row r="1117" spans="1:4" ht="11.25" customHeight="1">
      <c r="A1117" s="1265" t="s">
        <v>2982</v>
      </c>
      <c r="B1117" s="772">
        <v>50</v>
      </c>
      <c r="C1117" s="772">
        <v>49.814999999999998</v>
      </c>
      <c r="D1117" s="771" t="s">
        <v>2624</v>
      </c>
    </row>
    <row r="1118" spans="1:4" ht="11.25" customHeight="1">
      <c r="A1118" s="1265"/>
      <c r="B1118" s="772">
        <v>50</v>
      </c>
      <c r="C1118" s="772">
        <v>49.814999999999998</v>
      </c>
      <c r="D1118" s="771" t="s">
        <v>11</v>
      </c>
    </row>
    <row r="1119" spans="1:4" ht="11.25" customHeight="1">
      <c r="A1119" s="1266" t="s">
        <v>2981</v>
      </c>
      <c r="B1119" s="776">
        <v>1302.33</v>
      </c>
      <c r="C1119" s="776">
        <v>1302.2932800000001</v>
      </c>
      <c r="D1119" s="775" t="s">
        <v>2429</v>
      </c>
    </row>
    <row r="1120" spans="1:4" ht="11.25" customHeight="1">
      <c r="A1120" s="1265"/>
      <c r="B1120" s="772">
        <v>673.71</v>
      </c>
      <c r="C1120" s="772">
        <v>673.69763999999998</v>
      </c>
      <c r="D1120" s="771" t="s">
        <v>1117</v>
      </c>
    </row>
    <row r="1121" spans="1:4" ht="11.25" customHeight="1">
      <c r="A1121" s="1267"/>
      <c r="B1121" s="774">
        <v>1976.04</v>
      </c>
      <c r="C1121" s="774">
        <v>1975.9909200000002</v>
      </c>
      <c r="D1121" s="773" t="s">
        <v>11</v>
      </c>
    </row>
    <row r="1122" spans="1:4" ht="11.25" customHeight="1">
      <c r="A1122" s="1265" t="s">
        <v>2980</v>
      </c>
      <c r="B1122" s="772">
        <v>100</v>
      </c>
      <c r="C1122" s="772">
        <v>100</v>
      </c>
      <c r="D1122" s="771" t="s">
        <v>2631</v>
      </c>
    </row>
    <row r="1123" spans="1:4" ht="11.25" customHeight="1">
      <c r="A1123" s="1265"/>
      <c r="B1123" s="772">
        <v>100</v>
      </c>
      <c r="C1123" s="772">
        <v>100</v>
      </c>
      <c r="D1123" s="771" t="s">
        <v>11</v>
      </c>
    </row>
    <row r="1124" spans="1:4" ht="11.25" customHeight="1">
      <c r="A1124" s="1266" t="s">
        <v>2979</v>
      </c>
      <c r="B1124" s="776">
        <v>50</v>
      </c>
      <c r="C1124" s="776">
        <v>50</v>
      </c>
      <c r="D1124" s="775" t="s">
        <v>821</v>
      </c>
    </row>
    <row r="1125" spans="1:4" ht="11.25" customHeight="1">
      <c r="A1125" s="1267"/>
      <c r="B1125" s="774">
        <v>50</v>
      </c>
      <c r="C1125" s="774">
        <v>50</v>
      </c>
      <c r="D1125" s="773" t="s">
        <v>11</v>
      </c>
    </row>
    <row r="1126" spans="1:4" ht="11.25" customHeight="1">
      <c r="A1126" s="1265" t="s">
        <v>2978</v>
      </c>
      <c r="B1126" s="772">
        <v>30</v>
      </c>
      <c r="C1126" s="772">
        <v>30</v>
      </c>
      <c r="D1126" s="771" t="s">
        <v>2630</v>
      </c>
    </row>
    <row r="1127" spans="1:4" ht="11.25" customHeight="1">
      <c r="A1127" s="1265"/>
      <c r="B1127" s="772">
        <v>30</v>
      </c>
      <c r="C1127" s="772">
        <v>30</v>
      </c>
      <c r="D1127" s="771" t="s">
        <v>11</v>
      </c>
    </row>
    <row r="1128" spans="1:4" ht="11.25" customHeight="1">
      <c r="A1128" s="1266" t="s">
        <v>2977</v>
      </c>
      <c r="B1128" s="776">
        <v>253.17</v>
      </c>
      <c r="C1128" s="776">
        <v>253.16643999999999</v>
      </c>
      <c r="D1128" s="775" t="s">
        <v>789</v>
      </c>
    </row>
    <row r="1129" spans="1:4" ht="11.25" customHeight="1">
      <c r="A1129" s="1265"/>
      <c r="B1129" s="772">
        <v>650</v>
      </c>
      <c r="C1129" s="772">
        <v>650</v>
      </c>
      <c r="D1129" s="771" t="s">
        <v>655</v>
      </c>
    </row>
    <row r="1130" spans="1:4" ht="11.25" customHeight="1">
      <c r="A1130" s="1265"/>
      <c r="B1130" s="772">
        <v>90</v>
      </c>
      <c r="C1130" s="772">
        <v>90</v>
      </c>
      <c r="D1130" s="771" t="s">
        <v>509</v>
      </c>
    </row>
    <row r="1131" spans="1:4" ht="11.25" customHeight="1">
      <c r="A1131" s="1267"/>
      <c r="B1131" s="774">
        <v>993.17</v>
      </c>
      <c r="C1131" s="774">
        <v>993.16643999999997</v>
      </c>
      <c r="D1131" s="773" t="s">
        <v>11</v>
      </c>
    </row>
    <row r="1132" spans="1:4" ht="11.25" customHeight="1">
      <c r="A1132" s="1265" t="s">
        <v>2976</v>
      </c>
      <c r="B1132" s="772">
        <v>40</v>
      </c>
      <c r="C1132" s="772">
        <v>40</v>
      </c>
      <c r="D1132" s="771" t="s">
        <v>2630</v>
      </c>
    </row>
    <row r="1133" spans="1:4" ht="11.25" customHeight="1">
      <c r="A1133" s="1265"/>
      <c r="B1133" s="772">
        <v>40</v>
      </c>
      <c r="C1133" s="772">
        <v>40</v>
      </c>
      <c r="D1133" s="771" t="s">
        <v>11</v>
      </c>
    </row>
    <row r="1134" spans="1:4" ht="21.75">
      <c r="A1134" s="1266" t="s">
        <v>2975</v>
      </c>
      <c r="B1134" s="776">
        <v>98.7</v>
      </c>
      <c r="C1134" s="776">
        <v>98.7</v>
      </c>
      <c r="D1134" s="775" t="s">
        <v>2626</v>
      </c>
    </row>
    <row r="1135" spans="1:4" ht="11.25" customHeight="1">
      <c r="A1135" s="1267"/>
      <c r="B1135" s="774">
        <v>98.7</v>
      </c>
      <c r="C1135" s="774">
        <v>98.7</v>
      </c>
      <c r="D1135" s="773" t="s">
        <v>11</v>
      </c>
    </row>
    <row r="1136" spans="1:4" ht="11.25" customHeight="1">
      <c r="A1136" s="1265" t="s">
        <v>2974</v>
      </c>
      <c r="B1136" s="772">
        <v>46.8</v>
      </c>
      <c r="C1136" s="772">
        <v>46.8</v>
      </c>
      <c r="D1136" s="771" t="s">
        <v>2625</v>
      </c>
    </row>
    <row r="1137" spans="1:4" ht="11.25" customHeight="1">
      <c r="A1137" s="1265"/>
      <c r="B1137" s="772">
        <v>46.8</v>
      </c>
      <c r="C1137" s="772">
        <v>46.8</v>
      </c>
      <c r="D1137" s="771" t="s">
        <v>11</v>
      </c>
    </row>
    <row r="1138" spans="1:4" ht="11.25" customHeight="1">
      <c r="A1138" s="1266" t="s">
        <v>602</v>
      </c>
      <c r="B1138" s="776">
        <v>100</v>
      </c>
      <c r="C1138" s="776">
        <v>100</v>
      </c>
      <c r="D1138" s="775" t="s">
        <v>717</v>
      </c>
    </row>
    <row r="1139" spans="1:4" ht="11.25" customHeight="1">
      <c r="A1139" s="1265"/>
      <c r="B1139" s="772">
        <v>200</v>
      </c>
      <c r="C1139" s="772">
        <v>200</v>
      </c>
      <c r="D1139" s="771" t="s">
        <v>859</v>
      </c>
    </row>
    <row r="1140" spans="1:4" ht="11.25" customHeight="1">
      <c r="A1140" s="1267"/>
      <c r="B1140" s="774">
        <v>300</v>
      </c>
      <c r="C1140" s="774">
        <v>300</v>
      </c>
      <c r="D1140" s="773" t="s">
        <v>11</v>
      </c>
    </row>
    <row r="1141" spans="1:4" ht="11.25" customHeight="1">
      <c r="A1141" s="1265" t="s">
        <v>564</v>
      </c>
      <c r="B1141" s="772">
        <v>75.38</v>
      </c>
      <c r="C1141" s="772">
        <v>75.376000000000005</v>
      </c>
      <c r="D1141" s="771" t="s">
        <v>2831</v>
      </c>
    </row>
    <row r="1142" spans="1:4" ht="11.25" customHeight="1">
      <c r="A1142" s="1265"/>
      <c r="B1142" s="772">
        <v>5000</v>
      </c>
      <c r="C1142" s="772">
        <v>5000</v>
      </c>
      <c r="D1142" s="771" t="s">
        <v>590</v>
      </c>
    </row>
    <row r="1143" spans="1:4" ht="11.25" customHeight="1">
      <c r="A1143" s="1265"/>
      <c r="B1143" s="772">
        <v>5075.38</v>
      </c>
      <c r="C1143" s="772">
        <v>5075.3760000000002</v>
      </c>
      <c r="D1143" s="771" t="s">
        <v>11</v>
      </c>
    </row>
    <row r="1144" spans="1:4" ht="11.25" customHeight="1">
      <c r="A1144" s="1266" t="s">
        <v>619</v>
      </c>
      <c r="B1144" s="776">
        <v>100</v>
      </c>
      <c r="C1144" s="776">
        <v>0</v>
      </c>
      <c r="D1144" s="775" t="s">
        <v>842</v>
      </c>
    </row>
    <row r="1145" spans="1:4" ht="11.25" customHeight="1">
      <c r="A1145" s="1267"/>
      <c r="B1145" s="774">
        <v>100</v>
      </c>
      <c r="C1145" s="774">
        <v>0</v>
      </c>
      <c r="D1145" s="773" t="s">
        <v>11</v>
      </c>
    </row>
    <row r="1146" spans="1:4" ht="11.25" customHeight="1">
      <c r="A1146" s="1265" t="s">
        <v>2973</v>
      </c>
      <c r="B1146" s="772">
        <v>1173</v>
      </c>
      <c r="C1146" s="772">
        <v>1172.2502300000001</v>
      </c>
      <c r="D1146" s="771" t="s">
        <v>1122</v>
      </c>
    </row>
    <row r="1147" spans="1:4" ht="11.25" customHeight="1">
      <c r="A1147" s="1265"/>
      <c r="B1147" s="772">
        <v>788.59999999999991</v>
      </c>
      <c r="C1147" s="772">
        <v>788.57039999999995</v>
      </c>
      <c r="D1147" s="771" t="s">
        <v>2429</v>
      </c>
    </row>
    <row r="1148" spans="1:4" ht="11.25" customHeight="1">
      <c r="A1148" s="1265"/>
      <c r="B1148" s="772">
        <v>1961.6</v>
      </c>
      <c r="C1148" s="772">
        <v>1960.8206300000002</v>
      </c>
      <c r="D1148" s="771" t="s">
        <v>11</v>
      </c>
    </row>
    <row r="1149" spans="1:4" ht="11.25" customHeight="1">
      <c r="A1149" s="1266" t="s">
        <v>2972</v>
      </c>
      <c r="B1149" s="776">
        <v>1126.92</v>
      </c>
      <c r="C1149" s="776">
        <v>372.99383999999998</v>
      </c>
      <c r="D1149" s="775" t="s">
        <v>2429</v>
      </c>
    </row>
    <row r="1150" spans="1:4" ht="11.25" customHeight="1">
      <c r="A1150" s="1267"/>
      <c r="B1150" s="774">
        <v>1126.92</v>
      </c>
      <c r="C1150" s="774">
        <v>372.99383999999998</v>
      </c>
      <c r="D1150" s="773" t="s">
        <v>11</v>
      </c>
    </row>
    <row r="1151" spans="1:4" ht="11.25" customHeight="1">
      <c r="A1151" s="1265" t="s">
        <v>636</v>
      </c>
      <c r="B1151" s="772">
        <v>100</v>
      </c>
      <c r="C1151" s="772">
        <v>100</v>
      </c>
      <c r="D1151" s="771" t="s">
        <v>641</v>
      </c>
    </row>
    <row r="1152" spans="1:4" ht="11.25" customHeight="1">
      <c r="A1152" s="1265"/>
      <c r="B1152" s="772">
        <v>100</v>
      </c>
      <c r="C1152" s="772">
        <v>100</v>
      </c>
      <c r="D1152" s="771" t="s">
        <v>11</v>
      </c>
    </row>
    <row r="1153" spans="1:4" ht="11.25" customHeight="1">
      <c r="A1153" s="1266" t="s">
        <v>563</v>
      </c>
      <c r="B1153" s="776">
        <v>50</v>
      </c>
      <c r="C1153" s="776">
        <v>50</v>
      </c>
      <c r="D1153" s="775" t="s">
        <v>590</v>
      </c>
    </row>
    <row r="1154" spans="1:4" ht="11.25" customHeight="1">
      <c r="A1154" s="1267"/>
      <c r="B1154" s="774">
        <v>50</v>
      </c>
      <c r="C1154" s="774">
        <v>50</v>
      </c>
      <c r="D1154" s="773" t="s">
        <v>11</v>
      </c>
    </row>
    <row r="1155" spans="1:4" ht="11.25" customHeight="1">
      <c r="A1155" s="1265" t="s">
        <v>2971</v>
      </c>
      <c r="B1155" s="772">
        <v>144.6</v>
      </c>
      <c r="C1155" s="772">
        <v>144.6</v>
      </c>
      <c r="D1155" s="771" t="s">
        <v>2831</v>
      </c>
    </row>
    <row r="1156" spans="1:4" ht="11.25" customHeight="1">
      <c r="A1156" s="1265"/>
      <c r="B1156" s="772">
        <v>144.6</v>
      </c>
      <c r="C1156" s="772">
        <v>144.6</v>
      </c>
      <c r="D1156" s="771" t="s">
        <v>11</v>
      </c>
    </row>
    <row r="1157" spans="1:4" ht="11.25" customHeight="1">
      <c r="A1157" s="1266" t="s">
        <v>779</v>
      </c>
      <c r="B1157" s="776">
        <v>1300</v>
      </c>
      <c r="C1157" s="776">
        <v>1300</v>
      </c>
      <c r="D1157" s="775" t="s">
        <v>780</v>
      </c>
    </row>
    <row r="1158" spans="1:4" ht="11.25" customHeight="1">
      <c r="A1158" s="1267"/>
      <c r="B1158" s="774">
        <v>1300</v>
      </c>
      <c r="C1158" s="774">
        <v>1300</v>
      </c>
      <c r="D1158" s="773" t="s">
        <v>11</v>
      </c>
    </row>
    <row r="1159" spans="1:4" ht="11.25" customHeight="1">
      <c r="A1159" s="1265" t="s">
        <v>2970</v>
      </c>
      <c r="B1159" s="772">
        <v>45</v>
      </c>
      <c r="C1159" s="772">
        <v>45</v>
      </c>
      <c r="D1159" s="771" t="s">
        <v>2624</v>
      </c>
    </row>
    <row r="1160" spans="1:4" ht="11.25" customHeight="1">
      <c r="A1160" s="1265"/>
      <c r="B1160" s="772">
        <v>45</v>
      </c>
      <c r="C1160" s="772">
        <v>45</v>
      </c>
      <c r="D1160" s="771" t="s">
        <v>11</v>
      </c>
    </row>
    <row r="1161" spans="1:4" ht="11.25" customHeight="1">
      <c r="A1161" s="1266" t="s">
        <v>2969</v>
      </c>
      <c r="B1161" s="776">
        <v>46.4</v>
      </c>
      <c r="C1161" s="776">
        <v>46.37</v>
      </c>
      <c r="D1161" s="775" t="s">
        <v>2831</v>
      </c>
    </row>
    <row r="1162" spans="1:4" ht="11.25" customHeight="1">
      <c r="A1162" s="1267"/>
      <c r="B1162" s="774">
        <v>46.4</v>
      </c>
      <c r="C1162" s="774">
        <v>46.37</v>
      </c>
      <c r="D1162" s="773" t="s">
        <v>11</v>
      </c>
    </row>
    <row r="1163" spans="1:4" ht="11.25" customHeight="1">
      <c r="A1163" s="1265" t="s">
        <v>2968</v>
      </c>
      <c r="B1163" s="772">
        <v>400</v>
      </c>
      <c r="C1163" s="772">
        <v>400</v>
      </c>
      <c r="D1163" s="771" t="s">
        <v>2831</v>
      </c>
    </row>
    <row r="1164" spans="1:4" ht="11.25" customHeight="1">
      <c r="A1164" s="1265"/>
      <c r="B1164" s="772">
        <v>400</v>
      </c>
      <c r="C1164" s="772">
        <v>400</v>
      </c>
      <c r="D1164" s="771" t="s">
        <v>11</v>
      </c>
    </row>
    <row r="1165" spans="1:4" ht="11.25" customHeight="1">
      <c r="A1165" s="1266" t="s">
        <v>618</v>
      </c>
      <c r="B1165" s="776">
        <v>241.26</v>
      </c>
      <c r="C1165" s="776">
        <v>241.26</v>
      </c>
      <c r="D1165" s="775" t="s">
        <v>2732</v>
      </c>
    </row>
    <row r="1166" spans="1:4" ht="11.25" customHeight="1">
      <c r="A1166" s="1265"/>
      <c r="B1166" s="772">
        <v>240.92</v>
      </c>
      <c r="C1166" s="772">
        <v>240.91499999999999</v>
      </c>
      <c r="D1166" s="771" t="s">
        <v>843</v>
      </c>
    </row>
    <row r="1167" spans="1:4" ht="11.25" customHeight="1">
      <c r="A1167" s="1267"/>
      <c r="B1167" s="774">
        <v>482.17999999999995</v>
      </c>
      <c r="C1167" s="774">
        <v>482.17499999999995</v>
      </c>
      <c r="D1167" s="773" t="s">
        <v>11</v>
      </c>
    </row>
    <row r="1168" spans="1:4" ht="11.25" customHeight="1">
      <c r="A1168" s="1265" t="s">
        <v>632</v>
      </c>
      <c r="B1168" s="772">
        <v>284.75</v>
      </c>
      <c r="C1168" s="772">
        <v>284.74299999999999</v>
      </c>
      <c r="D1168" s="771" t="s">
        <v>2732</v>
      </c>
    </row>
    <row r="1169" spans="1:4" ht="11.25" customHeight="1">
      <c r="A1169" s="1265"/>
      <c r="B1169" s="772">
        <v>190</v>
      </c>
      <c r="C1169" s="772">
        <v>0</v>
      </c>
      <c r="D1169" s="771" t="s">
        <v>633</v>
      </c>
    </row>
    <row r="1170" spans="1:4" ht="11.25" customHeight="1">
      <c r="A1170" s="1265"/>
      <c r="B1170" s="772">
        <v>474.75</v>
      </c>
      <c r="C1170" s="772">
        <v>284.74299999999999</v>
      </c>
      <c r="D1170" s="771" t="s">
        <v>11</v>
      </c>
    </row>
    <row r="1171" spans="1:4" ht="11.25" customHeight="1">
      <c r="A1171" s="1266" t="s">
        <v>562</v>
      </c>
      <c r="B1171" s="776">
        <v>18</v>
      </c>
      <c r="C1171" s="776">
        <v>18</v>
      </c>
      <c r="D1171" s="775" t="s">
        <v>590</v>
      </c>
    </row>
    <row r="1172" spans="1:4" ht="11.25" customHeight="1">
      <c r="A1172" s="1267"/>
      <c r="B1172" s="774">
        <v>18</v>
      </c>
      <c r="C1172" s="774">
        <v>18</v>
      </c>
      <c r="D1172" s="773" t="s">
        <v>11</v>
      </c>
    </row>
    <row r="1173" spans="1:4" ht="11.25" customHeight="1">
      <c r="A1173" s="1265" t="s">
        <v>2967</v>
      </c>
      <c r="B1173" s="772">
        <v>150.1</v>
      </c>
      <c r="C1173" s="772">
        <v>150.10399999999998</v>
      </c>
      <c r="D1173" s="771" t="s">
        <v>2732</v>
      </c>
    </row>
    <row r="1174" spans="1:4" ht="11.25" customHeight="1">
      <c r="A1174" s="1265"/>
      <c r="B1174" s="772">
        <v>150.1</v>
      </c>
      <c r="C1174" s="772">
        <v>150.10399999999998</v>
      </c>
      <c r="D1174" s="771" t="s">
        <v>11</v>
      </c>
    </row>
    <row r="1175" spans="1:4" ht="11.25" customHeight="1">
      <c r="A1175" s="1266" t="s">
        <v>2966</v>
      </c>
      <c r="B1175" s="776">
        <v>195</v>
      </c>
      <c r="C1175" s="776">
        <v>195</v>
      </c>
      <c r="D1175" s="775" t="s">
        <v>2831</v>
      </c>
    </row>
    <row r="1176" spans="1:4" ht="11.25" customHeight="1">
      <c r="A1176" s="1267"/>
      <c r="B1176" s="774">
        <v>195</v>
      </c>
      <c r="C1176" s="774">
        <v>195</v>
      </c>
      <c r="D1176" s="773" t="s">
        <v>11</v>
      </c>
    </row>
    <row r="1177" spans="1:4" ht="11.25" customHeight="1">
      <c r="A1177" s="1265" t="s">
        <v>635</v>
      </c>
      <c r="B1177" s="772">
        <v>180</v>
      </c>
      <c r="C1177" s="772">
        <v>180</v>
      </c>
      <c r="D1177" s="771" t="s">
        <v>2831</v>
      </c>
    </row>
    <row r="1178" spans="1:4" ht="11.25" customHeight="1">
      <c r="A1178" s="1265"/>
      <c r="B1178" s="772">
        <v>10</v>
      </c>
      <c r="C1178" s="772">
        <v>10</v>
      </c>
      <c r="D1178" s="771" t="s">
        <v>641</v>
      </c>
    </row>
    <row r="1179" spans="1:4" ht="11.25" customHeight="1">
      <c r="A1179" s="1265"/>
      <c r="B1179" s="772">
        <v>190</v>
      </c>
      <c r="C1179" s="772">
        <v>190</v>
      </c>
      <c r="D1179" s="771" t="s">
        <v>11</v>
      </c>
    </row>
    <row r="1180" spans="1:4" ht="11.25" customHeight="1">
      <c r="A1180" s="1266" t="s">
        <v>2965</v>
      </c>
      <c r="B1180" s="776">
        <v>478.81</v>
      </c>
      <c r="C1180" s="776">
        <v>478.803</v>
      </c>
      <c r="D1180" s="775" t="s">
        <v>2732</v>
      </c>
    </row>
    <row r="1181" spans="1:4" ht="11.25" customHeight="1">
      <c r="A1181" s="1267"/>
      <c r="B1181" s="774">
        <v>478.81</v>
      </c>
      <c r="C1181" s="774">
        <v>478.803</v>
      </c>
      <c r="D1181" s="773" t="s">
        <v>11</v>
      </c>
    </row>
    <row r="1182" spans="1:4" ht="11.25" customHeight="1">
      <c r="A1182" s="1265" t="s">
        <v>561</v>
      </c>
      <c r="B1182" s="772">
        <v>100</v>
      </c>
      <c r="C1182" s="772">
        <v>100</v>
      </c>
      <c r="D1182" s="771" t="s">
        <v>590</v>
      </c>
    </row>
    <row r="1183" spans="1:4" ht="11.25" customHeight="1">
      <c r="A1183" s="1265"/>
      <c r="B1183" s="772">
        <v>100</v>
      </c>
      <c r="C1183" s="772">
        <v>100</v>
      </c>
      <c r="D1183" s="771" t="s">
        <v>11</v>
      </c>
    </row>
    <row r="1184" spans="1:4" ht="11.25" customHeight="1">
      <c r="A1184" s="1266" t="s">
        <v>601</v>
      </c>
      <c r="B1184" s="776">
        <v>1826</v>
      </c>
      <c r="C1184" s="776">
        <v>1826</v>
      </c>
      <c r="D1184" s="775" t="s">
        <v>2855</v>
      </c>
    </row>
    <row r="1185" spans="1:4" ht="21.75">
      <c r="A1185" s="1265"/>
      <c r="B1185" s="772">
        <v>60</v>
      </c>
      <c r="C1185" s="772">
        <v>60</v>
      </c>
      <c r="D1185" s="771" t="s">
        <v>2938</v>
      </c>
    </row>
    <row r="1186" spans="1:4" ht="11.25" customHeight="1">
      <c r="A1186" s="1265"/>
      <c r="B1186" s="772">
        <v>50</v>
      </c>
      <c r="C1186" s="772">
        <v>50</v>
      </c>
      <c r="D1186" s="771" t="s">
        <v>2964</v>
      </c>
    </row>
    <row r="1187" spans="1:4" ht="11.25" customHeight="1">
      <c r="A1187" s="1265"/>
      <c r="B1187" s="772">
        <v>130</v>
      </c>
      <c r="C1187" s="772">
        <v>130</v>
      </c>
      <c r="D1187" s="771" t="s">
        <v>2961</v>
      </c>
    </row>
    <row r="1188" spans="1:4" ht="11.25" customHeight="1">
      <c r="A1188" s="1265"/>
      <c r="B1188" s="772">
        <v>184.6</v>
      </c>
      <c r="C1188" s="772">
        <v>184.6</v>
      </c>
      <c r="D1188" s="771" t="s">
        <v>2635</v>
      </c>
    </row>
    <row r="1189" spans="1:4" ht="21.75">
      <c r="A1189" s="1265"/>
      <c r="B1189" s="772">
        <v>304.8</v>
      </c>
      <c r="C1189" s="772">
        <v>304.8</v>
      </c>
      <c r="D1189" s="771" t="s">
        <v>2853</v>
      </c>
    </row>
    <row r="1190" spans="1:4" ht="11.25" customHeight="1">
      <c r="A1190" s="1265"/>
      <c r="B1190" s="772">
        <v>554</v>
      </c>
      <c r="C1190" s="772">
        <v>549.06970000000001</v>
      </c>
      <c r="D1190" s="771" t="s">
        <v>2631</v>
      </c>
    </row>
    <row r="1191" spans="1:4" ht="11.25" customHeight="1">
      <c r="A1191" s="1265"/>
      <c r="B1191" s="772">
        <v>1500</v>
      </c>
      <c r="C1191" s="772">
        <v>0</v>
      </c>
      <c r="D1191" s="771" t="s">
        <v>860</v>
      </c>
    </row>
    <row r="1192" spans="1:4" ht="11.25" customHeight="1">
      <c r="A1192" s="1265"/>
      <c r="B1192" s="772">
        <v>428.09</v>
      </c>
      <c r="C1192" s="772">
        <v>428.09</v>
      </c>
      <c r="D1192" s="771" t="s">
        <v>1241</v>
      </c>
    </row>
    <row r="1193" spans="1:4" ht="11.25" customHeight="1">
      <c r="A1193" s="1267"/>
      <c r="B1193" s="774">
        <v>5037.49</v>
      </c>
      <c r="C1193" s="774">
        <v>3532.5597000000002</v>
      </c>
      <c r="D1193" s="773" t="s">
        <v>11</v>
      </c>
    </row>
    <row r="1194" spans="1:4" ht="11.25" customHeight="1">
      <c r="A1194" s="1265" t="s">
        <v>2963</v>
      </c>
      <c r="B1194" s="772">
        <v>341</v>
      </c>
      <c r="C1194" s="772">
        <v>341</v>
      </c>
      <c r="D1194" s="771" t="s">
        <v>2855</v>
      </c>
    </row>
    <row r="1195" spans="1:4" ht="11.25" customHeight="1">
      <c r="A1195" s="1265"/>
      <c r="B1195" s="772">
        <v>341</v>
      </c>
      <c r="C1195" s="772">
        <v>341</v>
      </c>
      <c r="D1195" s="771" t="s">
        <v>11</v>
      </c>
    </row>
    <row r="1196" spans="1:4" ht="11.25" customHeight="1">
      <c r="A1196" s="1266" t="s">
        <v>545</v>
      </c>
      <c r="B1196" s="776">
        <v>3448.1000000000004</v>
      </c>
      <c r="C1196" s="776">
        <v>1461.8483200000001</v>
      </c>
      <c r="D1196" s="775" t="s">
        <v>2565</v>
      </c>
    </row>
    <row r="1197" spans="1:4" ht="11.25" customHeight="1">
      <c r="A1197" s="1265"/>
      <c r="B1197" s="772">
        <v>1578.33</v>
      </c>
      <c r="C1197" s="772">
        <v>1258.82972</v>
      </c>
      <c r="D1197" s="771" t="s">
        <v>2429</v>
      </c>
    </row>
    <row r="1198" spans="1:4" ht="11.25" customHeight="1">
      <c r="A1198" s="1265"/>
      <c r="B1198" s="772">
        <v>1066.29</v>
      </c>
      <c r="C1198" s="772">
        <v>1066.26972</v>
      </c>
      <c r="D1198" s="771" t="s">
        <v>1120</v>
      </c>
    </row>
    <row r="1199" spans="1:4" ht="11.25" customHeight="1">
      <c r="A1199" s="1265"/>
      <c r="B1199" s="772">
        <v>10</v>
      </c>
      <c r="C1199" s="772">
        <v>10</v>
      </c>
      <c r="D1199" s="771" t="s">
        <v>551</v>
      </c>
    </row>
    <row r="1200" spans="1:4" ht="11.25" customHeight="1">
      <c r="A1200" s="1267"/>
      <c r="B1200" s="774">
        <v>6102.72</v>
      </c>
      <c r="C1200" s="774">
        <v>3796.94776</v>
      </c>
      <c r="D1200" s="773" t="s">
        <v>11</v>
      </c>
    </row>
    <row r="1201" spans="1:4" ht="11.25" customHeight="1">
      <c r="A1201" s="1265" t="s">
        <v>617</v>
      </c>
      <c r="B1201" s="772">
        <v>498.3</v>
      </c>
      <c r="C1201" s="772">
        <v>498.3</v>
      </c>
      <c r="D1201" s="771" t="s">
        <v>844</v>
      </c>
    </row>
    <row r="1202" spans="1:4" ht="11.25" customHeight="1">
      <c r="A1202" s="1265"/>
      <c r="B1202" s="772">
        <v>498.3</v>
      </c>
      <c r="C1202" s="772">
        <v>498.3</v>
      </c>
      <c r="D1202" s="771" t="s">
        <v>11</v>
      </c>
    </row>
    <row r="1203" spans="1:4" ht="11.25" customHeight="1">
      <c r="A1203" s="1266" t="s">
        <v>2962</v>
      </c>
      <c r="B1203" s="776">
        <v>32</v>
      </c>
      <c r="C1203" s="776">
        <v>32</v>
      </c>
      <c r="D1203" s="775" t="s">
        <v>2961</v>
      </c>
    </row>
    <row r="1204" spans="1:4" ht="11.25" customHeight="1">
      <c r="A1204" s="1267"/>
      <c r="B1204" s="774">
        <v>32</v>
      </c>
      <c r="C1204" s="774">
        <v>32</v>
      </c>
      <c r="D1204" s="773" t="s">
        <v>11</v>
      </c>
    </row>
    <row r="1205" spans="1:4" ht="11.25" customHeight="1">
      <c r="A1205" s="1265" t="s">
        <v>2960</v>
      </c>
      <c r="B1205" s="772">
        <v>100</v>
      </c>
      <c r="C1205" s="772">
        <v>100</v>
      </c>
      <c r="D1205" s="771" t="s">
        <v>2624</v>
      </c>
    </row>
    <row r="1206" spans="1:4" ht="11.25" customHeight="1">
      <c r="A1206" s="1265"/>
      <c r="B1206" s="772">
        <v>100</v>
      </c>
      <c r="C1206" s="772">
        <v>100</v>
      </c>
      <c r="D1206" s="771" t="s">
        <v>11</v>
      </c>
    </row>
    <row r="1207" spans="1:4" ht="11.25" customHeight="1">
      <c r="A1207" s="1266" t="s">
        <v>2959</v>
      </c>
      <c r="B1207" s="776">
        <v>50</v>
      </c>
      <c r="C1207" s="776">
        <v>50</v>
      </c>
      <c r="D1207" s="775" t="s">
        <v>2855</v>
      </c>
    </row>
    <row r="1208" spans="1:4" ht="11.25" customHeight="1">
      <c r="A1208" s="1267"/>
      <c r="B1208" s="774">
        <v>50</v>
      </c>
      <c r="C1208" s="774">
        <v>50</v>
      </c>
      <c r="D1208" s="773" t="s">
        <v>11</v>
      </c>
    </row>
    <row r="1209" spans="1:4" ht="11.25" customHeight="1">
      <c r="A1209" s="1265" t="s">
        <v>2958</v>
      </c>
      <c r="B1209" s="772">
        <v>800</v>
      </c>
      <c r="C1209" s="772">
        <v>400</v>
      </c>
      <c r="D1209" s="771" t="s">
        <v>2864</v>
      </c>
    </row>
    <row r="1210" spans="1:4" ht="11.25" customHeight="1">
      <c r="A1210" s="1265"/>
      <c r="B1210" s="772">
        <v>200</v>
      </c>
      <c r="C1210" s="772">
        <v>0</v>
      </c>
      <c r="D1210" s="771" t="s">
        <v>2565</v>
      </c>
    </row>
    <row r="1211" spans="1:4" ht="11.25" customHeight="1">
      <c r="A1211" s="1265"/>
      <c r="B1211" s="772">
        <v>1000</v>
      </c>
      <c r="C1211" s="772">
        <v>400</v>
      </c>
      <c r="D1211" s="771" t="s">
        <v>11</v>
      </c>
    </row>
    <row r="1212" spans="1:4" ht="11.25" customHeight="1">
      <c r="A1212" s="1266" t="s">
        <v>2957</v>
      </c>
      <c r="B1212" s="776">
        <v>1091.1500000000001</v>
      </c>
      <c r="C1212" s="776">
        <v>1031.1271999999999</v>
      </c>
      <c r="D1212" s="775" t="s">
        <v>2429</v>
      </c>
    </row>
    <row r="1213" spans="1:4" ht="11.25" customHeight="1">
      <c r="A1213" s="1267"/>
      <c r="B1213" s="774">
        <v>1091.1500000000001</v>
      </c>
      <c r="C1213" s="774">
        <v>1031.1271999999999</v>
      </c>
      <c r="D1213" s="773" t="s">
        <v>11</v>
      </c>
    </row>
    <row r="1214" spans="1:4" ht="11.25" customHeight="1">
      <c r="A1214" s="1265" t="s">
        <v>685</v>
      </c>
      <c r="B1214" s="772">
        <v>20</v>
      </c>
      <c r="C1214" s="772">
        <v>20</v>
      </c>
      <c r="D1214" s="771" t="s">
        <v>698</v>
      </c>
    </row>
    <row r="1215" spans="1:4" ht="11.25" customHeight="1">
      <c r="A1215" s="1265"/>
      <c r="B1215" s="772">
        <v>20</v>
      </c>
      <c r="C1215" s="772">
        <v>20</v>
      </c>
      <c r="D1215" s="771" t="s">
        <v>11</v>
      </c>
    </row>
    <row r="1216" spans="1:4" ht="11.25" customHeight="1">
      <c r="A1216" s="1266" t="s">
        <v>2956</v>
      </c>
      <c r="B1216" s="776">
        <v>2497.35</v>
      </c>
      <c r="C1216" s="776">
        <v>2497.35</v>
      </c>
      <c r="D1216" s="775" t="s">
        <v>2822</v>
      </c>
    </row>
    <row r="1217" spans="1:4" ht="11.25" customHeight="1">
      <c r="A1217" s="1267"/>
      <c r="B1217" s="774">
        <v>2497.35</v>
      </c>
      <c r="C1217" s="774">
        <v>2497.35</v>
      </c>
      <c r="D1217" s="773" t="s">
        <v>11</v>
      </c>
    </row>
    <row r="1218" spans="1:4" ht="11.25" customHeight="1">
      <c r="A1218" s="1265" t="s">
        <v>2955</v>
      </c>
      <c r="B1218" s="772">
        <v>1665.79</v>
      </c>
      <c r="C1218" s="772">
        <v>1665.7919999999999</v>
      </c>
      <c r="D1218" s="771" t="s">
        <v>2822</v>
      </c>
    </row>
    <row r="1219" spans="1:4" ht="11.25" customHeight="1">
      <c r="A1219" s="1265"/>
      <c r="B1219" s="772">
        <v>1665.79</v>
      </c>
      <c r="C1219" s="772">
        <v>1665.7919999999999</v>
      </c>
      <c r="D1219" s="771" t="s">
        <v>11</v>
      </c>
    </row>
    <row r="1220" spans="1:4" ht="11.25" customHeight="1">
      <c r="A1220" s="1266" t="s">
        <v>2954</v>
      </c>
      <c r="B1220" s="776">
        <v>4298.08</v>
      </c>
      <c r="C1220" s="776">
        <v>4298.0780000000004</v>
      </c>
      <c r="D1220" s="775" t="s">
        <v>2822</v>
      </c>
    </row>
    <row r="1221" spans="1:4" ht="11.25" customHeight="1">
      <c r="A1221" s="1267"/>
      <c r="B1221" s="774">
        <v>4298.08</v>
      </c>
      <c r="C1221" s="774">
        <v>4298.0780000000004</v>
      </c>
      <c r="D1221" s="773" t="s">
        <v>11</v>
      </c>
    </row>
    <row r="1222" spans="1:4" ht="11.25" customHeight="1">
      <c r="A1222" s="1265" t="s">
        <v>2953</v>
      </c>
      <c r="B1222" s="772">
        <v>5557.62</v>
      </c>
      <c r="C1222" s="772">
        <v>5512.5950000000003</v>
      </c>
      <c r="D1222" s="771" t="s">
        <v>2822</v>
      </c>
    </row>
    <row r="1223" spans="1:4" ht="11.25" customHeight="1">
      <c r="A1223" s="1265"/>
      <c r="B1223" s="772">
        <v>5557.62</v>
      </c>
      <c r="C1223" s="772">
        <v>5512.5950000000003</v>
      </c>
      <c r="D1223" s="771" t="s">
        <v>11</v>
      </c>
    </row>
    <row r="1224" spans="1:4" ht="11.25" customHeight="1">
      <c r="A1224" s="1266" t="s">
        <v>2952</v>
      </c>
      <c r="B1224" s="776">
        <v>6100.06</v>
      </c>
      <c r="C1224" s="776">
        <v>6100.0550000000003</v>
      </c>
      <c r="D1224" s="775" t="s">
        <v>2822</v>
      </c>
    </row>
    <row r="1225" spans="1:4" ht="11.25" customHeight="1">
      <c r="A1225" s="1267"/>
      <c r="B1225" s="774">
        <v>6100.06</v>
      </c>
      <c r="C1225" s="774">
        <v>6100.0550000000003</v>
      </c>
      <c r="D1225" s="773" t="s">
        <v>11</v>
      </c>
    </row>
    <row r="1226" spans="1:4" ht="11.25" customHeight="1">
      <c r="A1226" s="1265" t="s">
        <v>2951</v>
      </c>
      <c r="B1226" s="772">
        <v>5385.8799999999992</v>
      </c>
      <c r="C1226" s="772">
        <v>5385.8799999999992</v>
      </c>
      <c r="D1226" s="771" t="s">
        <v>2822</v>
      </c>
    </row>
    <row r="1227" spans="1:4" ht="11.25" customHeight="1">
      <c r="A1227" s="1265"/>
      <c r="B1227" s="772">
        <v>5385.8799999999992</v>
      </c>
      <c r="C1227" s="772">
        <v>5385.8799999999992</v>
      </c>
      <c r="D1227" s="771" t="s">
        <v>11</v>
      </c>
    </row>
    <row r="1228" spans="1:4" ht="11.25" customHeight="1">
      <c r="A1228" s="1266" t="s">
        <v>2950</v>
      </c>
      <c r="B1228" s="776">
        <v>11700.91</v>
      </c>
      <c r="C1228" s="776">
        <v>11699.517</v>
      </c>
      <c r="D1228" s="775" t="s">
        <v>2822</v>
      </c>
    </row>
    <row r="1229" spans="1:4" ht="11.25" customHeight="1">
      <c r="A1229" s="1267"/>
      <c r="B1229" s="774">
        <v>11700.91</v>
      </c>
      <c r="C1229" s="774">
        <v>11699.517</v>
      </c>
      <c r="D1229" s="773" t="s">
        <v>11</v>
      </c>
    </row>
    <row r="1230" spans="1:4" ht="11.25" customHeight="1">
      <c r="A1230" s="1265" t="s">
        <v>2949</v>
      </c>
      <c r="B1230" s="772">
        <v>5499.59</v>
      </c>
      <c r="C1230" s="772">
        <v>5499.585</v>
      </c>
      <c r="D1230" s="771" t="s">
        <v>2822</v>
      </c>
    </row>
    <row r="1231" spans="1:4" ht="21.75">
      <c r="A1231" s="1265"/>
      <c r="B1231" s="772">
        <v>30.79</v>
      </c>
      <c r="C1231" s="772">
        <v>30.792000000000002</v>
      </c>
      <c r="D1231" s="771" t="s">
        <v>1256</v>
      </c>
    </row>
    <row r="1232" spans="1:4" ht="11.25" customHeight="1">
      <c r="A1232" s="1265"/>
      <c r="B1232" s="772">
        <v>5530.38</v>
      </c>
      <c r="C1232" s="772">
        <v>5530.3770000000004</v>
      </c>
      <c r="D1232" s="771" t="s">
        <v>11</v>
      </c>
    </row>
    <row r="1233" spans="1:4" ht="11.25" customHeight="1">
      <c r="A1233" s="1266" t="s">
        <v>2948</v>
      </c>
      <c r="B1233" s="776">
        <v>5464.65</v>
      </c>
      <c r="C1233" s="776">
        <v>5443.5870000000004</v>
      </c>
      <c r="D1233" s="775" t="s">
        <v>2822</v>
      </c>
    </row>
    <row r="1234" spans="1:4" ht="11.25" customHeight="1">
      <c r="A1234" s="1267"/>
      <c r="B1234" s="774">
        <v>5464.65</v>
      </c>
      <c r="C1234" s="774">
        <v>5443.5870000000004</v>
      </c>
      <c r="D1234" s="773" t="s">
        <v>11</v>
      </c>
    </row>
    <row r="1235" spans="1:4" ht="11.25" customHeight="1">
      <c r="A1235" s="1265" t="s">
        <v>2947</v>
      </c>
      <c r="B1235" s="772">
        <v>9831.6899999999987</v>
      </c>
      <c r="C1235" s="772">
        <v>9831.6869999999999</v>
      </c>
      <c r="D1235" s="771" t="s">
        <v>2822</v>
      </c>
    </row>
    <row r="1236" spans="1:4" ht="11.25" customHeight="1">
      <c r="A1236" s="1265"/>
      <c r="B1236" s="772">
        <v>9831.6899999999987</v>
      </c>
      <c r="C1236" s="772">
        <v>9831.6869999999999</v>
      </c>
      <c r="D1236" s="771" t="s">
        <v>11</v>
      </c>
    </row>
    <row r="1237" spans="1:4" ht="11.25" customHeight="1">
      <c r="A1237" s="1266" t="s">
        <v>2946</v>
      </c>
      <c r="B1237" s="776">
        <v>198.19</v>
      </c>
      <c r="C1237" s="776">
        <v>191.10599999999999</v>
      </c>
      <c r="D1237" s="775" t="s">
        <v>2822</v>
      </c>
    </row>
    <row r="1238" spans="1:4" ht="11.25" customHeight="1">
      <c r="A1238" s="1267"/>
      <c r="B1238" s="774">
        <v>198.19</v>
      </c>
      <c r="C1238" s="774">
        <v>191.10599999999999</v>
      </c>
      <c r="D1238" s="773" t="s">
        <v>11</v>
      </c>
    </row>
    <row r="1239" spans="1:4" ht="11.25" customHeight="1">
      <c r="A1239" s="1265" t="s">
        <v>2945</v>
      </c>
      <c r="B1239" s="772">
        <v>8824.2000000000007</v>
      </c>
      <c r="C1239" s="772">
        <v>8823.5240000000013</v>
      </c>
      <c r="D1239" s="771" t="s">
        <v>2822</v>
      </c>
    </row>
    <row r="1240" spans="1:4" ht="11.25" customHeight="1">
      <c r="A1240" s="1265"/>
      <c r="B1240" s="772">
        <v>904.6400000000001</v>
      </c>
      <c r="C1240" s="772">
        <v>904.62074000000007</v>
      </c>
      <c r="D1240" s="771" t="s">
        <v>1120</v>
      </c>
    </row>
    <row r="1241" spans="1:4" ht="11.25" customHeight="1">
      <c r="A1241" s="1265"/>
      <c r="B1241" s="772">
        <v>9728.84</v>
      </c>
      <c r="C1241" s="772">
        <v>9728.1447400000015</v>
      </c>
      <c r="D1241" s="771" t="s">
        <v>11</v>
      </c>
    </row>
    <row r="1242" spans="1:4" ht="11.25" customHeight="1">
      <c r="A1242" s="1266" t="s">
        <v>2944</v>
      </c>
      <c r="B1242" s="776">
        <v>252</v>
      </c>
      <c r="C1242" s="776">
        <v>252</v>
      </c>
      <c r="D1242" s="775" t="s">
        <v>1257</v>
      </c>
    </row>
    <row r="1243" spans="1:4" ht="11.25" customHeight="1">
      <c r="A1243" s="1265"/>
      <c r="B1243" s="772">
        <v>8312.33</v>
      </c>
      <c r="C1243" s="772">
        <v>8312.3230000000003</v>
      </c>
      <c r="D1243" s="771" t="s">
        <v>2822</v>
      </c>
    </row>
    <row r="1244" spans="1:4" ht="11.25" customHeight="1">
      <c r="A1244" s="1265"/>
      <c r="B1244" s="772">
        <v>14</v>
      </c>
      <c r="C1244" s="772">
        <v>14</v>
      </c>
      <c r="D1244" s="771" t="s">
        <v>1260</v>
      </c>
    </row>
    <row r="1245" spans="1:4" ht="11.25" customHeight="1">
      <c r="A1245" s="1267"/>
      <c r="B1245" s="774">
        <v>8578.33</v>
      </c>
      <c r="C1245" s="774">
        <v>8578.3230000000003</v>
      </c>
      <c r="D1245" s="773" t="s">
        <v>11</v>
      </c>
    </row>
    <row r="1246" spans="1:4" ht="11.25" customHeight="1">
      <c r="A1246" s="1265" t="s">
        <v>2943</v>
      </c>
      <c r="B1246" s="772">
        <v>3962.07</v>
      </c>
      <c r="C1246" s="772">
        <v>3962.0740000000001</v>
      </c>
      <c r="D1246" s="771" t="s">
        <v>2822</v>
      </c>
    </row>
    <row r="1247" spans="1:4" ht="11.25" customHeight="1">
      <c r="A1247" s="1265"/>
      <c r="B1247" s="772">
        <v>3962.07</v>
      </c>
      <c r="C1247" s="772">
        <v>3962.0740000000001</v>
      </c>
      <c r="D1247" s="771" t="s">
        <v>11</v>
      </c>
    </row>
    <row r="1248" spans="1:4" ht="11.25" customHeight="1">
      <c r="A1248" s="1266" t="s">
        <v>2942</v>
      </c>
      <c r="B1248" s="776">
        <v>6274.24</v>
      </c>
      <c r="C1248" s="776">
        <v>6274.2349999999997</v>
      </c>
      <c r="D1248" s="775" t="s">
        <v>2822</v>
      </c>
    </row>
    <row r="1249" spans="1:4" ht="11.25" customHeight="1">
      <c r="A1249" s="1267"/>
      <c r="B1249" s="774">
        <v>6274.24</v>
      </c>
      <c r="C1249" s="774">
        <v>6274.2349999999997</v>
      </c>
      <c r="D1249" s="773" t="s">
        <v>11</v>
      </c>
    </row>
    <row r="1250" spans="1:4" ht="11.25" customHeight="1">
      <c r="A1250" s="1265" t="s">
        <v>2941</v>
      </c>
      <c r="B1250" s="772">
        <v>3436.32</v>
      </c>
      <c r="C1250" s="772">
        <v>3435.6150000000002</v>
      </c>
      <c r="D1250" s="771" t="s">
        <v>2822</v>
      </c>
    </row>
    <row r="1251" spans="1:4" ht="11.25" customHeight="1">
      <c r="A1251" s="1265"/>
      <c r="B1251" s="772">
        <v>3436.32</v>
      </c>
      <c r="C1251" s="772">
        <v>3435.6150000000002</v>
      </c>
      <c r="D1251" s="771" t="s">
        <v>11</v>
      </c>
    </row>
    <row r="1252" spans="1:4" ht="11.25" customHeight="1">
      <c r="A1252" s="1266" t="s">
        <v>2940</v>
      </c>
      <c r="B1252" s="776">
        <v>824.17</v>
      </c>
      <c r="C1252" s="776">
        <v>824.15934000000004</v>
      </c>
      <c r="D1252" s="775" t="s">
        <v>1120</v>
      </c>
    </row>
    <row r="1253" spans="1:4" ht="11.25" customHeight="1">
      <c r="A1253" s="1267"/>
      <c r="B1253" s="774">
        <v>824.17</v>
      </c>
      <c r="C1253" s="774">
        <v>824.15934000000004</v>
      </c>
      <c r="D1253" s="773" t="s">
        <v>11</v>
      </c>
    </row>
    <row r="1254" spans="1:4" ht="11.25" customHeight="1">
      <c r="A1254" s="1265" t="s">
        <v>2939</v>
      </c>
      <c r="B1254" s="772">
        <v>228</v>
      </c>
      <c r="C1254" s="772">
        <v>228</v>
      </c>
      <c r="D1254" s="771" t="s">
        <v>2855</v>
      </c>
    </row>
    <row r="1255" spans="1:4" ht="21.75">
      <c r="A1255" s="1265"/>
      <c r="B1255" s="772">
        <v>60</v>
      </c>
      <c r="C1255" s="772">
        <v>60</v>
      </c>
      <c r="D1255" s="771" t="s">
        <v>2938</v>
      </c>
    </row>
    <row r="1256" spans="1:4" ht="11.25" customHeight="1">
      <c r="A1256" s="1265"/>
      <c r="B1256" s="772">
        <v>288</v>
      </c>
      <c r="C1256" s="772">
        <v>288</v>
      </c>
      <c r="D1256" s="771" t="s">
        <v>11</v>
      </c>
    </row>
    <row r="1257" spans="1:4" ht="11.25" customHeight="1">
      <c r="A1257" s="1266" t="s">
        <v>2937</v>
      </c>
      <c r="B1257" s="776">
        <v>1912.1</v>
      </c>
      <c r="C1257" s="776">
        <v>1911.9591700000001</v>
      </c>
      <c r="D1257" s="775" t="s">
        <v>1122</v>
      </c>
    </row>
    <row r="1258" spans="1:4" ht="11.25" customHeight="1">
      <c r="A1258" s="1267"/>
      <c r="B1258" s="774">
        <v>1912.1</v>
      </c>
      <c r="C1258" s="774">
        <v>1911.9591700000001</v>
      </c>
      <c r="D1258" s="773" t="s">
        <v>11</v>
      </c>
    </row>
    <row r="1259" spans="1:4" ht="16.5" customHeight="1">
      <c r="A1259" s="1265" t="s">
        <v>560</v>
      </c>
      <c r="B1259" s="772">
        <v>200</v>
      </c>
      <c r="C1259" s="772">
        <v>200</v>
      </c>
      <c r="D1259" s="771" t="s">
        <v>590</v>
      </c>
    </row>
    <row r="1260" spans="1:4" ht="16.5" customHeight="1">
      <c r="A1260" s="1265"/>
      <c r="B1260" s="772">
        <v>200</v>
      </c>
      <c r="C1260" s="772">
        <v>200</v>
      </c>
      <c r="D1260" s="771" t="s">
        <v>11</v>
      </c>
    </row>
    <row r="1261" spans="1:4" ht="11.25" customHeight="1">
      <c r="A1261" s="1266" t="s">
        <v>616</v>
      </c>
      <c r="B1261" s="776">
        <v>100</v>
      </c>
      <c r="C1261" s="776">
        <v>100</v>
      </c>
      <c r="D1261" s="775" t="s">
        <v>839</v>
      </c>
    </row>
    <row r="1262" spans="1:4" ht="11.25" customHeight="1">
      <c r="A1262" s="1267"/>
      <c r="B1262" s="774">
        <v>100</v>
      </c>
      <c r="C1262" s="774">
        <v>100</v>
      </c>
      <c r="D1262" s="773" t="s">
        <v>11</v>
      </c>
    </row>
    <row r="1263" spans="1:4" ht="11.25" customHeight="1">
      <c r="A1263" s="1265" t="s">
        <v>2936</v>
      </c>
      <c r="B1263" s="772">
        <v>155.57</v>
      </c>
      <c r="C1263" s="772">
        <v>155.56899999999999</v>
      </c>
      <c r="D1263" s="771" t="s">
        <v>2732</v>
      </c>
    </row>
    <row r="1264" spans="1:4" ht="11.25" customHeight="1">
      <c r="A1264" s="1265"/>
      <c r="B1264" s="772">
        <v>155.57</v>
      </c>
      <c r="C1264" s="772">
        <v>155.56899999999999</v>
      </c>
      <c r="D1264" s="771" t="s">
        <v>11</v>
      </c>
    </row>
    <row r="1265" spans="1:4" ht="11.25" customHeight="1">
      <c r="A1265" s="1266" t="s">
        <v>2935</v>
      </c>
      <c r="B1265" s="776">
        <v>597</v>
      </c>
      <c r="C1265" s="776">
        <v>597</v>
      </c>
      <c r="D1265" s="775" t="s">
        <v>2831</v>
      </c>
    </row>
    <row r="1266" spans="1:4" ht="11.25" customHeight="1">
      <c r="A1266" s="1267"/>
      <c r="B1266" s="774">
        <v>597</v>
      </c>
      <c r="C1266" s="774">
        <v>597</v>
      </c>
      <c r="D1266" s="773" t="s">
        <v>11</v>
      </c>
    </row>
    <row r="1267" spans="1:4" ht="11.25" customHeight="1">
      <c r="A1267" s="1265" t="s">
        <v>2934</v>
      </c>
      <c r="B1267" s="772">
        <v>184</v>
      </c>
      <c r="C1267" s="772">
        <v>184</v>
      </c>
      <c r="D1267" s="771" t="s">
        <v>2831</v>
      </c>
    </row>
    <row r="1268" spans="1:4" ht="11.25" customHeight="1">
      <c r="A1268" s="1265"/>
      <c r="B1268" s="772">
        <v>184</v>
      </c>
      <c r="C1268" s="772">
        <v>184</v>
      </c>
      <c r="D1268" s="771" t="s">
        <v>11</v>
      </c>
    </row>
    <row r="1269" spans="1:4" ht="11.25" customHeight="1">
      <c r="A1269" s="1266" t="s">
        <v>2933</v>
      </c>
      <c r="B1269" s="776">
        <v>120</v>
      </c>
      <c r="C1269" s="776">
        <v>120</v>
      </c>
      <c r="D1269" s="775" t="s">
        <v>2831</v>
      </c>
    </row>
    <row r="1270" spans="1:4" ht="11.25" customHeight="1">
      <c r="A1270" s="1267"/>
      <c r="B1270" s="774">
        <v>120</v>
      </c>
      <c r="C1270" s="774">
        <v>120</v>
      </c>
      <c r="D1270" s="773" t="s">
        <v>11</v>
      </c>
    </row>
    <row r="1271" spans="1:4" ht="11.25" customHeight="1">
      <c r="A1271" s="1265" t="s">
        <v>644</v>
      </c>
      <c r="B1271" s="772">
        <v>20</v>
      </c>
      <c r="C1271" s="772">
        <v>20</v>
      </c>
      <c r="D1271" s="771" t="s">
        <v>822</v>
      </c>
    </row>
    <row r="1272" spans="1:4" ht="11.25" customHeight="1">
      <c r="A1272" s="1265"/>
      <c r="B1272" s="772">
        <v>20</v>
      </c>
      <c r="C1272" s="772">
        <v>20</v>
      </c>
      <c r="D1272" s="771" t="s">
        <v>11</v>
      </c>
    </row>
    <row r="1273" spans="1:4" ht="11.25" customHeight="1">
      <c r="A1273" s="1266" t="s">
        <v>2932</v>
      </c>
      <c r="B1273" s="776">
        <v>121.1</v>
      </c>
      <c r="C1273" s="776">
        <v>121.09100000000001</v>
      </c>
      <c r="D1273" s="775" t="s">
        <v>2732</v>
      </c>
    </row>
    <row r="1274" spans="1:4" ht="11.25" customHeight="1">
      <c r="A1274" s="1267"/>
      <c r="B1274" s="774">
        <v>121.1</v>
      </c>
      <c r="C1274" s="774">
        <v>121.09100000000001</v>
      </c>
      <c r="D1274" s="773" t="s">
        <v>11</v>
      </c>
    </row>
    <row r="1275" spans="1:4" ht="11.25" customHeight="1">
      <c r="A1275" s="1265" t="s">
        <v>2931</v>
      </c>
      <c r="B1275" s="772">
        <v>35.9</v>
      </c>
      <c r="C1275" s="772">
        <v>35.9</v>
      </c>
      <c r="D1275" s="771" t="s">
        <v>2831</v>
      </c>
    </row>
    <row r="1276" spans="1:4" ht="11.25" customHeight="1">
      <c r="A1276" s="1265"/>
      <c r="B1276" s="772">
        <v>68.410000000000011</v>
      </c>
      <c r="C1276" s="772">
        <v>68.402000000000001</v>
      </c>
      <c r="D1276" s="771" t="s">
        <v>2732</v>
      </c>
    </row>
    <row r="1277" spans="1:4" ht="11.25" customHeight="1">
      <c r="A1277" s="1265"/>
      <c r="B1277" s="772">
        <v>104.31</v>
      </c>
      <c r="C1277" s="772">
        <v>104.30199999999999</v>
      </c>
      <c r="D1277" s="771" t="s">
        <v>11</v>
      </c>
    </row>
    <row r="1278" spans="1:4" ht="11.25" customHeight="1">
      <c r="A1278" s="1266" t="s">
        <v>2930</v>
      </c>
      <c r="B1278" s="776">
        <v>130</v>
      </c>
      <c r="C1278" s="776">
        <v>130</v>
      </c>
      <c r="D1278" s="775" t="s">
        <v>2831</v>
      </c>
    </row>
    <row r="1279" spans="1:4" ht="11.25" customHeight="1">
      <c r="A1279" s="1267"/>
      <c r="B1279" s="774">
        <v>130</v>
      </c>
      <c r="C1279" s="774">
        <v>130</v>
      </c>
      <c r="D1279" s="773" t="s">
        <v>11</v>
      </c>
    </row>
    <row r="1280" spans="1:4" ht="11.25" customHeight="1">
      <c r="A1280" s="1265" t="s">
        <v>2929</v>
      </c>
      <c r="B1280" s="772">
        <v>265</v>
      </c>
      <c r="C1280" s="772">
        <v>265</v>
      </c>
      <c r="D1280" s="771" t="s">
        <v>2831</v>
      </c>
    </row>
    <row r="1281" spans="1:4" ht="11.25" customHeight="1">
      <c r="A1281" s="1265"/>
      <c r="B1281" s="772">
        <v>265</v>
      </c>
      <c r="C1281" s="772">
        <v>265</v>
      </c>
      <c r="D1281" s="771" t="s">
        <v>11</v>
      </c>
    </row>
    <row r="1282" spans="1:4" ht="11.25" customHeight="1">
      <c r="A1282" s="1266" t="s">
        <v>2928</v>
      </c>
      <c r="B1282" s="776">
        <v>100</v>
      </c>
      <c r="C1282" s="776">
        <v>100</v>
      </c>
      <c r="D1282" s="775" t="s">
        <v>2831</v>
      </c>
    </row>
    <row r="1283" spans="1:4" ht="11.25" customHeight="1">
      <c r="A1283" s="1267"/>
      <c r="B1283" s="774">
        <v>100</v>
      </c>
      <c r="C1283" s="774">
        <v>100</v>
      </c>
      <c r="D1283" s="773" t="s">
        <v>11</v>
      </c>
    </row>
    <row r="1284" spans="1:4" ht="11.25" customHeight="1">
      <c r="A1284" s="1265" t="s">
        <v>559</v>
      </c>
      <c r="B1284" s="772">
        <v>30</v>
      </c>
      <c r="C1284" s="772">
        <v>30</v>
      </c>
      <c r="D1284" s="771" t="s">
        <v>590</v>
      </c>
    </row>
    <row r="1285" spans="1:4" ht="11.25" customHeight="1">
      <c r="A1285" s="1265"/>
      <c r="B1285" s="772">
        <v>30</v>
      </c>
      <c r="C1285" s="772">
        <v>30</v>
      </c>
      <c r="D1285" s="771" t="s">
        <v>11</v>
      </c>
    </row>
    <row r="1286" spans="1:4" ht="11.25" customHeight="1">
      <c r="A1286" s="1266" t="s">
        <v>2927</v>
      </c>
      <c r="B1286" s="776">
        <v>49.1</v>
      </c>
      <c r="C1286" s="776">
        <v>49.1</v>
      </c>
      <c r="D1286" s="775" t="s">
        <v>2831</v>
      </c>
    </row>
    <row r="1287" spans="1:4" ht="11.25" customHeight="1">
      <c r="A1287" s="1267"/>
      <c r="B1287" s="774">
        <v>49.1</v>
      </c>
      <c r="C1287" s="774">
        <v>49.1</v>
      </c>
      <c r="D1287" s="773" t="s">
        <v>11</v>
      </c>
    </row>
    <row r="1288" spans="1:4" ht="11.25" customHeight="1">
      <c r="A1288" s="1265" t="s">
        <v>2926</v>
      </c>
      <c r="B1288" s="772">
        <v>740.7</v>
      </c>
      <c r="C1288" s="772">
        <v>740.67374000000007</v>
      </c>
      <c r="D1288" s="771" t="s">
        <v>2429</v>
      </c>
    </row>
    <row r="1289" spans="1:4" ht="11.25" customHeight="1">
      <c r="A1289" s="1265"/>
      <c r="B1289" s="772">
        <v>740.7</v>
      </c>
      <c r="C1289" s="772">
        <v>740.67374000000007</v>
      </c>
      <c r="D1289" s="771" t="s">
        <v>11</v>
      </c>
    </row>
    <row r="1290" spans="1:4" ht="11.25" customHeight="1">
      <c r="A1290" s="1266" t="s">
        <v>2925</v>
      </c>
      <c r="B1290" s="776">
        <v>561.46</v>
      </c>
      <c r="C1290" s="776">
        <v>561.45699999999999</v>
      </c>
      <c r="D1290" s="775" t="s">
        <v>2732</v>
      </c>
    </row>
    <row r="1291" spans="1:4" ht="11.25" customHeight="1">
      <c r="A1291" s="1267"/>
      <c r="B1291" s="774">
        <v>561.46</v>
      </c>
      <c r="C1291" s="774">
        <v>561.45699999999999</v>
      </c>
      <c r="D1291" s="773" t="s">
        <v>11</v>
      </c>
    </row>
    <row r="1292" spans="1:4" ht="11.25" customHeight="1">
      <c r="A1292" s="1265" t="s">
        <v>2924</v>
      </c>
      <c r="B1292" s="772">
        <v>67.5</v>
      </c>
      <c r="C1292" s="772">
        <v>67.5</v>
      </c>
      <c r="D1292" s="771" t="s">
        <v>2624</v>
      </c>
    </row>
    <row r="1293" spans="1:4" ht="11.25" customHeight="1">
      <c r="A1293" s="1265"/>
      <c r="B1293" s="772">
        <v>67.5</v>
      </c>
      <c r="C1293" s="772">
        <v>67.5</v>
      </c>
      <c r="D1293" s="771" t="s">
        <v>11</v>
      </c>
    </row>
    <row r="1294" spans="1:4" ht="11.25" customHeight="1">
      <c r="A1294" s="1266" t="s">
        <v>2923</v>
      </c>
      <c r="B1294" s="776">
        <v>131.1</v>
      </c>
      <c r="C1294" s="776">
        <v>65.55</v>
      </c>
      <c r="D1294" s="775" t="s">
        <v>2596</v>
      </c>
    </row>
    <row r="1295" spans="1:4" ht="11.25" customHeight="1">
      <c r="A1295" s="1267"/>
      <c r="B1295" s="774">
        <v>131.1</v>
      </c>
      <c r="C1295" s="774">
        <v>65.55</v>
      </c>
      <c r="D1295" s="773" t="s">
        <v>11</v>
      </c>
    </row>
    <row r="1296" spans="1:4" ht="11.25" customHeight="1">
      <c r="A1296" s="1265" t="s">
        <v>2922</v>
      </c>
      <c r="B1296" s="772">
        <v>55.04</v>
      </c>
      <c r="C1296" s="772">
        <v>46.475999999999999</v>
      </c>
      <c r="D1296" s="771" t="s">
        <v>2629</v>
      </c>
    </row>
    <row r="1297" spans="1:4" ht="11.25" customHeight="1">
      <c r="A1297" s="1265"/>
      <c r="B1297" s="772">
        <v>55.04</v>
      </c>
      <c r="C1297" s="772">
        <v>46.475999999999999</v>
      </c>
      <c r="D1297" s="771" t="s">
        <v>11</v>
      </c>
    </row>
    <row r="1298" spans="1:4" ht="11.25" customHeight="1">
      <c r="A1298" s="1266" t="s">
        <v>2921</v>
      </c>
      <c r="B1298" s="776">
        <v>726.01</v>
      </c>
      <c r="C1298" s="776">
        <v>720.21900000000005</v>
      </c>
      <c r="D1298" s="775" t="s">
        <v>2822</v>
      </c>
    </row>
    <row r="1299" spans="1:4" ht="11.25" customHeight="1">
      <c r="A1299" s="1267"/>
      <c r="B1299" s="774">
        <v>726.01</v>
      </c>
      <c r="C1299" s="774">
        <v>720.21900000000005</v>
      </c>
      <c r="D1299" s="773" t="s">
        <v>11</v>
      </c>
    </row>
    <row r="1300" spans="1:4" ht="21.75">
      <c r="A1300" s="1265" t="s">
        <v>2920</v>
      </c>
      <c r="B1300" s="772">
        <v>42.5</v>
      </c>
      <c r="C1300" s="772">
        <v>42.5</v>
      </c>
      <c r="D1300" s="771" t="s">
        <v>2853</v>
      </c>
    </row>
    <row r="1301" spans="1:4" ht="11.25" customHeight="1">
      <c r="A1301" s="1265"/>
      <c r="B1301" s="772">
        <v>42.5</v>
      </c>
      <c r="C1301" s="772">
        <v>42.5</v>
      </c>
      <c r="D1301" s="771" t="s">
        <v>11</v>
      </c>
    </row>
    <row r="1302" spans="1:4" ht="11.25" customHeight="1">
      <c r="A1302" s="1266" t="s">
        <v>2919</v>
      </c>
      <c r="B1302" s="776">
        <v>38424.950000000004</v>
      </c>
      <c r="C1302" s="776">
        <v>38424.947</v>
      </c>
      <c r="D1302" s="775" t="s">
        <v>2822</v>
      </c>
    </row>
    <row r="1303" spans="1:4" ht="11.25" customHeight="1">
      <c r="A1303" s="1265"/>
      <c r="B1303" s="772">
        <v>1313.3700000000001</v>
      </c>
      <c r="C1303" s="772">
        <v>763.34879999999998</v>
      </c>
      <c r="D1303" s="771" t="s">
        <v>2429</v>
      </c>
    </row>
    <row r="1304" spans="1:4" ht="11.25" customHeight="1">
      <c r="A1304" s="1267"/>
      <c r="B1304" s="774">
        <v>39738.320000000007</v>
      </c>
      <c r="C1304" s="774">
        <v>39188.2958</v>
      </c>
      <c r="D1304" s="773" t="s">
        <v>11</v>
      </c>
    </row>
    <row r="1305" spans="1:4" ht="11.25" customHeight="1">
      <c r="A1305" s="1265" t="s">
        <v>2918</v>
      </c>
      <c r="B1305" s="772">
        <v>4306.6899999999996</v>
      </c>
      <c r="C1305" s="772">
        <v>4306.6850000000004</v>
      </c>
      <c r="D1305" s="771" t="s">
        <v>2822</v>
      </c>
    </row>
    <row r="1306" spans="1:4" ht="11.25" customHeight="1">
      <c r="A1306" s="1265"/>
      <c r="B1306" s="772">
        <v>4306.6899999999996</v>
      </c>
      <c r="C1306" s="772">
        <v>4306.6850000000004</v>
      </c>
      <c r="D1306" s="771" t="s">
        <v>11</v>
      </c>
    </row>
    <row r="1307" spans="1:4" ht="11.25" customHeight="1">
      <c r="A1307" s="1266" t="s">
        <v>2917</v>
      </c>
      <c r="B1307" s="776">
        <v>7062.7599999999993</v>
      </c>
      <c r="C1307" s="776">
        <v>7027.2450000000008</v>
      </c>
      <c r="D1307" s="775" t="s">
        <v>2822</v>
      </c>
    </row>
    <row r="1308" spans="1:4" ht="11.25" customHeight="1">
      <c r="A1308" s="1265"/>
      <c r="B1308" s="772">
        <v>1214.22</v>
      </c>
      <c r="C1308" s="772">
        <v>1214.18652</v>
      </c>
      <c r="D1308" s="771" t="s">
        <v>1118</v>
      </c>
    </row>
    <row r="1309" spans="1:4" ht="11.25" customHeight="1">
      <c r="A1309" s="1267"/>
      <c r="B1309" s="774">
        <v>8276.98</v>
      </c>
      <c r="C1309" s="774">
        <v>8241.4315200000001</v>
      </c>
      <c r="D1309" s="773" t="s">
        <v>11</v>
      </c>
    </row>
    <row r="1310" spans="1:4" ht="11.25" customHeight="1">
      <c r="A1310" s="1265" t="s">
        <v>2916</v>
      </c>
      <c r="B1310" s="772">
        <v>5137.3500000000004</v>
      </c>
      <c r="C1310" s="772">
        <v>5137.3490000000002</v>
      </c>
      <c r="D1310" s="771" t="s">
        <v>2822</v>
      </c>
    </row>
    <row r="1311" spans="1:4" ht="11.25" customHeight="1">
      <c r="A1311" s="1265"/>
      <c r="B1311" s="772">
        <v>5137.3500000000004</v>
      </c>
      <c r="C1311" s="772">
        <v>5137.3490000000002</v>
      </c>
      <c r="D1311" s="771" t="s">
        <v>11</v>
      </c>
    </row>
    <row r="1312" spans="1:4" ht="11.25" customHeight="1">
      <c r="A1312" s="1266" t="s">
        <v>2915</v>
      </c>
      <c r="B1312" s="776">
        <v>11969.32</v>
      </c>
      <c r="C1312" s="776">
        <v>11969.316999999999</v>
      </c>
      <c r="D1312" s="775" t="s">
        <v>2822</v>
      </c>
    </row>
    <row r="1313" spans="1:4" ht="11.25" customHeight="1">
      <c r="A1313" s="1267"/>
      <c r="B1313" s="774">
        <v>11969.32</v>
      </c>
      <c r="C1313" s="774">
        <v>11969.316999999999</v>
      </c>
      <c r="D1313" s="773" t="s">
        <v>11</v>
      </c>
    </row>
    <row r="1314" spans="1:4" ht="11.25" customHeight="1">
      <c r="A1314" s="1265" t="s">
        <v>2914</v>
      </c>
      <c r="B1314" s="772">
        <v>27185.45</v>
      </c>
      <c r="C1314" s="772">
        <v>27185.445</v>
      </c>
      <c r="D1314" s="771" t="s">
        <v>2822</v>
      </c>
    </row>
    <row r="1315" spans="1:4" ht="11.25" customHeight="1">
      <c r="A1315" s="1265"/>
      <c r="B1315" s="772">
        <v>834.31</v>
      </c>
      <c r="C1315" s="772">
        <v>812.70464000000004</v>
      </c>
      <c r="D1315" s="771" t="s">
        <v>2429</v>
      </c>
    </row>
    <row r="1316" spans="1:4" ht="11.25" customHeight="1">
      <c r="A1316" s="1265"/>
      <c r="B1316" s="772">
        <v>642.48</v>
      </c>
      <c r="C1316" s="772">
        <v>642.45625000000007</v>
      </c>
      <c r="D1316" s="771" t="s">
        <v>1117</v>
      </c>
    </row>
    <row r="1317" spans="1:4" ht="11.25" customHeight="1">
      <c r="A1317" s="1265"/>
      <c r="B1317" s="772">
        <v>28662.240000000002</v>
      </c>
      <c r="C1317" s="772">
        <v>28640.605889999999</v>
      </c>
      <c r="D1317" s="771" t="s">
        <v>11</v>
      </c>
    </row>
    <row r="1318" spans="1:4" ht="11.25" customHeight="1">
      <c r="A1318" s="1266" t="s">
        <v>544</v>
      </c>
      <c r="B1318" s="776">
        <v>30</v>
      </c>
      <c r="C1318" s="776">
        <v>30</v>
      </c>
      <c r="D1318" s="775" t="s">
        <v>551</v>
      </c>
    </row>
    <row r="1319" spans="1:4" ht="11.25" customHeight="1">
      <c r="A1319" s="1267"/>
      <c r="B1319" s="774">
        <v>30</v>
      </c>
      <c r="C1319" s="774">
        <v>30</v>
      </c>
      <c r="D1319" s="773" t="s">
        <v>11</v>
      </c>
    </row>
    <row r="1320" spans="1:4" ht="11.25" customHeight="1">
      <c r="A1320" s="1265" t="s">
        <v>2913</v>
      </c>
      <c r="B1320" s="772">
        <v>4714.66</v>
      </c>
      <c r="C1320" s="772">
        <v>4714.6540000000005</v>
      </c>
      <c r="D1320" s="771" t="s">
        <v>2822</v>
      </c>
    </row>
    <row r="1321" spans="1:4" ht="11.25" customHeight="1">
      <c r="A1321" s="1265"/>
      <c r="B1321" s="772">
        <v>1492.97</v>
      </c>
      <c r="C1321" s="772">
        <v>1481.2905800000001</v>
      </c>
      <c r="D1321" s="771" t="s">
        <v>2429</v>
      </c>
    </row>
    <row r="1322" spans="1:4" ht="11.25" customHeight="1">
      <c r="A1322" s="1265"/>
      <c r="B1322" s="772">
        <v>6207.63</v>
      </c>
      <c r="C1322" s="772">
        <v>6195.9445800000003</v>
      </c>
      <c r="D1322" s="771" t="s">
        <v>11</v>
      </c>
    </row>
    <row r="1323" spans="1:4" ht="11.25" customHeight="1">
      <c r="A1323" s="1266" t="s">
        <v>2912</v>
      </c>
      <c r="B1323" s="776">
        <v>27608.49</v>
      </c>
      <c r="C1323" s="776">
        <v>27608.491000000002</v>
      </c>
      <c r="D1323" s="775" t="s">
        <v>2822</v>
      </c>
    </row>
    <row r="1324" spans="1:4" ht="11.25" customHeight="1">
      <c r="A1324" s="1265"/>
      <c r="B1324" s="772">
        <v>296.75</v>
      </c>
      <c r="C1324" s="772">
        <v>295.56831</v>
      </c>
      <c r="D1324" s="771" t="s">
        <v>1122</v>
      </c>
    </row>
    <row r="1325" spans="1:4" ht="11.25" customHeight="1">
      <c r="A1325" s="1267"/>
      <c r="B1325" s="774">
        <v>27905.24</v>
      </c>
      <c r="C1325" s="774">
        <v>27904.059310000001</v>
      </c>
      <c r="D1325" s="773" t="s">
        <v>11</v>
      </c>
    </row>
    <row r="1326" spans="1:4" ht="11.25" customHeight="1">
      <c r="A1326" s="1265" t="s">
        <v>2911</v>
      </c>
      <c r="B1326" s="772">
        <v>14851.74</v>
      </c>
      <c r="C1326" s="772">
        <v>14851.742</v>
      </c>
      <c r="D1326" s="771" t="s">
        <v>2822</v>
      </c>
    </row>
    <row r="1327" spans="1:4" ht="11.25" customHeight="1">
      <c r="A1327" s="1265"/>
      <c r="B1327" s="772">
        <v>14851.74</v>
      </c>
      <c r="C1327" s="772">
        <v>14851.742</v>
      </c>
      <c r="D1327" s="771" t="s">
        <v>11</v>
      </c>
    </row>
    <row r="1328" spans="1:4" ht="11.25" customHeight="1">
      <c r="A1328" s="1266" t="s">
        <v>2910</v>
      </c>
      <c r="B1328" s="776">
        <v>154.42000000000002</v>
      </c>
      <c r="C1328" s="776">
        <v>151.50299999999999</v>
      </c>
      <c r="D1328" s="775" t="s">
        <v>2822</v>
      </c>
    </row>
    <row r="1329" spans="1:4" ht="11.25" customHeight="1">
      <c r="A1329" s="1267"/>
      <c r="B1329" s="774">
        <v>154.42000000000002</v>
      </c>
      <c r="C1329" s="774">
        <v>151.50299999999999</v>
      </c>
      <c r="D1329" s="773" t="s">
        <v>11</v>
      </c>
    </row>
    <row r="1330" spans="1:4" ht="11.25" customHeight="1">
      <c r="A1330" s="1265" t="s">
        <v>2909</v>
      </c>
      <c r="B1330" s="772">
        <v>7128.57</v>
      </c>
      <c r="C1330" s="772">
        <v>7128.57</v>
      </c>
      <c r="D1330" s="771" t="s">
        <v>2822</v>
      </c>
    </row>
    <row r="1331" spans="1:4" ht="11.25" customHeight="1">
      <c r="A1331" s="1265"/>
      <c r="B1331" s="772">
        <v>7128.57</v>
      </c>
      <c r="C1331" s="772">
        <v>7128.57</v>
      </c>
      <c r="D1331" s="771" t="s">
        <v>11</v>
      </c>
    </row>
    <row r="1332" spans="1:4" ht="11.25" customHeight="1">
      <c r="A1332" s="1266" t="s">
        <v>2908</v>
      </c>
      <c r="B1332" s="776">
        <v>1711.6999999999998</v>
      </c>
      <c r="C1332" s="776">
        <v>1691.1009999999999</v>
      </c>
      <c r="D1332" s="775" t="s">
        <v>2822</v>
      </c>
    </row>
    <row r="1333" spans="1:4" ht="11.25" customHeight="1">
      <c r="A1333" s="1267"/>
      <c r="B1333" s="774">
        <v>1711.6999999999998</v>
      </c>
      <c r="C1333" s="774">
        <v>1691.1009999999999</v>
      </c>
      <c r="D1333" s="773" t="s">
        <v>11</v>
      </c>
    </row>
    <row r="1334" spans="1:4" ht="11.25" customHeight="1">
      <c r="A1334" s="1265" t="s">
        <v>2907</v>
      </c>
      <c r="B1334" s="772">
        <v>7677.89</v>
      </c>
      <c r="C1334" s="772">
        <v>7677.89</v>
      </c>
      <c r="D1334" s="771" t="s">
        <v>2822</v>
      </c>
    </row>
    <row r="1335" spans="1:4" ht="11.25" customHeight="1">
      <c r="A1335" s="1265"/>
      <c r="B1335" s="772">
        <v>7677.89</v>
      </c>
      <c r="C1335" s="772">
        <v>7677.89</v>
      </c>
      <c r="D1335" s="771" t="s">
        <v>11</v>
      </c>
    </row>
    <row r="1336" spans="1:4" ht="11.25" customHeight="1">
      <c r="A1336" s="1266" t="s">
        <v>543</v>
      </c>
      <c r="B1336" s="776">
        <v>10</v>
      </c>
      <c r="C1336" s="776">
        <v>10</v>
      </c>
      <c r="D1336" s="775" t="s">
        <v>551</v>
      </c>
    </row>
    <row r="1337" spans="1:4" ht="11.25" customHeight="1">
      <c r="A1337" s="1267"/>
      <c r="B1337" s="774">
        <v>10</v>
      </c>
      <c r="C1337" s="774">
        <v>10</v>
      </c>
      <c r="D1337" s="773" t="s">
        <v>11</v>
      </c>
    </row>
    <row r="1338" spans="1:4" ht="11.25" customHeight="1">
      <c r="A1338" s="1265" t="s">
        <v>2906</v>
      </c>
      <c r="B1338" s="772">
        <v>400</v>
      </c>
      <c r="C1338" s="772">
        <v>200</v>
      </c>
      <c r="D1338" s="771" t="s">
        <v>2864</v>
      </c>
    </row>
    <row r="1339" spans="1:4" ht="11.25" customHeight="1">
      <c r="A1339" s="1265"/>
      <c r="B1339" s="772">
        <v>400</v>
      </c>
      <c r="C1339" s="772">
        <v>200</v>
      </c>
      <c r="D1339" s="771" t="s">
        <v>11</v>
      </c>
    </row>
    <row r="1340" spans="1:4" ht="11.25" customHeight="1">
      <c r="A1340" s="1266" t="s">
        <v>2905</v>
      </c>
      <c r="B1340" s="776">
        <v>800</v>
      </c>
      <c r="C1340" s="776">
        <v>400</v>
      </c>
      <c r="D1340" s="775" t="s">
        <v>2864</v>
      </c>
    </row>
    <row r="1341" spans="1:4" ht="11.25" customHeight="1">
      <c r="A1341" s="1265"/>
      <c r="B1341" s="772">
        <v>240</v>
      </c>
      <c r="C1341" s="772">
        <v>240</v>
      </c>
      <c r="D1341" s="771" t="s">
        <v>2565</v>
      </c>
    </row>
    <row r="1342" spans="1:4" ht="11.25" customHeight="1">
      <c r="A1342" s="1267"/>
      <c r="B1342" s="774">
        <v>1040</v>
      </c>
      <c r="C1342" s="774">
        <v>640</v>
      </c>
      <c r="D1342" s="773" t="s">
        <v>11</v>
      </c>
    </row>
    <row r="1343" spans="1:4" ht="11.25" customHeight="1">
      <c r="A1343" s="1265" t="s">
        <v>2904</v>
      </c>
      <c r="B1343" s="772">
        <v>1735.47</v>
      </c>
      <c r="C1343" s="772">
        <v>1684.1735000000001</v>
      </c>
      <c r="D1343" s="771" t="s">
        <v>2429</v>
      </c>
    </row>
    <row r="1344" spans="1:4" ht="11.25" customHeight="1">
      <c r="A1344" s="1265"/>
      <c r="B1344" s="772">
        <v>1735.47</v>
      </c>
      <c r="C1344" s="772">
        <v>1684.1735000000001</v>
      </c>
      <c r="D1344" s="771" t="s">
        <v>11</v>
      </c>
    </row>
    <row r="1345" spans="1:4" ht="11.25" customHeight="1">
      <c r="A1345" s="1266" t="s">
        <v>2903</v>
      </c>
      <c r="B1345" s="776">
        <v>150</v>
      </c>
      <c r="C1345" s="776">
        <v>150</v>
      </c>
      <c r="D1345" s="775" t="s">
        <v>2624</v>
      </c>
    </row>
    <row r="1346" spans="1:4" ht="11.25" customHeight="1">
      <c r="A1346" s="1265"/>
      <c r="B1346" s="772">
        <v>600</v>
      </c>
      <c r="C1346" s="772">
        <v>600</v>
      </c>
      <c r="D1346" s="771" t="s">
        <v>717</v>
      </c>
    </row>
    <row r="1347" spans="1:4" ht="11.25" customHeight="1">
      <c r="A1347" s="1267"/>
      <c r="B1347" s="774">
        <v>750</v>
      </c>
      <c r="C1347" s="774">
        <v>750</v>
      </c>
      <c r="D1347" s="773" t="s">
        <v>11</v>
      </c>
    </row>
    <row r="1348" spans="1:4" ht="11.25" customHeight="1">
      <c r="A1348" s="1265" t="s">
        <v>2902</v>
      </c>
      <c r="B1348" s="772">
        <v>70</v>
      </c>
      <c r="C1348" s="772">
        <v>70</v>
      </c>
      <c r="D1348" s="771" t="s">
        <v>2630</v>
      </c>
    </row>
    <row r="1349" spans="1:4" ht="11.25" customHeight="1">
      <c r="A1349" s="1265"/>
      <c r="B1349" s="772">
        <v>70</v>
      </c>
      <c r="C1349" s="772">
        <v>70</v>
      </c>
      <c r="D1349" s="771" t="s">
        <v>11</v>
      </c>
    </row>
    <row r="1350" spans="1:4" ht="11.25" customHeight="1">
      <c r="A1350" s="1266" t="s">
        <v>2901</v>
      </c>
      <c r="B1350" s="776">
        <v>52</v>
      </c>
      <c r="C1350" s="776">
        <v>52</v>
      </c>
      <c r="D1350" s="775" t="s">
        <v>2855</v>
      </c>
    </row>
    <row r="1351" spans="1:4" ht="11.25" customHeight="1">
      <c r="A1351" s="1267"/>
      <c r="B1351" s="774">
        <v>52</v>
      </c>
      <c r="C1351" s="774">
        <v>52</v>
      </c>
      <c r="D1351" s="773" t="s">
        <v>11</v>
      </c>
    </row>
    <row r="1352" spans="1:4" ht="11.25" customHeight="1">
      <c r="A1352" s="1265" t="s">
        <v>673</v>
      </c>
      <c r="B1352" s="772">
        <v>50</v>
      </c>
      <c r="C1352" s="772">
        <v>50</v>
      </c>
      <c r="D1352" s="771" t="s">
        <v>681</v>
      </c>
    </row>
    <row r="1353" spans="1:4" ht="11.25" customHeight="1">
      <c r="A1353" s="1265"/>
      <c r="B1353" s="772">
        <v>50</v>
      </c>
      <c r="C1353" s="772">
        <v>50</v>
      </c>
      <c r="D1353" s="771" t="s">
        <v>11</v>
      </c>
    </row>
    <row r="1354" spans="1:4" ht="11.25" customHeight="1">
      <c r="A1354" s="1266" t="s">
        <v>600</v>
      </c>
      <c r="B1354" s="776">
        <v>20</v>
      </c>
      <c r="C1354" s="776">
        <v>20</v>
      </c>
      <c r="D1354" s="775" t="s">
        <v>861</v>
      </c>
    </row>
    <row r="1355" spans="1:4" ht="11.25" customHeight="1">
      <c r="A1355" s="1267"/>
      <c r="B1355" s="774">
        <v>20</v>
      </c>
      <c r="C1355" s="774">
        <v>20</v>
      </c>
      <c r="D1355" s="773" t="s">
        <v>11</v>
      </c>
    </row>
    <row r="1356" spans="1:4" ht="11.25" customHeight="1">
      <c r="A1356" s="1265" t="s">
        <v>2900</v>
      </c>
      <c r="B1356" s="772">
        <v>3160.8799999999997</v>
      </c>
      <c r="C1356" s="772">
        <v>3160.8451299999997</v>
      </c>
      <c r="D1356" s="771" t="s">
        <v>2429</v>
      </c>
    </row>
    <row r="1357" spans="1:4" ht="11.25" customHeight="1">
      <c r="A1357" s="1265"/>
      <c r="B1357" s="772">
        <v>3160.8799999999997</v>
      </c>
      <c r="C1357" s="772">
        <v>3160.8451299999997</v>
      </c>
      <c r="D1357" s="771" t="s">
        <v>11</v>
      </c>
    </row>
    <row r="1358" spans="1:4" ht="11.25" customHeight="1">
      <c r="A1358" s="1266" t="s">
        <v>2899</v>
      </c>
      <c r="B1358" s="776">
        <v>200</v>
      </c>
      <c r="C1358" s="776">
        <v>0</v>
      </c>
      <c r="D1358" s="775" t="s">
        <v>2565</v>
      </c>
    </row>
    <row r="1359" spans="1:4" ht="11.25" customHeight="1">
      <c r="A1359" s="1267"/>
      <c r="B1359" s="774">
        <v>200</v>
      </c>
      <c r="C1359" s="774">
        <v>0</v>
      </c>
      <c r="D1359" s="773" t="s">
        <v>11</v>
      </c>
    </row>
    <row r="1360" spans="1:4" ht="11.25" customHeight="1">
      <c r="A1360" s="1265" t="s">
        <v>2898</v>
      </c>
      <c r="B1360" s="772">
        <v>80</v>
      </c>
      <c r="C1360" s="772">
        <v>0</v>
      </c>
      <c r="D1360" s="771" t="s">
        <v>2565</v>
      </c>
    </row>
    <row r="1361" spans="1:4" ht="11.25" customHeight="1">
      <c r="A1361" s="1265"/>
      <c r="B1361" s="772">
        <v>80</v>
      </c>
      <c r="C1361" s="772">
        <v>0</v>
      </c>
      <c r="D1361" s="771" t="s">
        <v>11</v>
      </c>
    </row>
    <row r="1362" spans="1:4" ht="11.25" customHeight="1">
      <c r="A1362" s="1266" t="s">
        <v>2897</v>
      </c>
      <c r="B1362" s="776">
        <v>61</v>
      </c>
      <c r="C1362" s="776">
        <v>61</v>
      </c>
      <c r="D1362" s="775" t="s">
        <v>2831</v>
      </c>
    </row>
    <row r="1363" spans="1:4" ht="11.25" customHeight="1">
      <c r="A1363" s="1267"/>
      <c r="B1363" s="774">
        <v>61</v>
      </c>
      <c r="C1363" s="774">
        <v>61</v>
      </c>
      <c r="D1363" s="773" t="s">
        <v>11</v>
      </c>
    </row>
    <row r="1364" spans="1:4" ht="21.75">
      <c r="A1364" s="1265" t="s">
        <v>4625</v>
      </c>
      <c r="B1364" s="772">
        <v>25</v>
      </c>
      <c r="C1364" s="772">
        <v>25</v>
      </c>
      <c r="D1364" s="771" t="s">
        <v>808</v>
      </c>
    </row>
    <row r="1365" spans="1:4" ht="11.25" customHeight="1">
      <c r="A1365" s="1265"/>
      <c r="B1365" s="772">
        <v>25</v>
      </c>
      <c r="C1365" s="772">
        <v>25</v>
      </c>
      <c r="D1365" s="771" t="s">
        <v>11</v>
      </c>
    </row>
    <row r="1366" spans="1:4" ht="11.25" customHeight="1">
      <c r="A1366" s="1266" t="s">
        <v>2896</v>
      </c>
      <c r="B1366" s="776">
        <v>1395.6599999999999</v>
      </c>
      <c r="C1366" s="776">
        <v>1395.6205399999999</v>
      </c>
      <c r="D1366" s="775" t="s">
        <v>2429</v>
      </c>
    </row>
    <row r="1367" spans="1:4" ht="11.25" customHeight="1">
      <c r="A1367" s="1265"/>
      <c r="B1367" s="772">
        <v>615.43000000000006</v>
      </c>
      <c r="C1367" s="772">
        <v>615.40636000000006</v>
      </c>
      <c r="D1367" s="771" t="s">
        <v>1120</v>
      </c>
    </row>
    <row r="1368" spans="1:4" ht="11.25" customHeight="1">
      <c r="A1368" s="1267"/>
      <c r="B1368" s="774">
        <v>2011.09</v>
      </c>
      <c r="C1368" s="774">
        <v>2011.0268999999998</v>
      </c>
      <c r="D1368" s="773" t="s">
        <v>11</v>
      </c>
    </row>
    <row r="1369" spans="1:4" ht="11.25" customHeight="1">
      <c r="A1369" s="1265" t="s">
        <v>2895</v>
      </c>
      <c r="B1369" s="772">
        <v>192</v>
      </c>
      <c r="C1369" s="772">
        <v>192</v>
      </c>
      <c r="D1369" s="771" t="s">
        <v>2831</v>
      </c>
    </row>
    <row r="1370" spans="1:4" ht="11.25" customHeight="1">
      <c r="A1370" s="1265"/>
      <c r="B1370" s="772">
        <v>192</v>
      </c>
      <c r="C1370" s="772">
        <v>192</v>
      </c>
      <c r="D1370" s="771" t="s">
        <v>11</v>
      </c>
    </row>
    <row r="1371" spans="1:4" ht="11.25" customHeight="1">
      <c r="A1371" s="1266" t="s">
        <v>558</v>
      </c>
      <c r="B1371" s="776">
        <v>30</v>
      </c>
      <c r="C1371" s="776">
        <v>30</v>
      </c>
      <c r="D1371" s="775" t="s">
        <v>590</v>
      </c>
    </row>
    <row r="1372" spans="1:4" ht="11.25" customHeight="1">
      <c r="A1372" s="1267"/>
      <c r="B1372" s="774">
        <v>30</v>
      </c>
      <c r="C1372" s="774">
        <v>30</v>
      </c>
      <c r="D1372" s="773" t="s">
        <v>11</v>
      </c>
    </row>
    <row r="1373" spans="1:4" ht="21.75">
      <c r="A1373" s="1265" t="s">
        <v>2894</v>
      </c>
      <c r="B1373" s="772">
        <v>100</v>
      </c>
      <c r="C1373" s="772">
        <v>100</v>
      </c>
      <c r="D1373" s="771" t="s">
        <v>2626</v>
      </c>
    </row>
    <row r="1374" spans="1:4" ht="11.25" customHeight="1">
      <c r="A1374" s="1265"/>
      <c r="B1374" s="772">
        <v>200</v>
      </c>
      <c r="C1374" s="772">
        <v>200</v>
      </c>
      <c r="D1374" s="771" t="s">
        <v>2831</v>
      </c>
    </row>
    <row r="1375" spans="1:4" ht="11.25" customHeight="1">
      <c r="A1375" s="1265"/>
      <c r="B1375" s="772">
        <v>300</v>
      </c>
      <c r="C1375" s="772">
        <v>300</v>
      </c>
      <c r="D1375" s="771" t="s">
        <v>11</v>
      </c>
    </row>
    <row r="1376" spans="1:4" ht="11.25" customHeight="1">
      <c r="A1376" s="1266" t="s">
        <v>2893</v>
      </c>
      <c r="B1376" s="776">
        <v>139.1</v>
      </c>
      <c r="C1376" s="776">
        <v>132.477</v>
      </c>
      <c r="D1376" s="775" t="s">
        <v>2625</v>
      </c>
    </row>
    <row r="1377" spans="1:4" ht="11.25" customHeight="1">
      <c r="A1377" s="1267"/>
      <c r="B1377" s="774">
        <v>139.1</v>
      </c>
      <c r="C1377" s="774">
        <v>132.477</v>
      </c>
      <c r="D1377" s="773" t="s">
        <v>11</v>
      </c>
    </row>
    <row r="1378" spans="1:4" ht="11.25" customHeight="1">
      <c r="A1378" s="1265" t="s">
        <v>2892</v>
      </c>
      <c r="B1378" s="772">
        <v>200</v>
      </c>
      <c r="C1378" s="772">
        <v>200</v>
      </c>
      <c r="D1378" s="771" t="s">
        <v>2831</v>
      </c>
    </row>
    <row r="1379" spans="1:4" ht="11.25" customHeight="1">
      <c r="A1379" s="1265"/>
      <c r="B1379" s="772">
        <v>200</v>
      </c>
      <c r="C1379" s="772">
        <v>200</v>
      </c>
      <c r="D1379" s="771" t="s">
        <v>11</v>
      </c>
    </row>
    <row r="1380" spans="1:4" ht="11.25" customHeight="1">
      <c r="A1380" s="1266" t="s">
        <v>2891</v>
      </c>
      <c r="B1380" s="776">
        <v>150</v>
      </c>
      <c r="C1380" s="776">
        <v>150</v>
      </c>
      <c r="D1380" s="775" t="s">
        <v>2624</v>
      </c>
    </row>
    <row r="1381" spans="1:4" ht="11.25" customHeight="1">
      <c r="A1381" s="1267"/>
      <c r="B1381" s="774">
        <v>150</v>
      </c>
      <c r="C1381" s="774">
        <v>150</v>
      </c>
      <c r="D1381" s="773" t="s">
        <v>11</v>
      </c>
    </row>
    <row r="1382" spans="1:4" ht="11.25" customHeight="1">
      <c r="A1382" s="1265" t="s">
        <v>2890</v>
      </c>
      <c r="B1382" s="772">
        <v>295</v>
      </c>
      <c r="C1382" s="772">
        <v>295</v>
      </c>
      <c r="D1382" s="771" t="s">
        <v>2831</v>
      </c>
    </row>
    <row r="1383" spans="1:4" ht="11.25" customHeight="1">
      <c r="A1383" s="1265"/>
      <c r="B1383" s="772">
        <v>295</v>
      </c>
      <c r="C1383" s="772">
        <v>295</v>
      </c>
      <c r="D1383" s="771" t="s">
        <v>11</v>
      </c>
    </row>
    <row r="1384" spans="1:4" ht="11.25" customHeight="1">
      <c r="A1384" s="1266" t="s">
        <v>557</v>
      </c>
      <c r="B1384" s="776">
        <v>200</v>
      </c>
      <c r="C1384" s="776">
        <v>200</v>
      </c>
      <c r="D1384" s="775" t="s">
        <v>590</v>
      </c>
    </row>
    <row r="1385" spans="1:4" ht="11.25" customHeight="1">
      <c r="A1385" s="1267"/>
      <c r="B1385" s="774">
        <v>200</v>
      </c>
      <c r="C1385" s="774">
        <v>200</v>
      </c>
      <c r="D1385" s="773" t="s">
        <v>11</v>
      </c>
    </row>
    <row r="1386" spans="1:4" ht="21.75">
      <c r="A1386" s="1265" t="s">
        <v>2889</v>
      </c>
      <c r="B1386" s="772">
        <v>100</v>
      </c>
      <c r="C1386" s="772">
        <v>100</v>
      </c>
      <c r="D1386" s="771" t="s">
        <v>2626</v>
      </c>
    </row>
    <row r="1387" spans="1:4" ht="11.25" customHeight="1">
      <c r="A1387" s="1265"/>
      <c r="B1387" s="772">
        <v>100</v>
      </c>
      <c r="C1387" s="772">
        <v>100</v>
      </c>
      <c r="D1387" s="771" t="s">
        <v>11</v>
      </c>
    </row>
    <row r="1388" spans="1:4" ht="11.25" customHeight="1">
      <c r="A1388" s="1266" t="s">
        <v>2888</v>
      </c>
      <c r="B1388" s="776">
        <v>399.9</v>
      </c>
      <c r="C1388" s="776">
        <v>199.95</v>
      </c>
      <c r="D1388" s="775" t="s">
        <v>2864</v>
      </c>
    </row>
    <row r="1389" spans="1:4" ht="11.25" customHeight="1">
      <c r="A1389" s="1267"/>
      <c r="B1389" s="774">
        <v>399.9</v>
      </c>
      <c r="C1389" s="774">
        <v>199.95</v>
      </c>
      <c r="D1389" s="773" t="s">
        <v>11</v>
      </c>
    </row>
    <row r="1390" spans="1:4" ht="11.25" customHeight="1">
      <c r="A1390" s="1265" t="s">
        <v>2887</v>
      </c>
      <c r="B1390" s="772">
        <v>860.33999999999992</v>
      </c>
      <c r="C1390" s="772">
        <v>860.31675999999993</v>
      </c>
      <c r="D1390" s="771" t="s">
        <v>2429</v>
      </c>
    </row>
    <row r="1391" spans="1:4" ht="11.25" customHeight="1">
      <c r="A1391" s="1265"/>
      <c r="B1391" s="772">
        <v>860.33999999999992</v>
      </c>
      <c r="C1391" s="772">
        <v>860.31675999999993</v>
      </c>
      <c r="D1391" s="771" t="s">
        <v>11</v>
      </c>
    </row>
    <row r="1392" spans="1:4" ht="21.75">
      <c r="A1392" s="1266" t="s">
        <v>2886</v>
      </c>
      <c r="B1392" s="776">
        <v>100</v>
      </c>
      <c r="C1392" s="776">
        <v>100</v>
      </c>
      <c r="D1392" s="775" t="s">
        <v>2626</v>
      </c>
    </row>
    <row r="1393" spans="1:4" ht="11.25" customHeight="1">
      <c r="A1393" s="1265"/>
      <c r="B1393" s="772">
        <v>200</v>
      </c>
      <c r="C1393" s="772">
        <v>200</v>
      </c>
      <c r="D1393" s="771" t="s">
        <v>2831</v>
      </c>
    </row>
    <row r="1394" spans="1:4" ht="11.25" customHeight="1">
      <c r="A1394" s="1267"/>
      <c r="B1394" s="774">
        <v>300</v>
      </c>
      <c r="C1394" s="774">
        <v>300</v>
      </c>
      <c r="D1394" s="773" t="s">
        <v>11</v>
      </c>
    </row>
    <row r="1395" spans="1:4" ht="11.25" customHeight="1">
      <c r="A1395" s="1265" t="s">
        <v>556</v>
      </c>
      <c r="B1395" s="772">
        <v>45</v>
      </c>
      <c r="C1395" s="772">
        <v>45</v>
      </c>
      <c r="D1395" s="771" t="s">
        <v>590</v>
      </c>
    </row>
    <row r="1396" spans="1:4" ht="11.25" customHeight="1">
      <c r="A1396" s="1265"/>
      <c r="B1396" s="772">
        <v>45</v>
      </c>
      <c r="C1396" s="772">
        <v>45</v>
      </c>
      <c r="D1396" s="771" t="s">
        <v>11</v>
      </c>
    </row>
    <row r="1397" spans="1:4" ht="11.25" customHeight="1">
      <c r="A1397" s="1266" t="s">
        <v>2885</v>
      </c>
      <c r="B1397" s="776">
        <v>50</v>
      </c>
      <c r="C1397" s="776">
        <v>50</v>
      </c>
      <c r="D1397" s="775" t="s">
        <v>2831</v>
      </c>
    </row>
    <row r="1398" spans="1:4" ht="11.25" customHeight="1">
      <c r="A1398" s="1267"/>
      <c r="B1398" s="774">
        <v>50</v>
      </c>
      <c r="C1398" s="774">
        <v>50</v>
      </c>
      <c r="D1398" s="773" t="s">
        <v>11</v>
      </c>
    </row>
    <row r="1399" spans="1:4" ht="11.25" customHeight="1">
      <c r="A1399" s="1265" t="s">
        <v>643</v>
      </c>
      <c r="B1399" s="772">
        <v>30</v>
      </c>
      <c r="C1399" s="772">
        <v>0</v>
      </c>
      <c r="D1399" s="771" t="s">
        <v>823</v>
      </c>
    </row>
    <row r="1400" spans="1:4" ht="11.25" customHeight="1">
      <c r="A1400" s="1265"/>
      <c r="B1400" s="772">
        <v>30</v>
      </c>
      <c r="C1400" s="772">
        <v>0</v>
      </c>
      <c r="D1400" s="771" t="s">
        <v>11</v>
      </c>
    </row>
    <row r="1401" spans="1:4" ht="11.25" customHeight="1">
      <c r="A1401" s="1266" t="s">
        <v>2884</v>
      </c>
      <c r="B1401" s="776">
        <v>68.2</v>
      </c>
      <c r="C1401" s="776">
        <v>68.2</v>
      </c>
      <c r="D1401" s="775" t="s">
        <v>2831</v>
      </c>
    </row>
    <row r="1402" spans="1:4" ht="11.25" customHeight="1">
      <c r="A1402" s="1267"/>
      <c r="B1402" s="774">
        <v>68.2</v>
      </c>
      <c r="C1402" s="774">
        <v>68.2</v>
      </c>
      <c r="D1402" s="773" t="s">
        <v>11</v>
      </c>
    </row>
    <row r="1403" spans="1:4" ht="11.25" customHeight="1">
      <c r="A1403" s="1265" t="s">
        <v>2883</v>
      </c>
      <c r="B1403" s="772">
        <v>90</v>
      </c>
      <c r="C1403" s="772">
        <v>90</v>
      </c>
      <c r="D1403" s="771" t="s">
        <v>2831</v>
      </c>
    </row>
    <row r="1404" spans="1:4" ht="11.25" customHeight="1">
      <c r="A1404" s="1265"/>
      <c r="B1404" s="772">
        <v>90</v>
      </c>
      <c r="C1404" s="772">
        <v>90</v>
      </c>
      <c r="D1404" s="771" t="s">
        <v>11</v>
      </c>
    </row>
    <row r="1405" spans="1:4" ht="11.25" customHeight="1">
      <c r="A1405" s="1266" t="s">
        <v>555</v>
      </c>
      <c r="B1405" s="776">
        <v>200</v>
      </c>
      <c r="C1405" s="776">
        <v>200</v>
      </c>
      <c r="D1405" s="775" t="s">
        <v>590</v>
      </c>
    </row>
    <row r="1406" spans="1:4" ht="11.25" customHeight="1">
      <c r="A1406" s="1267"/>
      <c r="B1406" s="774">
        <v>200</v>
      </c>
      <c r="C1406" s="774">
        <v>200</v>
      </c>
      <c r="D1406" s="773" t="s">
        <v>11</v>
      </c>
    </row>
    <row r="1407" spans="1:4" ht="21.75">
      <c r="A1407" s="1265" t="s">
        <v>2882</v>
      </c>
      <c r="B1407" s="772">
        <v>30</v>
      </c>
      <c r="C1407" s="772">
        <v>30</v>
      </c>
      <c r="D1407" s="771" t="s">
        <v>2626</v>
      </c>
    </row>
    <row r="1408" spans="1:4" ht="11.25" customHeight="1">
      <c r="A1408" s="1265"/>
      <c r="B1408" s="772">
        <v>30</v>
      </c>
      <c r="C1408" s="772">
        <v>30</v>
      </c>
      <c r="D1408" s="771" t="s">
        <v>11</v>
      </c>
    </row>
    <row r="1409" spans="1:4" ht="11.25" customHeight="1">
      <c r="A1409" s="1266" t="s">
        <v>2881</v>
      </c>
      <c r="B1409" s="776">
        <v>150</v>
      </c>
      <c r="C1409" s="776">
        <v>150</v>
      </c>
      <c r="D1409" s="775" t="s">
        <v>2831</v>
      </c>
    </row>
    <row r="1410" spans="1:4" ht="11.25" customHeight="1">
      <c r="A1410" s="1267"/>
      <c r="B1410" s="774">
        <v>150</v>
      </c>
      <c r="C1410" s="774">
        <v>150</v>
      </c>
      <c r="D1410" s="773" t="s">
        <v>11</v>
      </c>
    </row>
    <row r="1411" spans="1:4" ht="11.25" customHeight="1">
      <c r="A1411" s="1265" t="s">
        <v>2880</v>
      </c>
      <c r="B1411" s="772">
        <v>476.28999999999996</v>
      </c>
      <c r="C1411" s="772">
        <v>476.27985999999999</v>
      </c>
      <c r="D1411" s="771" t="s">
        <v>2429</v>
      </c>
    </row>
    <row r="1412" spans="1:4" ht="11.25" customHeight="1">
      <c r="A1412" s="1265"/>
      <c r="B1412" s="772">
        <v>875.02</v>
      </c>
      <c r="C1412" s="772">
        <v>874.42629999999997</v>
      </c>
      <c r="D1412" s="771" t="s">
        <v>1118</v>
      </c>
    </row>
    <row r="1413" spans="1:4" ht="11.25" customHeight="1">
      <c r="A1413" s="1265"/>
      <c r="B1413" s="772">
        <v>1351.31</v>
      </c>
      <c r="C1413" s="772">
        <v>1350.70616</v>
      </c>
      <c r="D1413" s="771" t="s">
        <v>11</v>
      </c>
    </row>
    <row r="1414" spans="1:4" ht="11.25" customHeight="1">
      <c r="A1414" s="1266" t="s">
        <v>2879</v>
      </c>
      <c r="B1414" s="776">
        <v>591.14</v>
      </c>
      <c r="C1414" s="776">
        <v>591.13219000000004</v>
      </c>
      <c r="D1414" s="775" t="s">
        <v>2429</v>
      </c>
    </row>
    <row r="1415" spans="1:4" ht="11.25" customHeight="1">
      <c r="A1415" s="1267"/>
      <c r="B1415" s="774">
        <v>591.14</v>
      </c>
      <c r="C1415" s="774">
        <v>591.13219000000004</v>
      </c>
      <c r="D1415" s="773" t="s">
        <v>11</v>
      </c>
    </row>
    <row r="1416" spans="1:4" ht="11.25" customHeight="1">
      <c r="A1416" s="1265" t="s">
        <v>4625</v>
      </c>
      <c r="B1416" s="772">
        <v>14</v>
      </c>
      <c r="C1416" s="772">
        <v>14</v>
      </c>
      <c r="D1416" s="771" t="s">
        <v>590</v>
      </c>
    </row>
    <row r="1417" spans="1:4" ht="11.25" customHeight="1">
      <c r="A1417" s="1265"/>
      <c r="B1417" s="772">
        <v>14</v>
      </c>
      <c r="C1417" s="772">
        <v>14</v>
      </c>
      <c r="D1417" s="771" t="s">
        <v>11</v>
      </c>
    </row>
    <row r="1418" spans="1:4" ht="11.25" customHeight="1">
      <c r="A1418" s="1266" t="s">
        <v>2878</v>
      </c>
      <c r="B1418" s="776">
        <v>733.05</v>
      </c>
      <c r="C1418" s="776">
        <v>732.96699999999998</v>
      </c>
      <c r="D1418" s="775" t="s">
        <v>1122</v>
      </c>
    </row>
    <row r="1419" spans="1:4" ht="11.25" customHeight="1">
      <c r="A1419" s="1267"/>
      <c r="B1419" s="774">
        <v>733.05</v>
      </c>
      <c r="C1419" s="774">
        <v>732.96699999999998</v>
      </c>
      <c r="D1419" s="773" t="s">
        <v>11</v>
      </c>
    </row>
    <row r="1420" spans="1:4" ht="11.25" customHeight="1">
      <c r="A1420" s="1265" t="s">
        <v>2877</v>
      </c>
      <c r="B1420" s="772">
        <v>30</v>
      </c>
      <c r="C1420" s="772">
        <v>30</v>
      </c>
      <c r="D1420" s="771" t="s">
        <v>2625</v>
      </c>
    </row>
    <row r="1421" spans="1:4" ht="11.25" customHeight="1">
      <c r="A1421" s="1265"/>
      <c r="B1421" s="772">
        <v>30</v>
      </c>
      <c r="C1421" s="772">
        <v>30</v>
      </c>
      <c r="D1421" s="771" t="s">
        <v>11</v>
      </c>
    </row>
    <row r="1422" spans="1:4" ht="11.25" customHeight="1">
      <c r="A1422" s="1266" t="s">
        <v>2876</v>
      </c>
      <c r="B1422" s="776">
        <v>800</v>
      </c>
      <c r="C1422" s="776">
        <v>400</v>
      </c>
      <c r="D1422" s="775" t="s">
        <v>2864</v>
      </c>
    </row>
    <row r="1423" spans="1:4" ht="11.25" customHeight="1">
      <c r="A1423" s="1267"/>
      <c r="B1423" s="774">
        <v>800</v>
      </c>
      <c r="C1423" s="774">
        <v>400</v>
      </c>
      <c r="D1423" s="773" t="s">
        <v>11</v>
      </c>
    </row>
    <row r="1424" spans="1:4" ht="11.25" customHeight="1">
      <c r="A1424" s="1265" t="s">
        <v>2875</v>
      </c>
      <c r="B1424" s="772">
        <v>400</v>
      </c>
      <c r="C1424" s="772">
        <v>200</v>
      </c>
      <c r="D1424" s="771" t="s">
        <v>2864</v>
      </c>
    </row>
    <row r="1425" spans="1:4" ht="11.25" customHeight="1">
      <c r="A1425" s="1265"/>
      <c r="B1425" s="772">
        <v>400</v>
      </c>
      <c r="C1425" s="772">
        <v>200</v>
      </c>
      <c r="D1425" s="771" t="s">
        <v>11</v>
      </c>
    </row>
    <row r="1426" spans="1:4" ht="11.25" customHeight="1">
      <c r="A1426" s="1266" t="s">
        <v>554</v>
      </c>
      <c r="B1426" s="776">
        <v>10</v>
      </c>
      <c r="C1426" s="776">
        <v>10</v>
      </c>
      <c r="D1426" s="775" t="s">
        <v>590</v>
      </c>
    </row>
    <row r="1427" spans="1:4" ht="11.25" customHeight="1">
      <c r="A1427" s="1267"/>
      <c r="B1427" s="774">
        <v>10</v>
      </c>
      <c r="C1427" s="774">
        <v>10</v>
      </c>
      <c r="D1427" s="773" t="s">
        <v>11</v>
      </c>
    </row>
    <row r="1428" spans="1:4" ht="11.25" customHeight="1">
      <c r="A1428" s="1265" t="s">
        <v>2874</v>
      </c>
      <c r="B1428" s="772">
        <v>110</v>
      </c>
      <c r="C1428" s="772">
        <v>110</v>
      </c>
      <c r="D1428" s="771" t="s">
        <v>2831</v>
      </c>
    </row>
    <row r="1429" spans="1:4" ht="11.25" customHeight="1">
      <c r="A1429" s="1265"/>
      <c r="B1429" s="772">
        <v>110</v>
      </c>
      <c r="C1429" s="772">
        <v>110</v>
      </c>
      <c r="D1429" s="771" t="s">
        <v>11</v>
      </c>
    </row>
    <row r="1430" spans="1:4" ht="11.25" customHeight="1">
      <c r="A1430" s="1266" t="s">
        <v>2873</v>
      </c>
      <c r="B1430" s="776">
        <v>30.1</v>
      </c>
      <c r="C1430" s="776">
        <v>29.535</v>
      </c>
      <c r="D1430" s="775" t="s">
        <v>2831</v>
      </c>
    </row>
    <row r="1431" spans="1:4" ht="11.25" customHeight="1">
      <c r="A1431" s="1267"/>
      <c r="B1431" s="774">
        <v>30.1</v>
      </c>
      <c r="C1431" s="774">
        <v>29.535</v>
      </c>
      <c r="D1431" s="773" t="s">
        <v>11</v>
      </c>
    </row>
    <row r="1432" spans="1:4" ht="11.25" customHeight="1">
      <c r="A1432" s="1265" t="s">
        <v>2872</v>
      </c>
      <c r="B1432" s="772">
        <v>73.53</v>
      </c>
      <c r="C1432" s="772">
        <v>73.527000000000001</v>
      </c>
      <c r="D1432" s="771" t="s">
        <v>2831</v>
      </c>
    </row>
    <row r="1433" spans="1:4" ht="11.25" customHeight="1">
      <c r="A1433" s="1265"/>
      <c r="B1433" s="772">
        <v>73.53</v>
      </c>
      <c r="C1433" s="772">
        <v>73.527000000000001</v>
      </c>
      <c r="D1433" s="771" t="s">
        <v>11</v>
      </c>
    </row>
    <row r="1434" spans="1:4" ht="11.25" customHeight="1">
      <c r="A1434" s="1266" t="s">
        <v>553</v>
      </c>
      <c r="B1434" s="776">
        <v>50</v>
      </c>
      <c r="C1434" s="776">
        <v>50</v>
      </c>
      <c r="D1434" s="775" t="s">
        <v>590</v>
      </c>
    </row>
    <row r="1435" spans="1:4" ht="11.25" customHeight="1">
      <c r="A1435" s="1267"/>
      <c r="B1435" s="774">
        <v>50</v>
      </c>
      <c r="C1435" s="774">
        <v>50</v>
      </c>
      <c r="D1435" s="773" t="s">
        <v>11</v>
      </c>
    </row>
    <row r="1436" spans="1:4" ht="11.25" customHeight="1">
      <c r="A1436" s="1265" t="s">
        <v>2871</v>
      </c>
      <c r="B1436" s="772">
        <v>300</v>
      </c>
      <c r="C1436" s="772">
        <v>300</v>
      </c>
      <c r="D1436" s="771" t="s">
        <v>2831</v>
      </c>
    </row>
    <row r="1437" spans="1:4" ht="11.25" customHeight="1">
      <c r="A1437" s="1265"/>
      <c r="B1437" s="772">
        <v>300</v>
      </c>
      <c r="C1437" s="772">
        <v>300</v>
      </c>
      <c r="D1437" s="771" t="s">
        <v>11</v>
      </c>
    </row>
    <row r="1438" spans="1:4" ht="11.25" customHeight="1">
      <c r="A1438" s="1266" t="s">
        <v>2870</v>
      </c>
      <c r="B1438" s="776">
        <v>294</v>
      </c>
      <c r="C1438" s="776">
        <v>147</v>
      </c>
      <c r="D1438" s="775" t="s">
        <v>2864</v>
      </c>
    </row>
    <row r="1439" spans="1:4" ht="11.25" customHeight="1">
      <c r="A1439" s="1267"/>
      <c r="B1439" s="774">
        <v>294</v>
      </c>
      <c r="C1439" s="774">
        <v>147</v>
      </c>
      <c r="D1439" s="773" t="s">
        <v>11</v>
      </c>
    </row>
    <row r="1440" spans="1:4" ht="11.25" customHeight="1">
      <c r="A1440" s="1265" t="s">
        <v>2869</v>
      </c>
      <c r="B1440" s="772">
        <v>350</v>
      </c>
      <c r="C1440" s="772">
        <v>350</v>
      </c>
      <c r="D1440" s="771" t="s">
        <v>717</v>
      </c>
    </row>
    <row r="1441" spans="1:4" ht="11.25" customHeight="1">
      <c r="A1441" s="1265"/>
      <c r="B1441" s="772">
        <v>350</v>
      </c>
      <c r="C1441" s="772">
        <v>350</v>
      </c>
      <c r="D1441" s="771" t="s">
        <v>11</v>
      </c>
    </row>
    <row r="1442" spans="1:4" ht="11.25" customHeight="1">
      <c r="A1442" s="1266" t="s">
        <v>634</v>
      </c>
      <c r="B1442" s="776">
        <v>10</v>
      </c>
      <c r="C1442" s="776">
        <v>10</v>
      </c>
      <c r="D1442" s="775" t="s">
        <v>641</v>
      </c>
    </row>
    <row r="1443" spans="1:4" ht="11.25" customHeight="1">
      <c r="A1443" s="1267"/>
      <c r="B1443" s="774">
        <v>10</v>
      </c>
      <c r="C1443" s="774">
        <v>10</v>
      </c>
      <c r="D1443" s="773" t="s">
        <v>11</v>
      </c>
    </row>
    <row r="1444" spans="1:4" ht="11.25" customHeight="1">
      <c r="A1444" s="1265" t="s">
        <v>2868</v>
      </c>
      <c r="B1444" s="772">
        <v>35.5</v>
      </c>
      <c r="C1444" s="772">
        <v>0</v>
      </c>
      <c r="D1444" s="771" t="s">
        <v>2820</v>
      </c>
    </row>
    <row r="1445" spans="1:4" ht="11.25" customHeight="1">
      <c r="A1445" s="1265"/>
      <c r="B1445" s="772">
        <v>35.5</v>
      </c>
      <c r="C1445" s="772">
        <v>0</v>
      </c>
      <c r="D1445" s="771" t="s">
        <v>11</v>
      </c>
    </row>
    <row r="1446" spans="1:4" ht="11.25" customHeight="1">
      <c r="A1446" s="1266" t="s">
        <v>2867</v>
      </c>
      <c r="B1446" s="776">
        <v>829.98</v>
      </c>
      <c r="C1446" s="776">
        <v>829.95907</v>
      </c>
      <c r="D1446" s="775" t="s">
        <v>2429</v>
      </c>
    </row>
    <row r="1447" spans="1:4" ht="11.25" customHeight="1">
      <c r="A1447" s="1267"/>
      <c r="B1447" s="774">
        <v>829.98</v>
      </c>
      <c r="C1447" s="774">
        <v>829.95907</v>
      </c>
      <c r="D1447" s="773" t="s">
        <v>11</v>
      </c>
    </row>
    <row r="1448" spans="1:4" ht="11.25" customHeight="1">
      <c r="A1448" s="1265" t="s">
        <v>2866</v>
      </c>
      <c r="B1448" s="772">
        <v>81002.02</v>
      </c>
      <c r="C1448" s="772">
        <v>81002.017999999996</v>
      </c>
      <c r="D1448" s="771" t="s">
        <v>2845</v>
      </c>
    </row>
    <row r="1449" spans="1:4" ht="11.25" customHeight="1">
      <c r="A1449" s="1265"/>
      <c r="B1449" s="772">
        <v>81002.02</v>
      </c>
      <c r="C1449" s="772">
        <v>81002.017999999996</v>
      </c>
      <c r="D1449" s="771" t="s">
        <v>11</v>
      </c>
    </row>
    <row r="1450" spans="1:4" ht="11.25" customHeight="1">
      <c r="A1450" s="1266" t="s">
        <v>2865</v>
      </c>
      <c r="B1450" s="776">
        <v>179.9</v>
      </c>
      <c r="C1450" s="776">
        <v>89.95</v>
      </c>
      <c r="D1450" s="775" t="s">
        <v>2864</v>
      </c>
    </row>
    <row r="1451" spans="1:4" ht="11.25" customHeight="1">
      <c r="A1451" s="1267"/>
      <c r="B1451" s="774">
        <v>179.9</v>
      </c>
      <c r="C1451" s="774">
        <v>89.95</v>
      </c>
      <c r="D1451" s="773" t="s">
        <v>11</v>
      </c>
    </row>
    <row r="1452" spans="1:4" ht="11.25" customHeight="1">
      <c r="A1452" s="1265" t="s">
        <v>2863</v>
      </c>
      <c r="B1452" s="772">
        <v>1051.3799999999999</v>
      </c>
      <c r="C1452" s="772">
        <v>1051.3539699999999</v>
      </c>
      <c r="D1452" s="771" t="s">
        <v>2429</v>
      </c>
    </row>
    <row r="1453" spans="1:4" ht="11.25" customHeight="1">
      <c r="A1453" s="1265"/>
      <c r="B1453" s="772">
        <v>1051.3799999999999</v>
      </c>
      <c r="C1453" s="772">
        <v>1051.3539699999999</v>
      </c>
      <c r="D1453" s="771" t="s">
        <v>11</v>
      </c>
    </row>
    <row r="1454" spans="1:4" ht="11.25" customHeight="1">
      <c r="A1454" s="1266" t="s">
        <v>2862</v>
      </c>
      <c r="B1454" s="776">
        <v>150</v>
      </c>
      <c r="C1454" s="776">
        <v>150</v>
      </c>
      <c r="D1454" s="775" t="s">
        <v>2565</v>
      </c>
    </row>
    <row r="1455" spans="1:4" ht="11.25" customHeight="1">
      <c r="A1455" s="1267"/>
      <c r="B1455" s="774">
        <v>150</v>
      </c>
      <c r="C1455" s="774">
        <v>150</v>
      </c>
      <c r="D1455" s="773" t="s">
        <v>11</v>
      </c>
    </row>
    <row r="1456" spans="1:4" ht="11.25" customHeight="1">
      <c r="A1456" s="1265" t="s">
        <v>2861</v>
      </c>
      <c r="B1456" s="772">
        <v>693.1</v>
      </c>
      <c r="C1456" s="772">
        <v>693.08715999999993</v>
      </c>
      <c r="D1456" s="771" t="s">
        <v>2429</v>
      </c>
    </row>
    <row r="1457" spans="1:4" ht="11.25" customHeight="1">
      <c r="A1457" s="1265"/>
      <c r="B1457" s="772">
        <v>693.1</v>
      </c>
      <c r="C1457" s="772">
        <v>693.08715999999993</v>
      </c>
      <c r="D1457" s="771" t="s">
        <v>11</v>
      </c>
    </row>
    <row r="1458" spans="1:4" ht="11.25" customHeight="1">
      <c r="A1458" s="1266" t="s">
        <v>2860</v>
      </c>
      <c r="B1458" s="776">
        <v>627.04</v>
      </c>
      <c r="C1458" s="776">
        <v>627.02412000000004</v>
      </c>
      <c r="D1458" s="775" t="s">
        <v>2429</v>
      </c>
    </row>
    <row r="1459" spans="1:4" ht="11.25" customHeight="1">
      <c r="A1459" s="1267"/>
      <c r="B1459" s="774">
        <v>627.04</v>
      </c>
      <c r="C1459" s="774">
        <v>627.02412000000004</v>
      </c>
      <c r="D1459" s="773" t="s">
        <v>11</v>
      </c>
    </row>
    <row r="1460" spans="1:4" ht="11.25" customHeight="1">
      <c r="A1460" s="1265" t="s">
        <v>2859</v>
      </c>
      <c r="B1460" s="772">
        <v>1868.51</v>
      </c>
      <c r="C1460" s="772">
        <v>1868.48793</v>
      </c>
      <c r="D1460" s="771" t="s">
        <v>2429</v>
      </c>
    </row>
    <row r="1461" spans="1:4" ht="11.25" customHeight="1">
      <c r="A1461" s="1265"/>
      <c r="B1461" s="772">
        <v>450.42</v>
      </c>
      <c r="C1461" s="772">
        <v>450.40003999999999</v>
      </c>
      <c r="D1461" s="771" t="s">
        <v>1118</v>
      </c>
    </row>
    <row r="1462" spans="1:4" ht="11.25" customHeight="1">
      <c r="A1462" s="1265"/>
      <c r="B1462" s="772">
        <v>2318.9299999999998</v>
      </c>
      <c r="C1462" s="772">
        <v>2318.8879699999998</v>
      </c>
      <c r="D1462" s="771" t="s">
        <v>11</v>
      </c>
    </row>
    <row r="1463" spans="1:4" ht="11.25" customHeight="1">
      <c r="A1463" s="1266" t="s">
        <v>2858</v>
      </c>
      <c r="B1463" s="776">
        <v>270.31</v>
      </c>
      <c r="C1463" s="776">
        <v>270.30500000000001</v>
      </c>
      <c r="D1463" s="775" t="s">
        <v>2822</v>
      </c>
    </row>
    <row r="1464" spans="1:4" ht="11.25" customHeight="1">
      <c r="A1464" s="1267"/>
      <c r="B1464" s="774">
        <v>270.31</v>
      </c>
      <c r="C1464" s="774">
        <v>270.30500000000001</v>
      </c>
      <c r="D1464" s="773" t="s">
        <v>11</v>
      </c>
    </row>
    <row r="1465" spans="1:4" ht="21.75">
      <c r="A1465" s="1265" t="s">
        <v>2857</v>
      </c>
      <c r="B1465" s="772">
        <v>81.7</v>
      </c>
      <c r="C1465" s="772">
        <v>81.7</v>
      </c>
      <c r="D1465" s="771" t="s">
        <v>2626</v>
      </c>
    </row>
    <row r="1466" spans="1:4" ht="11.25" customHeight="1">
      <c r="A1466" s="1265"/>
      <c r="B1466" s="772">
        <v>81.7</v>
      </c>
      <c r="C1466" s="772">
        <v>81.7</v>
      </c>
      <c r="D1466" s="771" t="s">
        <v>11</v>
      </c>
    </row>
    <row r="1467" spans="1:4" ht="11.25" customHeight="1">
      <c r="A1467" s="1266" t="s">
        <v>2856</v>
      </c>
      <c r="B1467" s="776">
        <v>130</v>
      </c>
      <c r="C1467" s="776">
        <v>130</v>
      </c>
      <c r="D1467" s="775" t="s">
        <v>2855</v>
      </c>
    </row>
    <row r="1468" spans="1:4" ht="11.25" customHeight="1">
      <c r="A1468" s="1267"/>
      <c r="B1468" s="774">
        <v>130</v>
      </c>
      <c r="C1468" s="774">
        <v>130</v>
      </c>
      <c r="D1468" s="773" t="s">
        <v>11</v>
      </c>
    </row>
    <row r="1469" spans="1:4" ht="11.25" customHeight="1">
      <c r="A1469" s="1265" t="s">
        <v>4625</v>
      </c>
      <c r="B1469" s="772">
        <v>14</v>
      </c>
      <c r="C1469" s="772">
        <v>14</v>
      </c>
      <c r="D1469" s="771" t="s">
        <v>590</v>
      </c>
    </row>
    <row r="1470" spans="1:4" ht="11.25" customHeight="1">
      <c r="A1470" s="1265"/>
      <c r="B1470" s="772">
        <v>14</v>
      </c>
      <c r="C1470" s="772">
        <v>14</v>
      </c>
      <c r="D1470" s="771" t="s">
        <v>11</v>
      </c>
    </row>
    <row r="1471" spans="1:4" ht="21.75">
      <c r="A1471" s="1266" t="s">
        <v>2854</v>
      </c>
      <c r="B1471" s="776">
        <v>121</v>
      </c>
      <c r="C1471" s="776">
        <v>121</v>
      </c>
      <c r="D1471" s="775" t="s">
        <v>2853</v>
      </c>
    </row>
    <row r="1472" spans="1:4" ht="11.25" customHeight="1">
      <c r="A1472" s="1267"/>
      <c r="B1472" s="774">
        <v>121</v>
      </c>
      <c r="C1472" s="774">
        <v>121</v>
      </c>
      <c r="D1472" s="773" t="s">
        <v>11</v>
      </c>
    </row>
    <row r="1473" spans="1:4" ht="11.25" customHeight="1">
      <c r="A1473" s="1265" t="s">
        <v>2852</v>
      </c>
      <c r="B1473" s="772">
        <v>290.64999999999998</v>
      </c>
      <c r="C1473" s="772">
        <v>290.65200000000004</v>
      </c>
      <c r="D1473" s="771" t="s">
        <v>2822</v>
      </c>
    </row>
    <row r="1474" spans="1:4" ht="11.25" customHeight="1">
      <c r="A1474" s="1265"/>
      <c r="B1474" s="772">
        <v>290.64999999999998</v>
      </c>
      <c r="C1474" s="772">
        <v>290.65200000000004</v>
      </c>
      <c r="D1474" s="771" t="s">
        <v>11</v>
      </c>
    </row>
    <row r="1475" spans="1:4" ht="11.25" customHeight="1">
      <c r="A1475" s="1266" t="s">
        <v>2851</v>
      </c>
      <c r="B1475" s="776">
        <v>966.15</v>
      </c>
      <c r="C1475" s="776">
        <v>595.94822999999997</v>
      </c>
      <c r="D1475" s="775" t="s">
        <v>2565</v>
      </c>
    </row>
    <row r="1476" spans="1:4" ht="11.25" customHeight="1">
      <c r="A1476" s="1267"/>
      <c r="B1476" s="774">
        <v>966.15</v>
      </c>
      <c r="C1476" s="774">
        <v>595.94822999999997</v>
      </c>
      <c r="D1476" s="773" t="s">
        <v>11</v>
      </c>
    </row>
    <row r="1477" spans="1:4" ht="11.25" customHeight="1">
      <c r="A1477" s="1265" t="s">
        <v>496</v>
      </c>
      <c r="B1477" s="772">
        <v>100</v>
      </c>
      <c r="C1477" s="772">
        <v>100</v>
      </c>
      <c r="D1477" s="771" t="s">
        <v>509</v>
      </c>
    </row>
    <row r="1478" spans="1:4" ht="11.25" customHeight="1">
      <c r="A1478" s="1265"/>
      <c r="B1478" s="772">
        <v>100</v>
      </c>
      <c r="C1478" s="772">
        <v>100</v>
      </c>
      <c r="D1478" s="771" t="s">
        <v>11</v>
      </c>
    </row>
    <row r="1479" spans="1:4" ht="11.25" customHeight="1">
      <c r="A1479" s="1266" t="s">
        <v>2850</v>
      </c>
      <c r="B1479" s="776">
        <v>50</v>
      </c>
      <c r="C1479" s="776">
        <v>41.331000000000003</v>
      </c>
      <c r="D1479" s="775" t="s">
        <v>2596</v>
      </c>
    </row>
    <row r="1480" spans="1:4" ht="11.25" customHeight="1">
      <c r="A1480" s="1267"/>
      <c r="B1480" s="774">
        <v>50</v>
      </c>
      <c r="C1480" s="774">
        <v>41.331000000000003</v>
      </c>
      <c r="D1480" s="773" t="s">
        <v>11</v>
      </c>
    </row>
    <row r="1481" spans="1:4" ht="11.25" customHeight="1">
      <c r="A1481" s="1265" t="s">
        <v>2849</v>
      </c>
      <c r="B1481" s="772">
        <v>200</v>
      </c>
      <c r="C1481" s="772">
        <v>200</v>
      </c>
      <c r="D1481" s="771" t="s">
        <v>2565</v>
      </c>
    </row>
    <row r="1482" spans="1:4" ht="11.25" customHeight="1">
      <c r="A1482" s="1265"/>
      <c r="B1482" s="772">
        <v>200</v>
      </c>
      <c r="C1482" s="772">
        <v>200</v>
      </c>
      <c r="D1482" s="771" t="s">
        <v>11</v>
      </c>
    </row>
    <row r="1483" spans="1:4" ht="11.25" customHeight="1">
      <c r="A1483" s="1266" t="s">
        <v>701</v>
      </c>
      <c r="B1483" s="776">
        <v>141.30000000000001</v>
      </c>
      <c r="C1483" s="776">
        <v>141.30000000000001</v>
      </c>
      <c r="D1483" s="775" t="s">
        <v>717</v>
      </c>
    </row>
    <row r="1484" spans="1:4" ht="11.25" customHeight="1">
      <c r="A1484" s="1267"/>
      <c r="B1484" s="774">
        <v>141.30000000000001</v>
      </c>
      <c r="C1484" s="774">
        <v>141.30000000000001</v>
      </c>
      <c r="D1484" s="773" t="s">
        <v>11</v>
      </c>
    </row>
    <row r="1485" spans="1:4" ht="11.25" customHeight="1">
      <c r="A1485" s="1265" t="s">
        <v>2848</v>
      </c>
      <c r="B1485" s="772">
        <v>575.66</v>
      </c>
      <c r="C1485" s="772">
        <v>551.15300000000002</v>
      </c>
      <c r="D1485" s="771" t="s">
        <v>2596</v>
      </c>
    </row>
    <row r="1486" spans="1:4" ht="11.25" customHeight="1">
      <c r="A1486" s="1265"/>
      <c r="B1486" s="772">
        <v>575.66</v>
      </c>
      <c r="C1486" s="772">
        <v>551.15300000000002</v>
      </c>
      <c r="D1486" s="771" t="s">
        <v>11</v>
      </c>
    </row>
    <row r="1487" spans="1:4" ht="11.25" customHeight="1">
      <c r="A1487" s="1266" t="s">
        <v>2847</v>
      </c>
      <c r="B1487" s="776">
        <v>138.41999999999999</v>
      </c>
      <c r="C1487" s="776">
        <v>138.41999999999999</v>
      </c>
      <c r="D1487" s="775" t="s">
        <v>2732</v>
      </c>
    </row>
    <row r="1488" spans="1:4" ht="11.25" customHeight="1">
      <c r="A1488" s="1267"/>
      <c r="B1488" s="774">
        <v>138.41999999999999</v>
      </c>
      <c r="C1488" s="774">
        <v>138.41999999999999</v>
      </c>
      <c r="D1488" s="773" t="s">
        <v>11</v>
      </c>
    </row>
    <row r="1489" spans="1:4" ht="11.25" customHeight="1">
      <c r="A1489" s="1265" t="s">
        <v>2846</v>
      </c>
      <c r="B1489" s="772">
        <v>309200</v>
      </c>
      <c r="C1489" s="772">
        <v>309200</v>
      </c>
      <c r="D1489" s="771" t="s">
        <v>2845</v>
      </c>
    </row>
    <row r="1490" spans="1:4" ht="11.25" customHeight="1">
      <c r="A1490" s="1265"/>
      <c r="B1490" s="772">
        <v>309200</v>
      </c>
      <c r="C1490" s="772">
        <v>309200</v>
      </c>
      <c r="D1490" s="771" t="s">
        <v>11</v>
      </c>
    </row>
    <row r="1491" spans="1:4" ht="11.25" customHeight="1">
      <c r="A1491" s="1266" t="s">
        <v>2844</v>
      </c>
      <c r="B1491" s="776">
        <v>1808.51</v>
      </c>
      <c r="C1491" s="776">
        <v>1808.4716000000003</v>
      </c>
      <c r="D1491" s="775" t="s">
        <v>2429</v>
      </c>
    </row>
    <row r="1492" spans="1:4" ht="11.25" customHeight="1">
      <c r="A1492" s="1267"/>
      <c r="B1492" s="774">
        <v>1808.51</v>
      </c>
      <c r="C1492" s="774">
        <v>1808.4716000000003</v>
      </c>
      <c r="D1492" s="773" t="s">
        <v>11</v>
      </c>
    </row>
    <row r="1493" spans="1:4" ht="11.25" customHeight="1">
      <c r="A1493" s="1265" t="s">
        <v>667</v>
      </c>
      <c r="B1493" s="772">
        <v>30</v>
      </c>
      <c r="C1493" s="772">
        <v>30</v>
      </c>
      <c r="D1493" s="771" t="s">
        <v>809</v>
      </c>
    </row>
    <row r="1494" spans="1:4" ht="11.25" customHeight="1">
      <c r="A1494" s="1265"/>
      <c r="B1494" s="772">
        <v>30</v>
      </c>
      <c r="C1494" s="772">
        <v>30</v>
      </c>
      <c r="D1494" s="771" t="s">
        <v>11</v>
      </c>
    </row>
    <row r="1495" spans="1:4" ht="11.25" customHeight="1">
      <c r="A1495" s="1266" t="s">
        <v>766</v>
      </c>
      <c r="B1495" s="776">
        <v>40</v>
      </c>
      <c r="C1495" s="776">
        <v>40</v>
      </c>
      <c r="D1495" s="775" t="s">
        <v>774</v>
      </c>
    </row>
    <row r="1496" spans="1:4" ht="11.25" customHeight="1">
      <c r="A1496" s="1267"/>
      <c r="B1496" s="774">
        <v>40</v>
      </c>
      <c r="C1496" s="774">
        <v>40</v>
      </c>
      <c r="D1496" s="773" t="s">
        <v>11</v>
      </c>
    </row>
    <row r="1497" spans="1:4" ht="11.25" customHeight="1">
      <c r="A1497" s="1265" t="s">
        <v>2843</v>
      </c>
      <c r="B1497" s="772">
        <v>8628</v>
      </c>
      <c r="C1497" s="772">
        <v>8628</v>
      </c>
      <c r="D1497" s="771" t="s">
        <v>2842</v>
      </c>
    </row>
    <row r="1498" spans="1:4" ht="11.25" customHeight="1">
      <c r="A1498" s="1265"/>
      <c r="B1498" s="772">
        <v>8628</v>
      </c>
      <c r="C1498" s="772">
        <v>8628</v>
      </c>
      <c r="D1498" s="771" t="s">
        <v>11</v>
      </c>
    </row>
    <row r="1499" spans="1:4" ht="11.25" customHeight="1">
      <c r="A1499" s="1266" t="s">
        <v>542</v>
      </c>
      <c r="B1499" s="776">
        <v>74227.67</v>
      </c>
      <c r="C1499" s="776">
        <v>74014.853999999992</v>
      </c>
      <c r="D1499" s="775" t="s">
        <v>2822</v>
      </c>
    </row>
    <row r="1500" spans="1:4" ht="11.25" customHeight="1">
      <c r="A1500" s="1265"/>
      <c r="B1500" s="772">
        <v>3121.18</v>
      </c>
      <c r="C1500" s="772">
        <v>2960.55485</v>
      </c>
      <c r="D1500" s="771" t="s">
        <v>1117</v>
      </c>
    </row>
    <row r="1501" spans="1:4" ht="11.25" customHeight="1">
      <c r="A1501" s="1265"/>
      <c r="B1501" s="772">
        <v>960</v>
      </c>
      <c r="C1501" s="772">
        <v>960</v>
      </c>
      <c r="D1501" s="771" t="s">
        <v>1098</v>
      </c>
    </row>
    <row r="1502" spans="1:4" ht="11.25" customHeight="1">
      <c r="A1502" s="1265"/>
      <c r="B1502" s="772">
        <v>10</v>
      </c>
      <c r="C1502" s="772">
        <v>10</v>
      </c>
      <c r="D1502" s="771" t="s">
        <v>551</v>
      </c>
    </row>
    <row r="1503" spans="1:4" ht="11.25" customHeight="1">
      <c r="A1503" s="1267"/>
      <c r="B1503" s="774">
        <v>78318.849999999991</v>
      </c>
      <c r="C1503" s="774">
        <v>77945.408849999993</v>
      </c>
      <c r="D1503" s="773" t="s">
        <v>11</v>
      </c>
    </row>
    <row r="1504" spans="1:4" ht="11.25" customHeight="1">
      <c r="A1504" s="1265" t="s">
        <v>495</v>
      </c>
      <c r="B1504" s="772">
        <v>80</v>
      </c>
      <c r="C1504" s="772">
        <v>80</v>
      </c>
      <c r="D1504" s="771" t="s">
        <v>509</v>
      </c>
    </row>
    <row r="1505" spans="1:4" ht="11.25" customHeight="1">
      <c r="A1505" s="1265"/>
      <c r="B1505" s="772">
        <v>80</v>
      </c>
      <c r="C1505" s="772">
        <v>80</v>
      </c>
      <c r="D1505" s="771" t="s">
        <v>11</v>
      </c>
    </row>
    <row r="1506" spans="1:4" ht="11.25" customHeight="1">
      <c r="A1506" s="1266" t="s">
        <v>552</v>
      </c>
      <c r="B1506" s="776">
        <v>1000</v>
      </c>
      <c r="C1506" s="776">
        <v>1000</v>
      </c>
      <c r="D1506" s="775" t="s">
        <v>590</v>
      </c>
    </row>
    <row r="1507" spans="1:4" ht="11.25" customHeight="1">
      <c r="A1507" s="1267"/>
      <c r="B1507" s="774">
        <v>1000</v>
      </c>
      <c r="C1507" s="774">
        <v>1000</v>
      </c>
      <c r="D1507" s="773" t="s">
        <v>11</v>
      </c>
    </row>
    <row r="1508" spans="1:4" ht="11.25" customHeight="1">
      <c r="A1508" s="1265" t="s">
        <v>666</v>
      </c>
      <c r="B1508" s="772">
        <v>10</v>
      </c>
      <c r="C1508" s="772">
        <v>10</v>
      </c>
      <c r="D1508" s="771" t="s">
        <v>810</v>
      </c>
    </row>
    <row r="1509" spans="1:4" ht="11.25" customHeight="1">
      <c r="A1509" s="1265"/>
      <c r="B1509" s="772">
        <v>10</v>
      </c>
      <c r="C1509" s="772">
        <v>10</v>
      </c>
      <c r="D1509" s="771" t="s">
        <v>11</v>
      </c>
    </row>
    <row r="1510" spans="1:4" ht="11.25" customHeight="1">
      <c r="A1510" s="1266" t="s">
        <v>2841</v>
      </c>
      <c r="B1510" s="776">
        <v>250</v>
      </c>
      <c r="C1510" s="776">
        <v>250</v>
      </c>
      <c r="D1510" s="775" t="s">
        <v>2831</v>
      </c>
    </row>
    <row r="1511" spans="1:4" ht="11.25" customHeight="1">
      <c r="A1511" s="1267"/>
      <c r="B1511" s="774">
        <v>250</v>
      </c>
      <c r="C1511" s="774">
        <v>250</v>
      </c>
      <c r="D1511" s="773" t="s">
        <v>11</v>
      </c>
    </row>
    <row r="1512" spans="1:4" ht="11.25" customHeight="1">
      <c r="A1512" s="1265" t="s">
        <v>488</v>
      </c>
      <c r="B1512" s="772">
        <v>14265.9</v>
      </c>
      <c r="C1512" s="772">
        <v>7843.1928699999999</v>
      </c>
      <c r="D1512" s="771" t="s">
        <v>2565</v>
      </c>
    </row>
    <row r="1513" spans="1:4" ht="11.25" customHeight="1">
      <c r="A1513" s="1265"/>
      <c r="B1513" s="772">
        <v>277</v>
      </c>
      <c r="C1513" s="772">
        <v>138.5</v>
      </c>
      <c r="D1513" s="771" t="s">
        <v>2603</v>
      </c>
    </row>
    <row r="1514" spans="1:4" ht="11.25" customHeight="1">
      <c r="A1514" s="1265"/>
      <c r="B1514" s="772">
        <v>5860.9</v>
      </c>
      <c r="C1514" s="772">
        <v>5482.0825199999999</v>
      </c>
      <c r="D1514" s="771" t="s">
        <v>1122</v>
      </c>
    </row>
    <row r="1515" spans="1:4" ht="11.25" customHeight="1">
      <c r="A1515" s="1265"/>
      <c r="B1515" s="772">
        <v>148</v>
      </c>
      <c r="C1515" s="772">
        <v>147.77200999999999</v>
      </c>
      <c r="D1515" s="771" t="s">
        <v>1123</v>
      </c>
    </row>
    <row r="1516" spans="1:4" ht="11.25" customHeight="1">
      <c r="A1516" s="1265"/>
      <c r="B1516" s="772">
        <v>5176.3600000000006</v>
      </c>
      <c r="C1516" s="772">
        <v>4405.5805599999994</v>
      </c>
      <c r="D1516" s="771" t="s">
        <v>2429</v>
      </c>
    </row>
    <row r="1517" spans="1:4" ht="11.25" customHeight="1">
      <c r="A1517" s="1265"/>
      <c r="B1517" s="772">
        <v>482.37</v>
      </c>
      <c r="C1517" s="772">
        <v>449.17247999999995</v>
      </c>
      <c r="D1517" s="771" t="s">
        <v>1118</v>
      </c>
    </row>
    <row r="1518" spans="1:4" ht="11.25" customHeight="1">
      <c r="A1518" s="1265"/>
      <c r="B1518" s="772">
        <v>7775.2699999999995</v>
      </c>
      <c r="C1518" s="772">
        <v>7774.8649300000006</v>
      </c>
      <c r="D1518" s="771" t="s">
        <v>1117</v>
      </c>
    </row>
    <row r="1519" spans="1:4" ht="11.25" customHeight="1">
      <c r="A1519" s="1265"/>
      <c r="B1519" s="772">
        <v>2700</v>
      </c>
      <c r="C1519" s="772">
        <v>2700</v>
      </c>
      <c r="D1519" s="771" t="s">
        <v>528</v>
      </c>
    </row>
    <row r="1520" spans="1:4" ht="11.25" customHeight="1">
      <c r="A1520" s="1265"/>
      <c r="B1520" s="772">
        <v>140</v>
      </c>
      <c r="C1520" s="772">
        <v>140</v>
      </c>
      <c r="D1520" s="771" t="s">
        <v>527</v>
      </c>
    </row>
    <row r="1521" spans="1:4" ht="11.25" customHeight="1">
      <c r="A1521" s="1265"/>
      <c r="B1521" s="772">
        <v>40</v>
      </c>
      <c r="C1521" s="772">
        <v>40</v>
      </c>
      <c r="D1521" s="771" t="s">
        <v>824</v>
      </c>
    </row>
    <row r="1522" spans="1:4" ht="11.25" customHeight="1">
      <c r="A1522" s="1265"/>
      <c r="B1522" s="772">
        <v>30</v>
      </c>
      <c r="C1522" s="772">
        <v>30</v>
      </c>
      <c r="D1522" s="771" t="s">
        <v>825</v>
      </c>
    </row>
    <row r="1523" spans="1:4" ht="11.25" customHeight="1">
      <c r="A1523" s="1265"/>
      <c r="B1523" s="772">
        <v>20</v>
      </c>
      <c r="C1523" s="772">
        <v>20</v>
      </c>
      <c r="D1523" s="771" t="s">
        <v>826</v>
      </c>
    </row>
    <row r="1524" spans="1:4" ht="11.25" customHeight="1">
      <c r="A1524" s="1265"/>
      <c r="B1524" s="772">
        <v>397.91999999999996</v>
      </c>
      <c r="C1524" s="772">
        <v>397.916</v>
      </c>
      <c r="D1524" s="771" t="s">
        <v>660</v>
      </c>
    </row>
    <row r="1525" spans="1:4" ht="11.25" customHeight="1">
      <c r="A1525" s="1265"/>
      <c r="B1525" s="772">
        <v>2000</v>
      </c>
      <c r="C1525" s="772">
        <v>1000</v>
      </c>
      <c r="D1525" s="771" t="s">
        <v>489</v>
      </c>
    </row>
    <row r="1526" spans="1:4" ht="11.25" customHeight="1">
      <c r="A1526" s="1265"/>
      <c r="B1526" s="772">
        <v>39313.719999999994</v>
      </c>
      <c r="C1526" s="772">
        <v>30569.08137</v>
      </c>
      <c r="D1526" s="771" t="s">
        <v>11</v>
      </c>
    </row>
    <row r="1527" spans="1:4" ht="11.25" customHeight="1">
      <c r="A1527" s="1266" t="s">
        <v>658</v>
      </c>
      <c r="B1527" s="776">
        <v>719.36</v>
      </c>
      <c r="C1527" s="776">
        <v>359.68</v>
      </c>
      <c r="D1527" s="775" t="s">
        <v>2565</v>
      </c>
    </row>
    <row r="1528" spans="1:4" ht="11.25" customHeight="1">
      <c r="A1528" s="1265"/>
      <c r="B1528" s="772">
        <v>1517.02</v>
      </c>
      <c r="C1528" s="772">
        <v>1345.1301899999999</v>
      </c>
      <c r="D1528" s="771" t="s">
        <v>2429</v>
      </c>
    </row>
    <row r="1529" spans="1:4" ht="11.25" customHeight="1">
      <c r="A1529" s="1265"/>
      <c r="B1529" s="772">
        <v>100</v>
      </c>
      <c r="C1529" s="772">
        <v>100</v>
      </c>
      <c r="D1529" s="771" t="s">
        <v>660</v>
      </c>
    </row>
    <row r="1530" spans="1:4" ht="11.25" customHeight="1">
      <c r="A1530" s="1267"/>
      <c r="B1530" s="774">
        <v>2336.38</v>
      </c>
      <c r="C1530" s="774">
        <v>1804.8101899999999</v>
      </c>
      <c r="D1530" s="773" t="s">
        <v>11</v>
      </c>
    </row>
    <row r="1531" spans="1:4" ht="11.25" customHeight="1">
      <c r="A1531" s="1265" t="s">
        <v>665</v>
      </c>
      <c r="B1531" s="772">
        <v>1768.31</v>
      </c>
      <c r="C1531" s="772">
        <v>1768.2848200000001</v>
      </c>
      <c r="D1531" s="771" t="s">
        <v>2429</v>
      </c>
    </row>
    <row r="1532" spans="1:4" ht="11.25" customHeight="1">
      <c r="A1532" s="1265"/>
      <c r="B1532" s="772">
        <v>50</v>
      </c>
      <c r="C1532" s="772">
        <v>50</v>
      </c>
      <c r="D1532" s="771" t="s">
        <v>811</v>
      </c>
    </row>
    <row r="1533" spans="1:4" ht="11.25" customHeight="1">
      <c r="A1533" s="1265"/>
      <c r="B1533" s="772">
        <v>1818.31</v>
      </c>
      <c r="C1533" s="772">
        <v>1818.2848200000001</v>
      </c>
      <c r="D1533" s="771" t="s">
        <v>11</v>
      </c>
    </row>
    <row r="1534" spans="1:4" ht="11.25" customHeight="1">
      <c r="A1534" s="1266" t="s">
        <v>2840</v>
      </c>
      <c r="B1534" s="776">
        <v>12041.02</v>
      </c>
      <c r="C1534" s="776">
        <v>12041.016</v>
      </c>
      <c r="D1534" s="775" t="s">
        <v>2822</v>
      </c>
    </row>
    <row r="1535" spans="1:4" ht="11.25" customHeight="1">
      <c r="A1535" s="1267"/>
      <c r="B1535" s="774">
        <v>12041.02</v>
      </c>
      <c r="C1535" s="774">
        <v>12041.016</v>
      </c>
      <c r="D1535" s="773" t="s">
        <v>11</v>
      </c>
    </row>
    <row r="1536" spans="1:4" ht="11.25" customHeight="1">
      <c r="A1536" s="1265" t="s">
        <v>2839</v>
      </c>
      <c r="B1536" s="772">
        <v>26825.91</v>
      </c>
      <c r="C1536" s="772">
        <v>26825.903000000002</v>
      </c>
      <c r="D1536" s="771" t="s">
        <v>2822</v>
      </c>
    </row>
    <row r="1537" spans="1:4" ht="11.25" customHeight="1">
      <c r="A1537" s="1265"/>
      <c r="B1537" s="772">
        <v>844.55</v>
      </c>
      <c r="C1537" s="772">
        <v>844.5326500000001</v>
      </c>
      <c r="D1537" s="771" t="s">
        <v>1119</v>
      </c>
    </row>
    <row r="1538" spans="1:4" ht="11.25" customHeight="1">
      <c r="A1538" s="1265"/>
      <c r="B1538" s="772">
        <v>388.91999999999996</v>
      </c>
      <c r="C1538" s="772">
        <v>321.49697000000003</v>
      </c>
      <c r="D1538" s="771" t="s">
        <v>1118</v>
      </c>
    </row>
    <row r="1539" spans="1:4" ht="11.25" customHeight="1">
      <c r="A1539" s="1265"/>
      <c r="B1539" s="772">
        <v>28059.379999999997</v>
      </c>
      <c r="C1539" s="772">
        <v>27991.932620000003</v>
      </c>
      <c r="D1539" s="771" t="s">
        <v>11</v>
      </c>
    </row>
    <row r="1540" spans="1:4" ht="11.25" customHeight="1">
      <c r="A1540" s="1266" t="s">
        <v>2838</v>
      </c>
      <c r="B1540" s="776">
        <v>4353.7</v>
      </c>
      <c r="C1540" s="776">
        <v>4353.6980000000003</v>
      </c>
      <c r="D1540" s="775" t="s">
        <v>2822</v>
      </c>
    </row>
    <row r="1541" spans="1:4" ht="11.25" customHeight="1">
      <c r="A1541" s="1267"/>
      <c r="B1541" s="774">
        <v>4353.7</v>
      </c>
      <c r="C1541" s="774">
        <v>4353.6980000000003</v>
      </c>
      <c r="D1541" s="773" t="s">
        <v>11</v>
      </c>
    </row>
    <row r="1542" spans="1:4" ht="11.25" customHeight="1">
      <c r="A1542" s="1265" t="s">
        <v>2837</v>
      </c>
      <c r="B1542" s="772">
        <v>1337.16</v>
      </c>
      <c r="C1542" s="772">
        <v>1337.162</v>
      </c>
      <c r="D1542" s="771" t="s">
        <v>2822</v>
      </c>
    </row>
    <row r="1543" spans="1:4" ht="11.25" customHeight="1">
      <c r="A1543" s="1265"/>
      <c r="B1543" s="772">
        <v>1337.16</v>
      </c>
      <c r="C1543" s="772">
        <v>1337.162</v>
      </c>
      <c r="D1543" s="771" t="s">
        <v>11</v>
      </c>
    </row>
    <row r="1544" spans="1:4" ht="11.25" customHeight="1">
      <c r="A1544" s="1266" t="s">
        <v>2836</v>
      </c>
      <c r="B1544" s="776">
        <v>1238.25</v>
      </c>
      <c r="C1544" s="776">
        <v>1238.09276</v>
      </c>
      <c r="D1544" s="775" t="s">
        <v>1122</v>
      </c>
    </row>
    <row r="1545" spans="1:4" ht="11.25" customHeight="1">
      <c r="A1545" s="1267"/>
      <c r="B1545" s="774">
        <v>1238.25</v>
      </c>
      <c r="C1545" s="774">
        <v>1238.09276</v>
      </c>
      <c r="D1545" s="773" t="s">
        <v>11</v>
      </c>
    </row>
    <row r="1546" spans="1:4" ht="11.25" customHeight="1">
      <c r="A1546" s="1265" t="s">
        <v>2835</v>
      </c>
      <c r="B1546" s="772">
        <v>1229.8499999999999</v>
      </c>
      <c r="C1546" s="772">
        <v>1229.3487399999999</v>
      </c>
      <c r="D1546" s="771" t="s">
        <v>1122</v>
      </c>
    </row>
    <row r="1547" spans="1:4" ht="11.25" customHeight="1">
      <c r="A1547" s="1265"/>
      <c r="B1547" s="772">
        <v>1664.78</v>
      </c>
      <c r="C1547" s="772">
        <v>1664.7540299999998</v>
      </c>
      <c r="D1547" s="771" t="s">
        <v>2429</v>
      </c>
    </row>
    <row r="1548" spans="1:4" ht="11.25" customHeight="1">
      <c r="A1548" s="1265"/>
      <c r="B1548" s="772">
        <v>2894.63</v>
      </c>
      <c r="C1548" s="772">
        <v>2894.1027699999995</v>
      </c>
      <c r="D1548" s="771" t="s">
        <v>11</v>
      </c>
    </row>
    <row r="1549" spans="1:4" ht="11.25" customHeight="1">
      <c r="A1549" s="1266" t="s">
        <v>2834</v>
      </c>
      <c r="B1549" s="776">
        <v>202.08</v>
      </c>
      <c r="C1549" s="776">
        <v>202.08</v>
      </c>
      <c r="D1549" s="775" t="s">
        <v>2732</v>
      </c>
    </row>
    <row r="1550" spans="1:4" ht="11.25" customHeight="1">
      <c r="A1550" s="1267"/>
      <c r="B1550" s="774">
        <v>202.08</v>
      </c>
      <c r="C1550" s="774">
        <v>202.08</v>
      </c>
      <c r="D1550" s="773" t="s">
        <v>11</v>
      </c>
    </row>
    <row r="1551" spans="1:4" ht="11.25" customHeight="1">
      <c r="A1551" s="1265" t="s">
        <v>2833</v>
      </c>
      <c r="B1551" s="772">
        <v>70.87</v>
      </c>
      <c r="C1551" s="772">
        <v>0</v>
      </c>
      <c r="D1551" s="771" t="s">
        <v>2820</v>
      </c>
    </row>
    <row r="1552" spans="1:4" ht="11.25" customHeight="1">
      <c r="A1552" s="1265"/>
      <c r="B1552" s="772">
        <v>70.87</v>
      </c>
      <c r="C1552" s="772">
        <v>0</v>
      </c>
      <c r="D1552" s="771" t="s">
        <v>11</v>
      </c>
    </row>
    <row r="1553" spans="1:4" ht="11.25" customHeight="1">
      <c r="A1553" s="1266" t="s">
        <v>2832</v>
      </c>
      <c r="B1553" s="776">
        <v>85</v>
      </c>
      <c r="C1553" s="776">
        <v>85</v>
      </c>
      <c r="D1553" s="775" t="s">
        <v>2831</v>
      </c>
    </row>
    <row r="1554" spans="1:4" ht="11.25" customHeight="1">
      <c r="A1554" s="1267"/>
      <c r="B1554" s="774">
        <v>85</v>
      </c>
      <c r="C1554" s="774">
        <v>85</v>
      </c>
      <c r="D1554" s="773" t="s">
        <v>11</v>
      </c>
    </row>
    <row r="1555" spans="1:4" ht="21.75">
      <c r="A1555" s="1265" t="s">
        <v>2830</v>
      </c>
      <c r="B1555" s="772">
        <v>49.7</v>
      </c>
      <c r="C1555" s="772">
        <v>13.413000000000004</v>
      </c>
      <c r="D1555" s="771" t="s">
        <v>2626</v>
      </c>
    </row>
    <row r="1556" spans="1:4" ht="11.25" customHeight="1">
      <c r="A1556" s="1265"/>
      <c r="B1556" s="772">
        <v>49.7</v>
      </c>
      <c r="C1556" s="772">
        <v>13.413000000000004</v>
      </c>
      <c r="D1556" s="771" t="s">
        <v>11</v>
      </c>
    </row>
    <row r="1557" spans="1:4" ht="11.25" customHeight="1">
      <c r="A1557" s="1266" t="s">
        <v>2829</v>
      </c>
      <c r="B1557" s="776">
        <v>3320.6800000000003</v>
      </c>
      <c r="C1557" s="776">
        <v>3316.7810000000004</v>
      </c>
      <c r="D1557" s="775" t="s">
        <v>2822</v>
      </c>
    </row>
    <row r="1558" spans="1:4" ht="11.25" customHeight="1">
      <c r="A1558" s="1265"/>
      <c r="B1558" s="772">
        <v>38.5</v>
      </c>
      <c r="C1558" s="772">
        <v>38.5</v>
      </c>
      <c r="D1558" s="771" t="s">
        <v>1265</v>
      </c>
    </row>
    <row r="1559" spans="1:4" ht="11.25" customHeight="1">
      <c r="A1559" s="1267"/>
      <c r="B1559" s="774">
        <v>3359.1800000000003</v>
      </c>
      <c r="C1559" s="774">
        <v>3355.2810000000004</v>
      </c>
      <c r="D1559" s="773" t="s">
        <v>11</v>
      </c>
    </row>
    <row r="1560" spans="1:4" ht="11.25" customHeight="1">
      <c r="A1560" s="1265" t="s">
        <v>2828</v>
      </c>
      <c r="B1560" s="772">
        <v>47.88</v>
      </c>
      <c r="C1560" s="772">
        <v>46.83</v>
      </c>
      <c r="D1560" s="771" t="s">
        <v>1257</v>
      </c>
    </row>
    <row r="1561" spans="1:4" ht="11.25" customHeight="1">
      <c r="A1561" s="1265"/>
      <c r="B1561" s="772">
        <v>3783.1600000000003</v>
      </c>
      <c r="C1561" s="772">
        <v>3783.1600000000003</v>
      </c>
      <c r="D1561" s="771" t="s">
        <v>2822</v>
      </c>
    </row>
    <row r="1562" spans="1:4" ht="11.25" customHeight="1">
      <c r="A1562" s="1265"/>
      <c r="B1562" s="772">
        <v>3831.0400000000004</v>
      </c>
      <c r="C1562" s="772">
        <v>3829.9900000000002</v>
      </c>
      <c r="D1562" s="771" t="s">
        <v>11</v>
      </c>
    </row>
    <row r="1563" spans="1:4" ht="11.25" customHeight="1">
      <c r="A1563" s="1266" t="s">
        <v>2827</v>
      </c>
      <c r="B1563" s="776">
        <v>3091.05</v>
      </c>
      <c r="C1563" s="776">
        <v>3090.9139999999998</v>
      </c>
      <c r="D1563" s="775" t="s">
        <v>2822</v>
      </c>
    </row>
    <row r="1564" spans="1:4" ht="11.25" customHeight="1">
      <c r="A1564" s="1267"/>
      <c r="B1564" s="774">
        <v>3091.05</v>
      </c>
      <c r="C1564" s="774">
        <v>3090.9139999999998</v>
      </c>
      <c r="D1564" s="773" t="s">
        <v>11</v>
      </c>
    </row>
    <row r="1565" spans="1:4" ht="11.25" customHeight="1">
      <c r="A1565" s="1265" t="s">
        <v>2826</v>
      </c>
      <c r="B1565" s="772">
        <v>428.4</v>
      </c>
      <c r="C1565" s="772">
        <v>428.4</v>
      </c>
      <c r="D1565" s="771" t="s">
        <v>1257</v>
      </c>
    </row>
    <row r="1566" spans="1:4" ht="11.25" customHeight="1">
      <c r="A1566" s="1265"/>
      <c r="B1566" s="772">
        <v>21761.75</v>
      </c>
      <c r="C1566" s="772">
        <v>21757.86</v>
      </c>
      <c r="D1566" s="771" t="s">
        <v>2822</v>
      </c>
    </row>
    <row r="1567" spans="1:4" ht="11.25" customHeight="1">
      <c r="A1567" s="1265"/>
      <c r="B1567" s="772">
        <v>20</v>
      </c>
      <c r="C1567" s="772">
        <v>19.14</v>
      </c>
      <c r="D1567" s="771" t="s">
        <v>1260</v>
      </c>
    </row>
    <row r="1568" spans="1:4" ht="11.25" customHeight="1">
      <c r="A1568" s="1265"/>
      <c r="B1568" s="772">
        <v>22210.15</v>
      </c>
      <c r="C1568" s="772">
        <v>22205.4</v>
      </c>
      <c r="D1568" s="771" t="s">
        <v>11</v>
      </c>
    </row>
    <row r="1569" spans="1:4" ht="11.25" customHeight="1">
      <c r="A1569" s="1266" t="s">
        <v>2825</v>
      </c>
      <c r="B1569" s="776">
        <v>5864.89</v>
      </c>
      <c r="C1569" s="776">
        <v>5864.8830000000007</v>
      </c>
      <c r="D1569" s="775" t="s">
        <v>2822</v>
      </c>
    </row>
    <row r="1570" spans="1:4" ht="11.25" customHeight="1">
      <c r="A1570" s="1265"/>
      <c r="B1570" s="772">
        <v>74.570000000000007</v>
      </c>
      <c r="C1570" s="772">
        <v>74.299590000000009</v>
      </c>
      <c r="D1570" s="771" t="s">
        <v>1119</v>
      </c>
    </row>
    <row r="1571" spans="1:4" ht="11.25" customHeight="1">
      <c r="A1571" s="1267"/>
      <c r="B1571" s="774">
        <v>5939.46</v>
      </c>
      <c r="C1571" s="774">
        <v>5939.1825900000003</v>
      </c>
      <c r="D1571" s="773" t="s">
        <v>11</v>
      </c>
    </row>
    <row r="1572" spans="1:4" ht="11.25" customHeight="1">
      <c r="A1572" s="1265" t="s">
        <v>2824</v>
      </c>
      <c r="B1572" s="772">
        <v>2017.84</v>
      </c>
      <c r="C1572" s="772">
        <v>2017.837</v>
      </c>
      <c r="D1572" s="771" t="s">
        <v>2822</v>
      </c>
    </row>
    <row r="1573" spans="1:4" ht="11.25" customHeight="1">
      <c r="A1573" s="1265"/>
      <c r="B1573" s="772">
        <v>2017.84</v>
      </c>
      <c r="C1573" s="772">
        <v>2017.837</v>
      </c>
      <c r="D1573" s="771" t="s">
        <v>11</v>
      </c>
    </row>
    <row r="1574" spans="1:4" ht="11.25" customHeight="1">
      <c r="A1574" s="1266" t="s">
        <v>2823</v>
      </c>
      <c r="B1574" s="776">
        <v>7358.83</v>
      </c>
      <c r="C1574" s="776">
        <v>7358.83</v>
      </c>
      <c r="D1574" s="775" t="s">
        <v>2822</v>
      </c>
    </row>
    <row r="1575" spans="1:4" ht="11.25" customHeight="1">
      <c r="A1575" s="1267"/>
      <c r="B1575" s="774">
        <v>7358.83</v>
      </c>
      <c r="C1575" s="774">
        <v>7358.83</v>
      </c>
      <c r="D1575" s="773" t="s">
        <v>11</v>
      </c>
    </row>
    <row r="1576" spans="1:4" ht="11.25" customHeight="1">
      <c r="A1576" s="1265" t="s">
        <v>2821</v>
      </c>
      <c r="B1576" s="772">
        <v>19</v>
      </c>
      <c r="C1576" s="772">
        <v>0</v>
      </c>
      <c r="D1576" s="771" t="s">
        <v>2820</v>
      </c>
    </row>
    <row r="1577" spans="1:4" ht="11.25" customHeight="1">
      <c r="A1577" s="1265"/>
      <c r="B1577" s="772">
        <v>19</v>
      </c>
      <c r="C1577" s="772">
        <v>0</v>
      </c>
      <c r="D1577" s="771" t="s">
        <v>11</v>
      </c>
    </row>
    <row r="1578" spans="1:4" ht="11.25" customHeight="1">
      <c r="A1578" s="1266" t="s">
        <v>2819</v>
      </c>
      <c r="B1578" s="776">
        <v>42.5</v>
      </c>
      <c r="C1578" s="776">
        <v>42.109000000000002</v>
      </c>
      <c r="D1578" s="775" t="s">
        <v>2625</v>
      </c>
    </row>
    <row r="1579" spans="1:4" ht="11.25" customHeight="1">
      <c r="A1579" s="1267"/>
      <c r="B1579" s="774">
        <v>42.5</v>
      </c>
      <c r="C1579" s="774">
        <v>42.109000000000002</v>
      </c>
      <c r="D1579" s="773" t="s">
        <v>11</v>
      </c>
    </row>
    <row r="1580" spans="1:4" ht="11.25" customHeight="1">
      <c r="A1580" s="1265" t="s">
        <v>2818</v>
      </c>
      <c r="B1580" s="772">
        <v>1085.9299999999998</v>
      </c>
      <c r="C1580" s="772">
        <v>544.47956999999997</v>
      </c>
      <c r="D1580" s="771" t="s">
        <v>2817</v>
      </c>
    </row>
    <row r="1581" spans="1:4" ht="11.25" customHeight="1">
      <c r="A1581" s="1265"/>
      <c r="B1581" s="772">
        <v>1085.9299999999998</v>
      </c>
      <c r="C1581" s="772">
        <v>544.47956999999997</v>
      </c>
      <c r="D1581" s="771" t="s">
        <v>11</v>
      </c>
    </row>
    <row r="1582" spans="1:4" ht="11.25" customHeight="1">
      <c r="A1582" s="1266" t="s">
        <v>518</v>
      </c>
      <c r="B1582" s="776">
        <v>200</v>
      </c>
      <c r="C1582" s="776">
        <v>200</v>
      </c>
      <c r="D1582" s="775" t="s">
        <v>520</v>
      </c>
    </row>
    <row r="1583" spans="1:4" ht="11.25" customHeight="1">
      <c r="A1583" s="1267"/>
      <c r="B1583" s="774">
        <v>200</v>
      </c>
      <c r="C1583" s="774">
        <v>200</v>
      </c>
      <c r="D1583" s="773" t="s">
        <v>11</v>
      </c>
    </row>
    <row r="1584" spans="1:4" ht="11.25" customHeight="1">
      <c r="A1584" s="1265" t="s">
        <v>2816</v>
      </c>
      <c r="B1584" s="772">
        <v>100</v>
      </c>
      <c r="C1584" s="772">
        <v>0</v>
      </c>
      <c r="D1584" s="771" t="s">
        <v>846</v>
      </c>
    </row>
    <row r="1585" spans="1:4" ht="11.25" customHeight="1">
      <c r="A1585" s="1265"/>
      <c r="B1585" s="772">
        <v>100</v>
      </c>
      <c r="C1585" s="772">
        <v>0</v>
      </c>
      <c r="D1585" s="771" t="s">
        <v>11</v>
      </c>
    </row>
    <row r="1586" spans="1:4" s="835" customFormat="1" ht="21" customHeight="1">
      <c r="A1586" s="836" t="s">
        <v>26</v>
      </c>
      <c r="B1586" s="761">
        <v>2491259.42</v>
      </c>
      <c r="C1586" s="761">
        <v>2428156.265610001</v>
      </c>
      <c r="D1586" s="813"/>
    </row>
    <row r="1587" spans="1:4" s="801" customFormat="1">
      <c r="A1587" s="834"/>
      <c r="B1587" s="833"/>
      <c r="C1587" s="833"/>
      <c r="D1587" s="832"/>
    </row>
    <row r="1588" spans="1:4" s="801" customFormat="1">
      <c r="A1588" s="834"/>
      <c r="B1588" s="833"/>
      <c r="C1588" s="833"/>
      <c r="D1588" s="832"/>
    </row>
    <row r="1589" spans="1:4" s="801" customFormat="1">
      <c r="A1589" s="758" t="s">
        <v>2815</v>
      </c>
      <c r="B1589" s="833"/>
      <c r="C1589" s="833"/>
      <c r="D1589" s="832"/>
    </row>
    <row r="1590" spans="1:4" s="801" customFormat="1">
      <c r="A1590" s="758" t="s">
        <v>2814</v>
      </c>
      <c r="B1590" s="833"/>
      <c r="C1590" s="833"/>
      <c r="D1590" s="832"/>
    </row>
  </sheetData>
  <customSheetViews>
    <customSheetView guid="{040A417A-1A2A-4546-91E5-4FDAF814DD6C}" showPageBreaks="1" fitToPage="1" view="pageBreakPreview">
      <selection activeCell="E2" sqref="E2"/>
      <rowBreaks count="26" manualBreakCount="26">
        <brk id="46" max="16383" man="1"/>
        <brk id="137" max="16383" man="1"/>
        <brk id="182" max="16383" man="1"/>
        <brk id="274" max="16383" man="1"/>
        <brk id="318" max="16383" man="1"/>
        <brk id="363" max="16383" man="1"/>
        <brk id="409" max="3" man="1"/>
        <brk id="500" max="16383" man="1"/>
        <brk id="544" max="16383" man="1"/>
        <brk id="635" max="16383" man="1"/>
        <brk id="681" max="3" man="1"/>
        <brk id="728" max="3" man="1"/>
        <brk id="774" max="3" man="1"/>
        <brk id="819" max="16383" man="1"/>
        <brk id="864" max="16383" man="1"/>
        <brk id="954" max="3" man="1"/>
        <brk id="998" max="16383" man="1"/>
        <brk id="1043" max="16383" man="1"/>
        <brk id="1133" max="3" man="1"/>
        <brk id="1270" max="3" man="1"/>
        <brk id="1313" max="16383" man="1"/>
        <brk id="1359" max="16383" man="1"/>
        <brk id="1402" max="16383" man="1"/>
        <brk id="1447" max="16383" man="1"/>
        <brk id="1492" max="16383" man="1"/>
        <brk id="1583" max="16383" man="1"/>
      </rowBreaks>
      <pageMargins left="0.39370078740157483" right="0.39370078740157483" top="0.59055118110236227" bottom="0.39370078740157483" header="0.31496062992125984" footer="0.11811023622047245"/>
      <printOptions horizontalCentered="1"/>
      <pageSetup paperSize="9" scale="96" firstPageNumber="368" fitToHeight="0" orientation="landscape" useFirstPageNumber="1" r:id="rId1"/>
      <headerFooter alignWithMargins="0">
        <oddHeader>&amp;L&amp;"Tahoma,Kurzíva"&amp;9Závěrečný účet za rok 2013&amp;R&amp;"Tahoma,Kurzíva"&amp;9Tabulka č. 27</oddHeader>
        <oddFooter>&amp;C&amp;"Tahoma,Obyčejné"&amp;P</oddFooter>
      </headerFooter>
    </customSheetView>
  </customSheetViews>
  <mergeCells count="687">
    <mergeCell ref="A1544:A1545"/>
    <mergeCell ref="A1553:A1554"/>
    <mergeCell ref="A1555:A1556"/>
    <mergeCell ref="A1557:A1559"/>
    <mergeCell ref="A1560:A1562"/>
    <mergeCell ref="A1563:A1564"/>
    <mergeCell ref="A1565:A1568"/>
    <mergeCell ref="A1582:A1583"/>
    <mergeCell ref="A1584:A1585"/>
    <mergeCell ref="A1569:A1571"/>
    <mergeCell ref="A1572:A1573"/>
    <mergeCell ref="A1574:A1575"/>
    <mergeCell ref="A1576:A1577"/>
    <mergeCell ref="A1578:A1579"/>
    <mergeCell ref="A1580:A1581"/>
    <mergeCell ref="A1475:A1476"/>
    <mergeCell ref="A1546:A1548"/>
    <mergeCell ref="A1549:A1550"/>
    <mergeCell ref="A1551:A1552"/>
    <mergeCell ref="A1483:A1484"/>
    <mergeCell ref="A1485:A1486"/>
    <mergeCell ref="A1487:A1488"/>
    <mergeCell ref="A1489:A1490"/>
    <mergeCell ref="A1491:A1492"/>
    <mergeCell ref="A1493:A1494"/>
    <mergeCell ref="A1495:A1496"/>
    <mergeCell ref="A1497:A1498"/>
    <mergeCell ref="A1499:A1503"/>
    <mergeCell ref="A1504:A1505"/>
    <mergeCell ref="A1506:A1507"/>
    <mergeCell ref="A1508:A1509"/>
    <mergeCell ref="A1510:A1511"/>
    <mergeCell ref="A1512:A1526"/>
    <mergeCell ref="A1527:A1530"/>
    <mergeCell ref="A1531:A1533"/>
    <mergeCell ref="A1534:A1535"/>
    <mergeCell ref="A1536:A1539"/>
    <mergeCell ref="A1540:A1541"/>
    <mergeCell ref="A1542:A1543"/>
    <mergeCell ref="A1426:A1427"/>
    <mergeCell ref="A1477:A1478"/>
    <mergeCell ref="A1479:A1480"/>
    <mergeCell ref="A1481:A1482"/>
    <mergeCell ref="A1434:A1435"/>
    <mergeCell ref="A1436:A1437"/>
    <mergeCell ref="A1438:A1439"/>
    <mergeCell ref="A1440:A1441"/>
    <mergeCell ref="A1442:A1443"/>
    <mergeCell ref="A1444:A1445"/>
    <mergeCell ref="A1446:A1447"/>
    <mergeCell ref="A1448:A1449"/>
    <mergeCell ref="A1450:A1451"/>
    <mergeCell ref="A1452:A1453"/>
    <mergeCell ref="A1454:A1455"/>
    <mergeCell ref="A1456:A1457"/>
    <mergeCell ref="A1458:A1459"/>
    <mergeCell ref="A1460:A1462"/>
    <mergeCell ref="A1463:A1464"/>
    <mergeCell ref="A1465:A1466"/>
    <mergeCell ref="A1467:A1468"/>
    <mergeCell ref="A1469:A1470"/>
    <mergeCell ref="A1471:A1472"/>
    <mergeCell ref="A1473:A1474"/>
    <mergeCell ref="A1376:A1377"/>
    <mergeCell ref="A1428:A1429"/>
    <mergeCell ref="A1430:A1431"/>
    <mergeCell ref="A1432:A1433"/>
    <mergeCell ref="A1384:A1385"/>
    <mergeCell ref="A1386:A1387"/>
    <mergeCell ref="A1388:A1389"/>
    <mergeCell ref="A1390:A1391"/>
    <mergeCell ref="A1392:A1394"/>
    <mergeCell ref="A1395:A1396"/>
    <mergeCell ref="A1397:A1398"/>
    <mergeCell ref="A1399:A1400"/>
    <mergeCell ref="A1401:A1402"/>
    <mergeCell ref="A1403:A1404"/>
    <mergeCell ref="A1405:A1406"/>
    <mergeCell ref="A1407:A1408"/>
    <mergeCell ref="A1409:A1410"/>
    <mergeCell ref="A1411:A1413"/>
    <mergeCell ref="A1414:A1415"/>
    <mergeCell ref="A1416:A1417"/>
    <mergeCell ref="A1418:A1419"/>
    <mergeCell ref="A1420:A1421"/>
    <mergeCell ref="A1422:A1423"/>
    <mergeCell ref="A1424:A1425"/>
    <mergeCell ref="A1323:A1325"/>
    <mergeCell ref="A1378:A1379"/>
    <mergeCell ref="A1380:A1381"/>
    <mergeCell ref="A1382:A1383"/>
    <mergeCell ref="A1332:A1333"/>
    <mergeCell ref="A1334:A1335"/>
    <mergeCell ref="A1336:A1337"/>
    <mergeCell ref="A1338:A1339"/>
    <mergeCell ref="A1340:A1342"/>
    <mergeCell ref="A1343:A1344"/>
    <mergeCell ref="A1345:A1347"/>
    <mergeCell ref="A1348:A1349"/>
    <mergeCell ref="A1350:A1351"/>
    <mergeCell ref="A1352:A1353"/>
    <mergeCell ref="A1354:A1355"/>
    <mergeCell ref="A1356:A1357"/>
    <mergeCell ref="A1358:A1359"/>
    <mergeCell ref="A1360:A1361"/>
    <mergeCell ref="A1362:A1363"/>
    <mergeCell ref="A1364:A1365"/>
    <mergeCell ref="A1366:A1368"/>
    <mergeCell ref="A1369:A1370"/>
    <mergeCell ref="A1371:A1372"/>
    <mergeCell ref="A1373:A1375"/>
    <mergeCell ref="A1269:A1270"/>
    <mergeCell ref="A1326:A1327"/>
    <mergeCell ref="A1328:A1329"/>
    <mergeCell ref="A1330:A1331"/>
    <mergeCell ref="A1278:A1279"/>
    <mergeCell ref="A1280:A1281"/>
    <mergeCell ref="A1282:A1283"/>
    <mergeCell ref="A1284:A1285"/>
    <mergeCell ref="A1286:A1287"/>
    <mergeCell ref="A1288:A1289"/>
    <mergeCell ref="A1290:A1291"/>
    <mergeCell ref="A1292:A1293"/>
    <mergeCell ref="A1294:A1295"/>
    <mergeCell ref="A1296:A1297"/>
    <mergeCell ref="A1298:A1299"/>
    <mergeCell ref="A1300:A1301"/>
    <mergeCell ref="A1302:A1304"/>
    <mergeCell ref="A1305:A1306"/>
    <mergeCell ref="A1307:A1309"/>
    <mergeCell ref="A1310:A1311"/>
    <mergeCell ref="A1312:A1313"/>
    <mergeCell ref="A1314:A1317"/>
    <mergeCell ref="A1318:A1319"/>
    <mergeCell ref="A1320:A1322"/>
    <mergeCell ref="A1216:A1217"/>
    <mergeCell ref="A1271:A1272"/>
    <mergeCell ref="A1273:A1274"/>
    <mergeCell ref="A1275:A1277"/>
    <mergeCell ref="A1224:A1225"/>
    <mergeCell ref="A1226:A1227"/>
    <mergeCell ref="A1228:A1229"/>
    <mergeCell ref="A1230:A1232"/>
    <mergeCell ref="A1233:A1234"/>
    <mergeCell ref="A1235:A1236"/>
    <mergeCell ref="A1237:A1238"/>
    <mergeCell ref="A1239:A1241"/>
    <mergeCell ref="A1242:A1245"/>
    <mergeCell ref="A1246:A1247"/>
    <mergeCell ref="A1248:A1249"/>
    <mergeCell ref="A1250:A1251"/>
    <mergeCell ref="A1252:A1253"/>
    <mergeCell ref="A1254:A1256"/>
    <mergeCell ref="A1257:A1258"/>
    <mergeCell ref="A1259:A1260"/>
    <mergeCell ref="A1261:A1262"/>
    <mergeCell ref="A1263:A1264"/>
    <mergeCell ref="A1265:A1266"/>
    <mergeCell ref="A1267:A1268"/>
    <mergeCell ref="A1153:A1154"/>
    <mergeCell ref="A1218:A1219"/>
    <mergeCell ref="A1220:A1221"/>
    <mergeCell ref="A1222:A1223"/>
    <mergeCell ref="A1161:A1162"/>
    <mergeCell ref="A1163:A1164"/>
    <mergeCell ref="A1165:A1167"/>
    <mergeCell ref="A1168:A1170"/>
    <mergeCell ref="A1171:A1172"/>
    <mergeCell ref="A1173:A1174"/>
    <mergeCell ref="A1175:A1176"/>
    <mergeCell ref="A1177:A1179"/>
    <mergeCell ref="A1180:A1181"/>
    <mergeCell ref="A1182:A1183"/>
    <mergeCell ref="A1184:A1193"/>
    <mergeCell ref="A1194:A1195"/>
    <mergeCell ref="A1196:A1200"/>
    <mergeCell ref="A1201:A1202"/>
    <mergeCell ref="A1203:A1204"/>
    <mergeCell ref="A1205:A1206"/>
    <mergeCell ref="A1207:A1208"/>
    <mergeCell ref="A1209:A1211"/>
    <mergeCell ref="A1212:A1213"/>
    <mergeCell ref="A1214:A1215"/>
    <mergeCell ref="A1097:A1098"/>
    <mergeCell ref="A1155:A1156"/>
    <mergeCell ref="A1157:A1158"/>
    <mergeCell ref="A1159:A1160"/>
    <mergeCell ref="A1105:A1106"/>
    <mergeCell ref="A1107:A1108"/>
    <mergeCell ref="A1109:A1111"/>
    <mergeCell ref="A1112:A1114"/>
    <mergeCell ref="A1115:A1116"/>
    <mergeCell ref="A1117:A1118"/>
    <mergeCell ref="A1119:A1121"/>
    <mergeCell ref="A1122:A1123"/>
    <mergeCell ref="A1124:A1125"/>
    <mergeCell ref="A1126:A1127"/>
    <mergeCell ref="A1128:A1131"/>
    <mergeCell ref="A1132:A1133"/>
    <mergeCell ref="A1134:A1135"/>
    <mergeCell ref="A1136:A1137"/>
    <mergeCell ref="A1138:A1140"/>
    <mergeCell ref="A1141:A1143"/>
    <mergeCell ref="A1144:A1145"/>
    <mergeCell ref="A1146:A1148"/>
    <mergeCell ref="A1149:A1150"/>
    <mergeCell ref="A1151:A1152"/>
    <mergeCell ref="A1046:A1047"/>
    <mergeCell ref="A1099:A1100"/>
    <mergeCell ref="A1101:A1102"/>
    <mergeCell ref="A1103:A1104"/>
    <mergeCell ref="A1054:A1056"/>
    <mergeCell ref="A1057:A1058"/>
    <mergeCell ref="A1059:A1061"/>
    <mergeCell ref="A1062:A1063"/>
    <mergeCell ref="A1064:A1065"/>
    <mergeCell ref="A1066:A1067"/>
    <mergeCell ref="A1068:A1069"/>
    <mergeCell ref="A1070:A1071"/>
    <mergeCell ref="A1072:A1073"/>
    <mergeCell ref="A1074:A1075"/>
    <mergeCell ref="A1076:A1077"/>
    <mergeCell ref="A1078:A1079"/>
    <mergeCell ref="A1080:A1081"/>
    <mergeCell ref="A1082:A1083"/>
    <mergeCell ref="A1084:A1085"/>
    <mergeCell ref="A1086:A1087"/>
    <mergeCell ref="A1088:A1089"/>
    <mergeCell ref="A1090:A1092"/>
    <mergeCell ref="A1093:A1094"/>
    <mergeCell ref="A1095:A1096"/>
    <mergeCell ref="A985:A987"/>
    <mergeCell ref="A1048:A1049"/>
    <mergeCell ref="A1050:A1051"/>
    <mergeCell ref="A1052:A1053"/>
    <mergeCell ref="A994:A998"/>
    <mergeCell ref="A999:A1001"/>
    <mergeCell ref="A1002:A1004"/>
    <mergeCell ref="A1005:A1006"/>
    <mergeCell ref="A1007:A1008"/>
    <mergeCell ref="A1009:A1011"/>
    <mergeCell ref="A1012:A1013"/>
    <mergeCell ref="A1014:A1015"/>
    <mergeCell ref="A1016:A1018"/>
    <mergeCell ref="A1019:A1020"/>
    <mergeCell ref="A1021:A1023"/>
    <mergeCell ref="A1024:A1025"/>
    <mergeCell ref="A1026:A1028"/>
    <mergeCell ref="A1029:A1030"/>
    <mergeCell ref="A1031:A1032"/>
    <mergeCell ref="A1033:A1036"/>
    <mergeCell ref="A1037:A1038"/>
    <mergeCell ref="A1039:A1041"/>
    <mergeCell ref="A1042:A1043"/>
    <mergeCell ref="A1044:A1045"/>
    <mergeCell ref="A932:A933"/>
    <mergeCell ref="A988:A989"/>
    <mergeCell ref="A990:A991"/>
    <mergeCell ref="A992:A993"/>
    <mergeCell ref="A940:A941"/>
    <mergeCell ref="A942:A944"/>
    <mergeCell ref="A945:A946"/>
    <mergeCell ref="A947:A948"/>
    <mergeCell ref="A949:A951"/>
    <mergeCell ref="A952:A954"/>
    <mergeCell ref="A955:A956"/>
    <mergeCell ref="A957:A958"/>
    <mergeCell ref="A959:A961"/>
    <mergeCell ref="A962:A963"/>
    <mergeCell ref="A964:A966"/>
    <mergeCell ref="A967:A968"/>
    <mergeCell ref="A969:A970"/>
    <mergeCell ref="A971:A972"/>
    <mergeCell ref="A973:A974"/>
    <mergeCell ref="A975:A976"/>
    <mergeCell ref="A977:A978"/>
    <mergeCell ref="A979:A980"/>
    <mergeCell ref="A981:A982"/>
    <mergeCell ref="A983:A984"/>
    <mergeCell ref="A871:A872"/>
    <mergeCell ref="A934:A935"/>
    <mergeCell ref="A936:A937"/>
    <mergeCell ref="A938:A939"/>
    <mergeCell ref="A881:A882"/>
    <mergeCell ref="A883:A884"/>
    <mergeCell ref="A885:A888"/>
    <mergeCell ref="A889:A890"/>
    <mergeCell ref="A891:A892"/>
    <mergeCell ref="A893:A894"/>
    <mergeCell ref="A895:A896"/>
    <mergeCell ref="A897:A898"/>
    <mergeCell ref="A899:A900"/>
    <mergeCell ref="A901:A902"/>
    <mergeCell ref="A903:A904"/>
    <mergeCell ref="A905:A912"/>
    <mergeCell ref="A913:A914"/>
    <mergeCell ref="A915:A917"/>
    <mergeCell ref="A918:A919"/>
    <mergeCell ref="A920:A921"/>
    <mergeCell ref="A922:A925"/>
    <mergeCell ref="A926:A927"/>
    <mergeCell ref="A928:A929"/>
    <mergeCell ref="A930:A931"/>
    <mergeCell ref="A816:A817"/>
    <mergeCell ref="A873:A876"/>
    <mergeCell ref="A877:A878"/>
    <mergeCell ref="A879:A880"/>
    <mergeCell ref="A824:A825"/>
    <mergeCell ref="A826:A827"/>
    <mergeCell ref="A828:A829"/>
    <mergeCell ref="A830:A832"/>
    <mergeCell ref="A833:A835"/>
    <mergeCell ref="A836:A837"/>
    <mergeCell ref="A838:A839"/>
    <mergeCell ref="A840:A841"/>
    <mergeCell ref="A842:A843"/>
    <mergeCell ref="A844:A845"/>
    <mergeCell ref="A846:A848"/>
    <mergeCell ref="A849:A850"/>
    <mergeCell ref="A851:A852"/>
    <mergeCell ref="A853:A857"/>
    <mergeCell ref="A858:A859"/>
    <mergeCell ref="A860:A861"/>
    <mergeCell ref="A862:A864"/>
    <mergeCell ref="A865:A866"/>
    <mergeCell ref="A867:A868"/>
    <mergeCell ref="A869:A870"/>
    <mergeCell ref="A762:A764"/>
    <mergeCell ref="A818:A819"/>
    <mergeCell ref="A820:A821"/>
    <mergeCell ref="A822:A823"/>
    <mergeCell ref="A771:A772"/>
    <mergeCell ref="A773:A774"/>
    <mergeCell ref="A775:A778"/>
    <mergeCell ref="A779:A781"/>
    <mergeCell ref="A782:A783"/>
    <mergeCell ref="A784:A786"/>
    <mergeCell ref="A787:A788"/>
    <mergeCell ref="A789:A790"/>
    <mergeCell ref="A791:A792"/>
    <mergeCell ref="A793:A794"/>
    <mergeCell ref="A795:A796"/>
    <mergeCell ref="A797:A798"/>
    <mergeCell ref="A799:A800"/>
    <mergeCell ref="A801:A802"/>
    <mergeCell ref="A803:A804"/>
    <mergeCell ref="A805:A806"/>
    <mergeCell ref="A807:A808"/>
    <mergeCell ref="A809:A810"/>
    <mergeCell ref="A811:A812"/>
    <mergeCell ref="A813:A815"/>
    <mergeCell ref="A713:A714"/>
    <mergeCell ref="A765:A766"/>
    <mergeCell ref="A767:A768"/>
    <mergeCell ref="A769:A770"/>
    <mergeCell ref="A721:A722"/>
    <mergeCell ref="A723:A724"/>
    <mergeCell ref="A725:A726"/>
    <mergeCell ref="A727:A728"/>
    <mergeCell ref="A729:A730"/>
    <mergeCell ref="A731:A732"/>
    <mergeCell ref="A733:A734"/>
    <mergeCell ref="A735:A736"/>
    <mergeCell ref="A737:A738"/>
    <mergeCell ref="A739:A740"/>
    <mergeCell ref="A741:A742"/>
    <mergeCell ref="A743:A744"/>
    <mergeCell ref="A745:A746"/>
    <mergeCell ref="A747:A748"/>
    <mergeCell ref="A749:A750"/>
    <mergeCell ref="A751:A752"/>
    <mergeCell ref="A753:A754"/>
    <mergeCell ref="A755:A756"/>
    <mergeCell ref="A757:A759"/>
    <mergeCell ref="A760:A761"/>
    <mergeCell ref="A662:A663"/>
    <mergeCell ref="A715:A716"/>
    <mergeCell ref="A717:A718"/>
    <mergeCell ref="A719:A720"/>
    <mergeCell ref="A671:A672"/>
    <mergeCell ref="A673:A674"/>
    <mergeCell ref="A675:A677"/>
    <mergeCell ref="A678:A679"/>
    <mergeCell ref="A680:A681"/>
    <mergeCell ref="A682:A683"/>
    <mergeCell ref="A684:A685"/>
    <mergeCell ref="A686:A687"/>
    <mergeCell ref="A688:A689"/>
    <mergeCell ref="A690:A691"/>
    <mergeCell ref="A692:A693"/>
    <mergeCell ref="A694:A695"/>
    <mergeCell ref="A696:A697"/>
    <mergeCell ref="A698:A699"/>
    <mergeCell ref="A700:A701"/>
    <mergeCell ref="A702:A703"/>
    <mergeCell ref="A704:A705"/>
    <mergeCell ref="A706:A707"/>
    <mergeCell ref="A708:A709"/>
    <mergeCell ref="A710:A712"/>
    <mergeCell ref="A608:A609"/>
    <mergeCell ref="A664:A665"/>
    <mergeCell ref="A666:A667"/>
    <mergeCell ref="A668:A670"/>
    <mergeCell ref="A620:A621"/>
    <mergeCell ref="A622:A623"/>
    <mergeCell ref="A624:A625"/>
    <mergeCell ref="A626:A627"/>
    <mergeCell ref="A628:A629"/>
    <mergeCell ref="A630:A631"/>
    <mergeCell ref="A632:A633"/>
    <mergeCell ref="A634:A635"/>
    <mergeCell ref="A636:A638"/>
    <mergeCell ref="A639:A640"/>
    <mergeCell ref="A641:A643"/>
    <mergeCell ref="A644:A645"/>
    <mergeCell ref="A646:A647"/>
    <mergeCell ref="A648:A649"/>
    <mergeCell ref="A650:A651"/>
    <mergeCell ref="A652:A653"/>
    <mergeCell ref="A654:A655"/>
    <mergeCell ref="A656:A657"/>
    <mergeCell ref="A658:A659"/>
    <mergeCell ref="A660:A661"/>
    <mergeCell ref="A555:A559"/>
    <mergeCell ref="A610:A615"/>
    <mergeCell ref="A616:A617"/>
    <mergeCell ref="A618:A619"/>
    <mergeCell ref="A566:A567"/>
    <mergeCell ref="A568:A569"/>
    <mergeCell ref="A570:A571"/>
    <mergeCell ref="A572:A573"/>
    <mergeCell ref="A574:A575"/>
    <mergeCell ref="A576:A577"/>
    <mergeCell ref="A578:A579"/>
    <mergeCell ref="A580:A581"/>
    <mergeCell ref="A582:A584"/>
    <mergeCell ref="A585:A586"/>
    <mergeCell ref="A587:A588"/>
    <mergeCell ref="A589:A590"/>
    <mergeCell ref="A591:A592"/>
    <mergeCell ref="A593:A594"/>
    <mergeCell ref="A595:A596"/>
    <mergeCell ref="A597:A599"/>
    <mergeCell ref="A600:A601"/>
    <mergeCell ref="A602:A603"/>
    <mergeCell ref="A604:A605"/>
    <mergeCell ref="A606:A607"/>
    <mergeCell ref="A501:A506"/>
    <mergeCell ref="A560:A561"/>
    <mergeCell ref="A562:A563"/>
    <mergeCell ref="A564:A565"/>
    <mergeCell ref="A514:A515"/>
    <mergeCell ref="A516:A517"/>
    <mergeCell ref="A518:A519"/>
    <mergeCell ref="A520:A521"/>
    <mergeCell ref="A522:A523"/>
    <mergeCell ref="A524:A525"/>
    <mergeCell ref="A526:A527"/>
    <mergeCell ref="A528:A529"/>
    <mergeCell ref="A530:A531"/>
    <mergeCell ref="A532:A533"/>
    <mergeCell ref="A534:A535"/>
    <mergeCell ref="A536:A537"/>
    <mergeCell ref="A538:A539"/>
    <mergeCell ref="A540:A541"/>
    <mergeCell ref="A542:A544"/>
    <mergeCell ref="A545:A546"/>
    <mergeCell ref="A547:A548"/>
    <mergeCell ref="A549:A550"/>
    <mergeCell ref="A551:A552"/>
    <mergeCell ref="A553:A554"/>
    <mergeCell ref="A440:A441"/>
    <mergeCell ref="A507:A509"/>
    <mergeCell ref="A510:A511"/>
    <mergeCell ref="A512:A513"/>
    <mergeCell ref="A448:A449"/>
    <mergeCell ref="A450:A451"/>
    <mergeCell ref="A452:A454"/>
    <mergeCell ref="A455:A456"/>
    <mergeCell ref="A457:A459"/>
    <mergeCell ref="A460:A461"/>
    <mergeCell ref="A462:A463"/>
    <mergeCell ref="A464:A465"/>
    <mergeCell ref="A466:A467"/>
    <mergeCell ref="A468:A469"/>
    <mergeCell ref="A470:A472"/>
    <mergeCell ref="A473:A475"/>
    <mergeCell ref="A476:A477"/>
    <mergeCell ref="A478:A479"/>
    <mergeCell ref="A480:A481"/>
    <mergeCell ref="A482:A486"/>
    <mergeCell ref="A487:A490"/>
    <mergeCell ref="A491:A492"/>
    <mergeCell ref="A493:A494"/>
    <mergeCell ref="A495:A500"/>
    <mergeCell ref="A386:A387"/>
    <mergeCell ref="A442:A443"/>
    <mergeCell ref="A444:A445"/>
    <mergeCell ref="A446:A447"/>
    <mergeCell ref="A395:A397"/>
    <mergeCell ref="A398:A399"/>
    <mergeCell ref="A400:A401"/>
    <mergeCell ref="A402:A403"/>
    <mergeCell ref="A404:A405"/>
    <mergeCell ref="A406:A407"/>
    <mergeCell ref="A408:A409"/>
    <mergeCell ref="A410:A413"/>
    <mergeCell ref="A414:A415"/>
    <mergeCell ref="A416:A417"/>
    <mergeCell ref="A418:A419"/>
    <mergeCell ref="A420:A421"/>
    <mergeCell ref="A422:A423"/>
    <mergeCell ref="A424:A425"/>
    <mergeCell ref="A426:A428"/>
    <mergeCell ref="A429:A430"/>
    <mergeCell ref="A431:A432"/>
    <mergeCell ref="A433:A434"/>
    <mergeCell ref="A435:A436"/>
    <mergeCell ref="A437:A439"/>
    <mergeCell ref="A326:A328"/>
    <mergeCell ref="A388:A389"/>
    <mergeCell ref="A390:A392"/>
    <mergeCell ref="A393:A394"/>
    <mergeCell ref="A335:A336"/>
    <mergeCell ref="A337:A338"/>
    <mergeCell ref="A339:A343"/>
    <mergeCell ref="A344:A347"/>
    <mergeCell ref="A348:A350"/>
    <mergeCell ref="A351:A352"/>
    <mergeCell ref="A353:A354"/>
    <mergeCell ref="A355:A356"/>
    <mergeCell ref="A357:A359"/>
    <mergeCell ref="A360:A361"/>
    <mergeCell ref="A362:A363"/>
    <mergeCell ref="A364:A365"/>
    <mergeCell ref="A366:A367"/>
    <mergeCell ref="A368:A369"/>
    <mergeCell ref="A370:A371"/>
    <mergeCell ref="A372:A373"/>
    <mergeCell ref="A374:A379"/>
    <mergeCell ref="A380:A381"/>
    <mergeCell ref="A382:A383"/>
    <mergeCell ref="A384:A385"/>
    <mergeCell ref="A268:A269"/>
    <mergeCell ref="A329:A330"/>
    <mergeCell ref="A331:A332"/>
    <mergeCell ref="A333:A334"/>
    <mergeCell ref="A277:A278"/>
    <mergeCell ref="A279:A280"/>
    <mergeCell ref="A281:A282"/>
    <mergeCell ref="A283:A284"/>
    <mergeCell ref="A285:A286"/>
    <mergeCell ref="A287:A288"/>
    <mergeCell ref="A289:A290"/>
    <mergeCell ref="A291:A292"/>
    <mergeCell ref="A293:A294"/>
    <mergeCell ref="A295:A296"/>
    <mergeCell ref="A297:A300"/>
    <mergeCell ref="A301:A302"/>
    <mergeCell ref="A303:A310"/>
    <mergeCell ref="A311:A312"/>
    <mergeCell ref="A313:A314"/>
    <mergeCell ref="A315:A316"/>
    <mergeCell ref="A317:A318"/>
    <mergeCell ref="A319:A321"/>
    <mergeCell ref="A322:A323"/>
    <mergeCell ref="A324:A325"/>
    <mergeCell ref="A216:A217"/>
    <mergeCell ref="A270:A272"/>
    <mergeCell ref="A273:A274"/>
    <mergeCell ref="A275:A276"/>
    <mergeCell ref="A224:A226"/>
    <mergeCell ref="A227:A228"/>
    <mergeCell ref="A229:A230"/>
    <mergeCell ref="A231:A232"/>
    <mergeCell ref="A233:A234"/>
    <mergeCell ref="A235:A236"/>
    <mergeCell ref="A237:A238"/>
    <mergeCell ref="A239:A241"/>
    <mergeCell ref="A242:A243"/>
    <mergeCell ref="A244:A245"/>
    <mergeCell ref="A246:A247"/>
    <mergeCell ref="A248:A249"/>
    <mergeCell ref="A250:A251"/>
    <mergeCell ref="A252:A253"/>
    <mergeCell ref="A254:A255"/>
    <mergeCell ref="A256:A259"/>
    <mergeCell ref="A260:A261"/>
    <mergeCell ref="A262:A263"/>
    <mergeCell ref="A264:A265"/>
    <mergeCell ref="A266:A267"/>
    <mergeCell ref="A157:A158"/>
    <mergeCell ref="A218:A219"/>
    <mergeCell ref="A220:A221"/>
    <mergeCell ref="A222:A223"/>
    <mergeCell ref="A165:A166"/>
    <mergeCell ref="A167:A168"/>
    <mergeCell ref="A169:A170"/>
    <mergeCell ref="A171:A172"/>
    <mergeCell ref="A173:A174"/>
    <mergeCell ref="A175:A178"/>
    <mergeCell ref="A179:A180"/>
    <mergeCell ref="A181:A182"/>
    <mergeCell ref="A183:A185"/>
    <mergeCell ref="A186:A187"/>
    <mergeCell ref="A188:A193"/>
    <mergeCell ref="A194:A196"/>
    <mergeCell ref="A197:A199"/>
    <mergeCell ref="A200:A201"/>
    <mergeCell ref="A202:A203"/>
    <mergeCell ref="A204:A205"/>
    <mergeCell ref="A206:A207"/>
    <mergeCell ref="A208:A211"/>
    <mergeCell ref="A212:A213"/>
    <mergeCell ref="A214:A215"/>
    <mergeCell ref="A105:A106"/>
    <mergeCell ref="A159:A160"/>
    <mergeCell ref="A161:A162"/>
    <mergeCell ref="A163:A164"/>
    <mergeCell ref="A113:A114"/>
    <mergeCell ref="A115:A116"/>
    <mergeCell ref="A117:A118"/>
    <mergeCell ref="A119:A122"/>
    <mergeCell ref="A123:A124"/>
    <mergeCell ref="A125:A126"/>
    <mergeCell ref="A127:A128"/>
    <mergeCell ref="A129:A130"/>
    <mergeCell ref="A131:A132"/>
    <mergeCell ref="A133:A135"/>
    <mergeCell ref="A136:A137"/>
    <mergeCell ref="A138:A139"/>
    <mergeCell ref="A140:A141"/>
    <mergeCell ref="A142:A144"/>
    <mergeCell ref="A145:A146"/>
    <mergeCell ref="A147:A148"/>
    <mergeCell ref="A149:A150"/>
    <mergeCell ref="A151:A152"/>
    <mergeCell ref="A153:A154"/>
    <mergeCell ref="A155:A156"/>
    <mergeCell ref="A53:A54"/>
    <mergeCell ref="A107:A108"/>
    <mergeCell ref="A109:A110"/>
    <mergeCell ref="A111:A112"/>
    <mergeCell ref="A63:A64"/>
    <mergeCell ref="A65:A66"/>
    <mergeCell ref="A67:A68"/>
    <mergeCell ref="A69:A70"/>
    <mergeCell ref="A71:A72"/>
    <mergeCell ref="A73:A74"/>
    <mergeCell ref="A75:A77"/>
    <mergeCell ref="A78:A79"/>
    <mergeCell ref="A80:A81"/>
    <mergeCell ref="A82:A84"/>
    <mergeCell ref="A85:A86"/>
    <mergeCell ref="A87:A88"/>
    <mergeCell ref="A89:A90"/>
    <mergeCell ref="A91:A92"/>
    <mergeCell ref="A93:A94"/>
    <mergeCell ref="A95:A96"/>
    <mergeCell ref="A97:A98"/>
    <mergeCell ref="A99:A100"/>
    <mergeCell ref="A101:A102"/>
    <mergeCell ref="A103:A104"/>
    <mergeCell ref="A1:D1"/>
    <mergeCell ref="A16:A17"/>
    <mergeCell ref="A18:A19"/>
    <mergeCell ref="A20:A21"/>
    <mergeCell ref="A22:A23"/>
    <mergeCell ref="A24:A25"/>
    <mergeCell ref="A55:A58"/>
    <mergeCell ref="A59:A60"/>
    <mergeCell ref="A61:A62"/>
    <mergeCell ref="A26:A27"/>
    <mergeCell ref="A4:A5"/>
    <mergeCell ref="A6:A7"/>
    <mergeCell ref="A8:A9"/>
    <mergeCell ref="A10:A11"/>
    <mergeCell ref="A12:A13"/>
    <mergeCell ref="A14:A15"/>
    <mergeCell ref="A28:A34"/>
    <mergeCell ref="A35:A36"/>
    <mergeCell ref="A37:A38"/>
    <mergeCell ref="A39:A43"/>
    <mergeCell ref="A44:A46"/>
    <mergeCell ref="A47:A48"/>
    <mergeCell ref="A49:A50"/>
    <mergeCell ref="A51:A52"/>
  </mergeCells>
  <printOptions horizontalCentered="1"/>
  <pageMargins left="0.39370078740157483" right="0.39370078740157483" top="0.59055118110236227" bottom="0.39370078740157483" header="0.31496062992125984" footer="0.11811023622047245"/>
  <pageSetup paperSize="9" scale="96" firstPageNumber="368" fitToHeight="0" orientation="landscape" useFirstPageNumber="1" r:id="rId2"/>
  <headerFooter alignWithMargins="0">
    <oddHeader>&amp;L&amp;"Tahoma,Kurzíva"&amp;9Závěrečný účet za rok 2013&amp;R&amp;"Tahoma,Kurzíva"&amp;9Tabulka č. 27</oddHeader>
    <oddFooter>&amp;C&amp;"Tahoma,Obyčejné"&amp;P</oddFooter>
  </headerFooter>
  <rowBreaks count="26" manualBreakCount="26">
    <brk id="46" max="16383" man="1"/>
    <brk id="137" max="16383" man="1"/>
    <brk id="182" max="16383" man="1"/>
    <brk id="274" max="16383" man="1"/>
    <brk id="318" max="16383" man="1"/>
    <brk id="363" max="16383" man="1"/>
    <brk id="409" max="3" man="1"/>
    <brk id="500" max="16383" man="1"/>
    <brk id="544" max="16383" man="1"/>
    <brk id="635" max="16383" man="1"/>
    <brk id="681" max="3" man="1"/>
    <brk id="728" max="3" man="1"/>
    <brk id="774" max="3" man="1"/>
    <brk id="819" max="16383" man="1"/>
    <brk id="864" max="16383" man="1"/>
    <brk id="954" max="3" man="1"/>
    <brk id="998" max="16383" man="1"/>
    <brk id="1043" max="16383" man="1"/>
    <brk id="1133" max="3" man="1"/>
    <brk id="1270" max="3" man="1"/>
    <brk id="1313" max="16383" man="1"/>
    <brk id="1359" max="16383" man="1"/>
    <brk id="1402" max="16383" man="1"/>
    <brk id="1447" max="16383" man="1"/>
    <brk id="1492" max="16383" man="1"/>
    <brk id="1583"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54"/>
  <sheetViews>
    <sheetView view="pageBreakPreview" zoomScaleNormal="100" zoomScaleSheetLayoutView="100" workbookViewId="0">
      <selection activeCell="H1" sqref="H1"/>
    </sheetView>
  </sheetViews>
  <sheetFormatPr defaultRowHeight="12.75"/>
  <cols>
    <col min="1" max="1" width="81.7109375" style="748" customWidth="1"/>
    <col min="2" max="7" width="12.5703125" style="747" customWidth="1"/>
    <col min="8" max="16384" width="9.140625" style="801"/>
  </cols>
  <sheetData>
    <row r="1" spans="1:7" s="860" customFormat="1" ht="34.5" customHeight="1">
      <c r="A1" s="1261" t="s">
        <v>3993</v>
      </c>
      <c r="B1" s="1261"/>
      <c r="C1" s="1261"/>
      <c r="D1" s="1261"/>
      <c r="E1" s="1261"/>
      <c r="F1" s="1261"/>
      <c r="G1" s="1261"/>
    </row>
    <row r="2" spans="1:7" s="860" customFormat="1">
      <c r="A2" s="864"/>
      <c r="B2" s="863"/>
      <c r="C2" s="863"/>
      <c r="D2" s="862"/>
      <c r="E2" s="862"/>
      <c r="G2" s="861" t="s">
        <v>30</v>
      </c>
    </row>
    <row r="3" spans="1:7" s="859" customFormat="1" ht="24.75" customHeight="1">
      <c r="A3" s="1273" t="s">
        <v>3992</v>
      </c>
      <c r="B3" s="1274" t="s">
        <v>3991</v>
      </c>
      <c r="C3" s="1274"/>
      <c r="D3" s="1274" t="s">
        <v>3990</v>
      </c>
      <c r="E3" s="1274"/>
      <c r="F3" s="1274" t="s">
        <v>11</v>
      </c>
      <c r="G3" s="1274"/>
    </row>
    <row r="4" spans="1:7" s="859" customFormat="1">
      <c r="A4" s="1273"/>
      <c r="B4" s="787" t="s">
        <v>3350</v>
      </c>
      <c r="C4" s="787" t="s">
        <v>3349</v>
      </c>
      <c r="D4" s="787" t="s">
        <v>3350</v>
      </c>
      <c r="E4" s="787" t="s">
        <v>3349</v>
      </c>
      <c r="F4" s="787" t="s">
        <v>3350</v>
      </c>
      <c r="G4" s="787" t="s">
        <v>3349</v>
      </c>
    </row>
    <row r="5" spans="1:7" ht="11.25" customHeight="1">
      <c r="A5" s="856" t="s">
        <v>3989</v>
      </c>
      <c r="B5" s="855">
        <v>1269</v>
      </c>
      <c r="C5" s="855">
        <v>1269</v>
      </c>
      <c r="D5" s="855">
        <v>0</v>
      </c>
      <c r="E5" s="855">
        <v>0</v>
      </c>
      <c r="F5" s="855">
        <f t="shared" ref="F5:F68" si="0">B5+D5</f>
        <v>1269</v>
      </c>
      <c r="G5" s="855">
        <f t="shared" ref="G5:G68" si="1">C5+E5</f>
        <v>1269</v>
      </c>
    </row>
    <row r="6" spans="1:7" ht="11.25" customHeight="1">
      <c r="A6" s="856" t="s">
        <v>3988</v>
      </c>
      <c r="B6" s="855">
        <v>5199</v>
      </c>
      <c r="C6" s="855">
        <v>5199</v>
      </c>
      <c r="D6" s="855">
        <v>0</v>
      </c>
      <c r="E6" s="855">
        <v>0</v>
      </c>
      <c r="F6" s="855">
        <f t="shared" si="0"/>
        <v>5199</v>
      </c>
      <c r="G6" s="855">
        <f t="shared" si="1"/>
        <v>5199</v>
      </c>
    </row>
    <row r="7" spans="1:7" ht="11.25" customHeight="1">
      <c r="A7" s="856" t="s">
        <v>3987</v>
      </c>
      <c r="B7" s="855">
        <v>2700</v>
      </c>
      <c r="C7" s="855">
        <v>2700</v>
      </c>
      <c r="D7" s="855">
        <v>0</v>
      </c>
      <c r="E7" s="855">
        <v>0</v>
      </c>
      <c r="F7" s="855">
        <f t="shared" si="0"/>
        <v>2700</v>
      </c>
      <c r="G7" s="855">
        <f t="shared" si="1"/>
        <v>2700</v>
      </c>
    </row>
    <row r="8" spans="1:7" ht="11.25" customHeight="1">
      <c r="A8" s="856" t="s">
        <v>3986</v>
      </c>
      <c r="B8" s="855">
        <v>1852</v>
      </c>
      <c r="C8" s="855">
        <v>1852</v>
      </c>
      <c r="D8" s="855">
        <v>0</v>
      </c>
      <c r="E8" s="855">
        <v>0</v>
      </c>
      <c r="F8" s="855">
        <f t="shared" si="0"/>
        <v>1852</v>
      </c>
      <c r="G8" s="855">
        <f t="shared" si="1"/>
        <v>1852</v>
      </c>
    </row>
    <row r="9" spans="1:7" ht="11.25" customHeight="1">
      <c r="A9" s="856" t="s">
        <v>3985</v>
      </c>
      <c r="B9" s="855">
        <v>1702</v>
      </c>
      <c r="C9" s="855">
        <v>1702</v>
      </c>
      <c r="D9" s="855">
        <v>0</v>
      </c>
      <c r="E9" s="855">
        <v>0</v>
      </c>
      <c r="F9" s="855">
        <f t="shared" si="0"/>
        <v>1702</v>
      </c>
      <c r="G9" s="855">
        <f t="shared" si="1"/>
        <v>1702</v>
      </c>
    </row>
    <row r="10" spans="1:7" ht="11.25" customHeight="1">
      <c r="A10" s="856" t="s">
        <v>3984</v>
      </c>
      <c r="B10" s="855">
        <v>4719</v>
      </c>
      <c r="C10" s="855">
        <v>4719</v>
      </c>
      <c r="D10" s="855">
        <v>0</v>
      </c>
      <c r="E10" s="855">
        <v>0</v>
      </c>
      <c r="F10" s="855">
        <f t="shared" si="0"/>
        <v>4719</v>
      </c>
      <c r="G10" s="855">
        <f t="shared" si="1"/>
        <v>4719</v>
      </c>
    </row>
    <row r="11" spans="1:7" ht="11.25" customHeight="1">
      <c r="A11" s="856" t="s">
        <v>3983</v>
      </c>
      <c r="B11" s="855">
        <v>1803</v>
      </c>
      <c r="C11" s="855">
        <v>1803</v>
      </c>
      <c r="D11" s="855">
        <v>0</v>
      </c>
      <c r="E11" s="855">
        <v>0</v>
      </c>
      <c r="F11" s="855">
        <f t="shared" si="0"/>
        <v>1803</v>
      </c>
      <c r="G11" s="855">
        <f t="shared" si="1"/>
        <v>1803</v>
      </c>
    </row>
    <row r="12" spans="1:7" ht="11.25" customHeight="1">
      <c r="A12" s="856" t="s">
        <v>3982</v>
      </c>
      <c r="B12" s="855">
        <v>4469</v>
      </c>
      <c r="C12" s="855">
        <v>4469</v>
      </c>
      <c r="D12" s="855">
        <v>0</v>
      </c>
      <c r="E12" s="855">
        <v>0</v>
      </c>
      <c r="F12" s="855">
        <f t="shared" si="0"/>
        <v>4469</v>
      </c>
      <c r="G12" s="855">
        <f t="shared" si="1"/>
        <v>4469</v>
      </c>
    </row>
    <row r="13" spans="1:7" ht="11.25" customHeight="1">
      <c r="A13" s="856" t="s">
        <v>3981</v>
      </c>
      <c r="B13" s="855">
        <v>2391</v>
      </c>
      <c r="C13" s="855">
        <v>2391</v>
      </c>
      <c r="D13" s="855">
        <v>0</v>
      </c>
      <c r="E13" s="855">
        <v>0</v>
      </c>
      <c r="F13" s="855">
        <f t="shared" si="0"/>
        <v>2391</v>
      </c>
      <c r="G13" s="855">
        <f t="shared" si="1"/>
        <v>2391</v>
      </c>
    </row>
    <row r="14" spans="1:7" ht="11.25" customHeight="1">
      <c r="A14" s="856" t="s">
        <v>3980</v>
      </c>
      <c r="B14" s="855">
        <v>5368</v>
      </c>
      <c r="C14" s="855">
        <v>5368</v>
      </c>
      <c r="D14" s="855">
        <v>0</v>
      </c>
      <c r="E14" s="855">
        <v>0</v>
      </c>
      <c r="F14" s="855">
        <f t="shared" si="0"/>
        <v>5368</v>
      </c>
      <c r="G14" s="855">
        <f t="shared" si="1"/>
        <v>5368</v>
      </c>
    </row>
    <row r="15" spans="1:7" ht="11.25" customHeight="1">
      <c r="A15" s="856" t="s">
        <v>3979</v>
      </c>
      <c r="B15" s="855">
        <v>4750</v>
      </c>
      <c r="C15" s="855">
        <v>4750</v>
      </c>
      <c r="D15" s="855">
        <v>0</v>
      </c>
      <c r="E15" s="855">
        <v>0</v>
      </c>
      <c r="F15" s="855">
        <f t="shared" si="0"/>
        <v>4750</v>
      </c>
      <c r="G15" s="855">
        <f t="shared" si="1"/>
        <v>4750</v>
      </c>
    </row>
    <row r="16" spans="1:7" ht="11.25" customHeight="1">
      <c r="A16" s="856" t="s">
        <v>3978</v>
      </c>
      <c r="B16" s="855">
        <v>2023</v>
      </c>
      <c r="C16" s="855">
        <v>2023</v>
      </c>
      <c r="D16" s="855">
        <v>0</v>
      </c>
      <c r="E16" s="855">
        <v>0</v>
      </c>
      <c r="F16" s="855">
        <f t="shared" si="0"/>
        <v>2023</v>
      </c>
      <c r="G16" s="855">
        <f t="shared" si="1"/>
        <v>2023</v>
      </c>
    </row>
    <row r="17" spans="1:7" ht="11.25" customHeight="1">
      <c r="A17" s="856" t="s">
        <v>3977</v>
      </c>
      <c r="B17" s="855">
        <v>2692</v>
      </c>
      <c r="C17" s="855">
        <v>2692</v>
      </c>
      <c r="D17" s="855">
        <v>0</v>
      </c>
      <c r="E17" s="855">
        <v>0</v>
      </c>
      <c r="F17" s="855">
        <f t="shared" si="0"/>
        <v>2692</v>
      </c>
      <c r="G17" s="855">
        <f t="shared" si="1"/>
        <v>2692</v>
      </c>
    </row>
    <row r="18" spans="1:7" ht="11.25" customHeight="1">
      <c r="A18" s="856" t="s">
        <v>3976</v>
      </c>
      <c r="B18" s="855">
        <v>2622</v>
      </c>
      <c r="C18" s="855">
        <v>2622</v>
      </c>
      <c r="D18" s="855">
        <v>0</v>
      </c>
      <c r="E18" s="855">
        <v>0</v>
      </c>
      <c r="F18" s="855">
        <f t="shared" si="0"/>
        <v>2622</v>
      </c>
      <c r="G18" s="855">
        <f t="shared" si="1"/>
        <v>2622</v>
      </c>
    </row>
    <row r="19" spans="1:7" ht="11.25" customHeight="1">
      <c r="A19" s="856" t="s">
        <v>3975</v>
      </c>
      <c r="B19" s="855">
        <v>2322</v>
      </c>
      <c r="C19" s="855">
        <v>2322</v>
      </c>
      <c r="D19" s="855">
        <v>0</v>
      </c>
      <c r="E19" s="855">
        <v>0</v>
      </c>
      <c r="F19" s="855">
        <f t="shared" si="0"/>
        <v>2322</v>
      </c>
      <c r="G19" s="855">
        <f t="shared" si="1"/>
        <v>2322</v>
      </c>
    </row>
    <row r="20" spans="1:7" ht="11.25" customHeight="1">
      <c r="A20" s="856" t="s">
        <v>3974</v>
      </c>
      <c r="B20" s="855">
        <v>6339</v>
      </c>
      <c r="C20" s="855">
        <v>6339</v>
      </c>
      <c r="D20" s="855">
        <v>0</v>
      </c>
      <c r="E20" s="855">
        <v>0</v>
      </c>
      <c r="F20" s="855">
        <f t="shared" si="0"/>
        <v>6339</v>
      </c>
      <c r="G20" s="855">
        <f t="shared" si="1"/>
        <v>6339</v>
      </c>
    </row>
    <row r="21" spans="1:7" ht="11.25" customHeight="1">
      <c r="A21" s="856" t="s">
        <v>3973</v>
      </c>
      <c r="B21" s="855">
        <v>10194</v>
      </c>
      <c r="C21" s="855">
        <v>10194</v>
      </c>
      <c r="D21" s="855">
        <v>0</v>
      </c>
      <c r="E21" s="855">
        <v>0</v>
      </c>
      <c r="F21" s="855">
        <f t="shared" si="0"/>
        <v>10194</v>
      </c>
      <c r="G21" s="855">
        <f t="shared" si="1"/>
        <v>10194</v>
      </c>
    </row>
    <row r="22" spans="1:7" ht="11.25" customHeight="1">
      <c r="A22" s="856" t="s">
        <v>3972</v>
      </c>
      <c r="B22" s="855">
        <v>21724</v>
      </c>
      <c r="C22" s="855">
        <v>21724</v>
      </c>
      <c r="D22" s="855">
        <v>0</v>
      </c>
      <c r="E22" s="855">
        <v>0</v>
      </c>
      <c r="F22" s="855">
        <f t="shared" si="0"/>
        <v>21724</v>
      </c>
      <c r="G22" s="855">
        <f t="shared" si="1"/>
        <v>21724</v>
      </c>
    </row>
    <row r="23" spans="1:7" ht="21.75">
      <c r="A23" s="856" t="s">
        <v>3971</v>
      </c>
      <c r="B23" s="855">
        <v>9407</v>
      </c>
      <c r="C23" s="855">
        <v>9407</v>
      </c>
      <c r="D23" s="855">
        <v>0</v>
      </c>
      <c r="E23" s="855">
        <v>0</v>
      </c>
      <c r="F23" s="855">
        <f t="shared" si="0"/>
        <v>9407</v>
      </c>
      <c r="G23" s="855">
        <f t="shared" si="1"/>
        <v>9407</v>
      </c>
    </row>
    <row r="24" spans="1:7" ht="11.25" customHeight="1">
      <c r="A24" s="856" t="s">
        <v>3970</v>
      </c>
      <c r="B24" s="855">
        <v>4192</v>
      </c>
      <c r="C24" s="855">
        <v>4192</v>
      </c>
      <c r="D24" s="855">
        <v>0</v>
      </c>
      <c r="E24" s="855">
        <v>0</v>
      </c>
      <c r="F24" s="855">
        <f t="shared" si="0"/>
        <v>4192</v>
      </c>
      <c r="G24" s="855">
        <f t="shared" si="1"/>
        <v>4192</v>
      </c>
    </row>
    <row r="25" spans="1:7" ht="11.25" customHeight="1">
      <c r="A25" s="856" t="s">
        <v>3969</v>
      </c>
      <c r="B25" s="855">
        <v>1735</v>
      </c>
      <c r="C25" s="855">
        <v>1735</v>
      </c>
      <c r="D25" s="855">
        <v>0</v>
      </c>
      <c r="E25" s="855">
        <v>0</v>
      </c>
      <c r="F25" s="855">
        <f t="shared" si="0"/>
        <v>1735</v>
      </c>
      <c r="G25" s="855">
        <f t="shared" si="1"/>
        <v>1735</v>
      </c>
    </row>
    <row r="26" spans="1:7" ht="11.25" customHeight="1">
      <c r="A26" s="856" t="s">
        <v>3968</v>
      </c>
      <c r="B26" s="855">
        <v>27219</v>
      </c>
      <c r="C26" s="855">
        <v>27219</v>
      </c>
      <c r="D26" s="855">
        <v>0</v>
      </c>
      <c r="E26" s="855">
        <v>0</v>
      </c>
      <c r="F26" s="855">
        <f t="shared" si="0"/>
        <v>27219</v>
      </c>
      <c r="G26" s="855">
        <f t="shared" si="1"/>
        <v>27219</v>
      </c>
    </row>
    <row r="27" spans="1:7" ht="11.25" customHeight="1">
      <c r="A27" s="856" t="s">
        <v>3967</v>
      </c>
      <c r="B27" s="855">
        <v>29793</v>
      </c>
      <c r="C27" s="855">
        <v>29793</v>
      </c>
      <c r="D27" s="855">
        <v>0</v>
      </c>
      <c r="E27" s="855">
        <v>0</v>
      </c>
      <c r="F27" s="855">
        <f t="shared" si="0"/>
        <v>29793</v>
      </c>
      <c r="G27" s="855">
        <f t="shared" si="1"/>
        <v>29793</v>
      </c>
    </row>
    <row r="28" spans="1:7" ht="11.25" customHeight="1">
      <c r="A28" s="856" t="s">
        <v>3966</v>
      </c>
      <c r="B28" s="855">
        <v>16704</v>
      </c>
      <c r="C28" s="855">
        <v>16704</v>
      </c>
      <c r="D28" s="855">
        <v>0</v>
      </c>
      <c r="E28" s="855">
        <v>0</v>
      </c>
      <c r="F28" s="855">
        <f t="shared" si="0"/>
        <v>16704</v>
      </c>
      <c r="G28" s="855">
        <f t="shared" si="1"/>
        <v>16704</v>
      </c>
    </row>
    <row r="29" spans="1:7" ht="11.25" customHeight="1">
      <c r="A29" s="856" t="s">
        <v>3965</v>
      </c>
      <c r="B29" s="855">
        <v>13538</v>
      </c>
      <c r="C29" s="855">
        <v>13538</v>
      </c>
      <c r="D29" s="855">
        <v>39</v>
      </c>
      <c r="E29" s="855">
        <v>39</v>
      </c>
      <c r="F29" s="855">
        <f t="shared" si="0"/>
        <v>13577</v>
      </c>
      <c r="G29" s="855">
        <f t="shared" si="1"/>
        <v>13577</v>
      </c>
    </row>
    <row r="30" spans="1:7" ht="11.25" customHeight="1">
      <c r="A30" s="856" t="s">
        <v>3964</v>
      </c>
      <c r="B30" s="855">
        <v>12888</v>
      </c>
      <c r="C30" s="855">
        <v>12888</v>
      </c>
      <c r="D30" s="855">
        <v>0</v>
      </c>
      <c r="E30" s="855">
        <v>0</v>
      </c>
      <c r="F30" s="855">
        <f t="shared" si="0"/>
        <v>12888</v>
      </c>
      <c r="G30" s="855">
        <f t="shared" si="1"/>
        <v>12888</v>
      </c>
    </row>
    <row r="31" spans="1:7" ht="11.25" customHeight="1">
      <c r="A31" s="856" t="s">
        <v>3963</v>
      </c>
      <c r="B31" s="855">
        <v>3573</v>
      </c>
      <c r="C31" s="855">
        <v>3573</v>
      </c>
      <c r="D31" s="855">
        <v>0</v>
      </c>
      <c r="E31" s="855">
        <v>0</v>
      </c>
      <c r="F31" s="855">
        <f t="shared" si="0"/>
        <v>3573</v>
      </c>
      <c r="G31" s="855">
        <f t="shared" si="1"/>
        <v>3573</v>
      </c>
    </row>
    <row r="32" spans="1:7" ht="11.25" customHeight="1">
      <c r="A32" s="856" t="s">
        <v>3962</v>
      </c>
      <c r="B32" s="855">
        <v>1402</v>
      </c>
      <c r="C32" s="855">
        <v>1402</v>
      </c>
      <c r="D32" s="855">
        <v>0</v>
      </c>
      <c r="E32" s="855">
        <v>0</v>
      </c>
      <c r="F32" s="855">
        <f t="shared" si="0"/>
        <v>1402</v>
      </c>
      <c r="G32" s="855">
        <f t="shared" si="1"/>
        <v>1402</v>
      </c>
    </row>
    <row r="33" spans="1:7" ht="11.25" customHeight="1">
      <c r="A33" s="856" t="s">
        <v>3961</v>
      </c>
      <c r="B33" s="855">
        <v>1450</v>
      </c>
      <c r="C33" s="855">
        <v>1450</v>
      </c>
      <c r="D33" s="855">
        <v>0</v>
      </c>
      <c r="E33" s="855">
        <v>0</v>
      </c>
      <c r="F33" s="855">
        <f t="shared" si="0"/>
        <v>1450</v>
      </c>
      <c r="G33" s="855">
        <f t="shared" si="1"/>
        <v>1450</v>
      </c>
    </row>
    <row r="34" spans="1:7" ht="11.25" customHeight="1">
      <c r="A34" s="856" t="s">
        <v>3960</v>
      </c>
      <c r="B34" s="855">
        <v>1683</v>
      </c>
      <c r="C34" s="855">
        <v>1683</v>
      </c>
      <c r="D34" s="855">
        <v>0</v>
      </c>
      <c r="E34" s="855">
        <v>0</v>
      </c>
      <c r="F34" s="855">
        <f t="shared" si="0"/>
        <v>1683</v>
      </c>
      <c r="G34" s="855">
        <f t="shared" si="1"/>
        <v>1683</v>
      </c>
    </row>
    <row r="35" spans="1:7" ht="11.25" customHeight="1">
      <c r="A35" s="856" t="s">
        <v>3959</v>
      </c>
      <c r="B35" s="855">
        <v>7456</v>
      </c>
      <c r="C35" s="855">
        <v>7456</v>
      </c>
      <c r="D35" s="855">
        <v>401.24</v>
      </c>
      <c r="E35" s="855">
        <v>380.99099999999999</v>
      </c>
      <c r="F35" s="855">
        <f t="shared" si="0"/>
        <v>7857.24</v>
      </c>
      <c r="G35" s="855">
        <f t="shared" si="1"/>
        <v>7836.991</v>
      </c>
    </row>
    <row r="36" spans="1:7" ht="11.25" customHeight="1">
      <c r="A36" s="856" t="s">
        <v>3958</v>
      </c>
      <c r="B36" s="855">
        <v>1140</v>
      </c>
      <c r="C36" s="855">
        <v>1140</v>
      </c>
      <c r="D36" s="855">
        <v>0</v>
      </c>
      <c r="E36" s="855">
        <v>0</v>
      </c>
      <c r="F36" s="855">
        <f t="shared" si="0"/>
        <v>1140</v>
      </c>
      <c r="G36" s="855">
        <f t="shared" si="1"/>
        <v>1140</v>
      </c>
    </row>
    <row r="37" spans="1:7" ht="11.25" customHeight="1">
      <c r="A37" s="856" t="s">
        <v>3957</v>
      </c>
      <c r="B37" s="855">
        <v>1166</v>
      </c>
      <c r="C37" s="855">
        <v>1166</v>
      </c>
      <c r="D37" s="855">
        <v>0</v>
      </c>
      <c r="E37" s="855">
        <v>0</v>
      </c>
      <c r="F37" s="855">
        <f t="shared" si="0"/>
        <v>1166</v>
      </c>
      <c r="G37" s="855">
        <f t="shared" si="1"/>
        <v>1166</v>
      </c>
    </row>
    <row r="38" spans="1:7" ht="11.25" customHeight="1">
      <c r="A38" s="856" t="s">
        <v>3956</v>
      </c>
      <c r="B38" s="855">
        <v>1153</v>
      </c>
      <c r="C38" s="855">
        <v>1153</v>
      </c>
      <c r="D38" s="855">
        <v>0</v>
      </c>
      <c r="E38" s="855">
        <v>0</v>
      </c>
      <c r="F38" s="855">
        <f t="shared" si="0"/>
        <v>1153</v>
      </c>
      <c r="G38" s="855">
        <f t="shared" si="1"/>
        <v>1153</v>
      </c>
    </row>
    <row r="39" spans="1:7" ht="11.25" customHeight="1">
      <c r="A39" s="856" t="s">
        <v>3955</v>
      </c>
      <c r="B39" s="855">
        <v>5113</v>
      </c>
      <c r="C39" s="855">
        <v>5113</v>
      </c>
      <c r="D39" s="855">
        <v>0</v>
      </c>
      <c r="E39" s="855">
        <v>0</v>
      </c>
      <c r="F39" s="855">
        <f t="shared" si="0"/>
        <v>5113</v>
      </c>
      <c r="G39" s="855">
        <f t="shared" si="1"/>
        <v>5113</v>
      </c>
    </row>
    <row r="40" spans="1:7" ht="11.25" customHeight="1">
      <c r="A40" s="856" t="s">
        <v>3954</v>
      </c>
      <c r="B40" s="855">
        <v>3986</v>
      </c>
      <c r="C40" s="855">
        <v>3986</v>
      </c>
      <c r="D40" s="855">
        <v>0</v>
      </c>
      <c r="E40" s="855">
        <v>0</v>
      </c>
      <c r="F40" s="855">
        <f t="shared" si="0"/>
        <v>3986</v>
      </c>
      <c r="G40" s="855">
        <f t="shared" si="1"/>
        <v>3986</v>
      </c>
    </row>
    <row r="41" spans="1:7" ht="11.25" customHeight="1">
      <c r="A41" s="856" t="s">
        <v>3953</v>
      </c>
      <c r="B41" s="855">
        <v>6300</v>
      </c>
      <c r="C41" s="855">
        <v>6300</v>
      </c>
      <c r="D41" s="855">
        <v>0</v>
      </c>
      <c r="E41" s="855">
        <v>0</v>
      </c>
      <c r="F41" s="855">
        <f t="shared" si="0"/>
        <v>6300</v>
      </c>
      <c r="G41" s="855">
        <f t="shared" si="1"/>
        <v>6300</v>
      </c>
    </row>
    <row r="42" spans="1:7" ht="11.25" customHeight="1">
      <c r="A42" s="856" t="s">
        <v>3952</v>
      </c>
      <c r="B42" s="855">
        <v>3376</v>
      </c>
      <c r="C42" s="855">
        <v>3376</v>
      </c>
      <c r="D42" s="855">
        <v>0</v>
      </c>
      <c r="E42" s="855">
        <v>0</v>
      </c>
      <c r="F42" s="855">
        <f t="shared" si="0"/>
        <v>3376</v>
      </c>
      <c r="G42" s="855">
        <f t="shared" si="1"/>
        <v>3376</v>
      </c>
    </row>
    <row r="43" spans="1:7" ht="11.25" customHeight="1">
      <c r="A43" s="856" t="s">
        <v>3951</v>
      </c>
      <c r="B43" s="855">
        <v>7893</v>
      </c>
      <c r="C43" s="855">
        <v>7893</v>
      </c>
      <c r="D43" s="855">
        <v>0</v>
      </c>
      <c r="E43" s="855">
        <v>0</v>
      </c>
      <c r="F43" s="855">
        <f t="shared" si="0"/>
        <v>7893</v>
      </c>
      <c r="G43" s="855">
        <f t="shared" si="1"/>
        <v>7893</v>
      </c>
    </row>
    <row r="44" spans="1:7" ht="11.25" customHeight="1">
      <c r="A44" s="856" t="s">
        <v>3950</v>
      </c>
      <c r="B44" s="855">
        <v>7037</v>
      </c>
      <c r="C44" s="855">
        <v>7037</v>
      </c>
      <c r="D44" s="855">
        <v>0</v>
      </c>
      <c r="E44" s="855">
        <v>0</v>
      </c>
      <c r="F44" s="855">
        <f t="shared" si="0"/>
        <v>7037</v>
      </c>
      <c r="G44" s="855">
        <f t="shared" si="1"/>
        <v>7037</v>
      </c>
    </row>
    <row r="45" spans="1:7" ht="11.25" customHeight="1">
      <c r="A45" s="856" t="s">
        <v>3949</v>
      </c>
      <c r="B45" s="855">
        <v>3458</v>
      </c>
      <c r="C45" s="855">
        <v>3458</v>
      </c>
      <c r="D45" s="855">
        <v>0</v>
      </c>
      <c r="E45" s="855">
        <v>0</v>
      </c>
      <c r="F45" s="855">
        <f t="shared" si="0"/>
        <v>3458</v>
      </c>
      <c r="G45" s="855">
        <f t="shared" si="1"/>
        <v>3458</v>
      </c>
    </row>
    <row r="46" spans="1:7" ht="11.25" customHeight="1">
      <c r="A46" s="856" t="s">
        <v>3948</v>
      </c>
      <c r="B46" s="855">
        <v>4296</v>
      </c>
      <c r="C46" s="855">
        <v>4296</v>
      </c>
      <c r="D46" s="855">
        <v>0</v>
      </c>
      <c r="E46" s="855">
        <v>0</v>
      </c>
      <c r="F46" s="855">
        <f t="shared" si="0"/>
        <v>4296</v>
      </c>
      <c r="G46" s="855">
        <f t="shared" si="1"/>
        <v>4296</v>
      </c>
    </row>
    <row r="47" spans="1:7" ht="11.25" customHeight="1">
      <c r="A47" s="857" t="s">
        <v>3947</v>
      </c>
      <c r="B47" s="855">
        <v>1844</v>
      </c>
      <c r="C47" s="855">
        <v>1844</v>
      </c>
      <c r="D47" s="855">
        <v>0</v>
      </c>
      <c r="E47" s="855">
        <v>0</v>
      </c>
      <c r="F47" s="855">
        <f t="shared" si="0"/>
        <v>1844</v>
      </c>
      <c r="G47" s="855">
        <f t="shared" si="1"/>
        <v>1844</v>
      </c>
    </row>
    <row r="48" spans="1:7" ht="11.25" customHeight="1">
      <c r="A48" s="856" t="s">
        <v>3946</v>
      </c>
      <c r="B48" s="855">
        <v>2163</v>
      </c>
      <c r="C48" s="855">
        <v>2163</v>
      </c>
      <c r="D48" s="855">
        <v>0</v>
      </c>
      <c r="E48" s="855">
        <v>0</v>
      </c>
      <c r="F48" s="855">
        <f t="shared" si="0"/>
        <v>2163</v>
      </c>
      <c r="G48" s="855">
        <f t="shared" si="1"/>
        <v>2163</v>
      </c>
    </row>
    <row r="49" spans="1:7" ht="11.25" customHeight="1">
      <c r="A49" s="856" t="s">
        <v>3945</v>
      </c>
      <c r="B49" s="855">
        <v>10326</v>
      </c>
      <c r="C49" s="855">
        <v>10326</v>
      </c>
      <c r="D49" s="855">
        <v>0</v>
      </c>
      <c r="E49" s="855">
        <v>0</v>
      </c>
      <c r="F49" s="855">
        <f t="shared" si="0"/>
        <v>10326</v>
      </c>
      <c r="G49" s="855">
        <f t="shared" si="1"/>
        <v>10326</v>
      </c>
    </row>
    <row r="50" spans="1:7" ht="11.25" customHeight="1">
      <c r="A50" s="856" t="s">
        <v>3944</v>
      </c>
      <c r="B50" s="855">
        <v>8276</v>
      </c>
      <c r="C50" s="855">
        <v>8276</v>
      </c>
      <c r="D50" s="855">
        <v>0</v>
      </c>
      <c r="E50" s="855">
        <v>0</v>
      </c>
      <c r="F50" s="855">
        <f t="shared" si="0"/>
        <v>8276</v>
      </c>
      <c r="G50" s="855">
        <f t="shared" si="1"/>
        <v>8276</v>
      </c>
    </row>
    <row r="51" spans="1:7" ht="11.25" customHeight="1">
      <c r="A51" s="856" t="s">
        <v>3943</v>
      </c>
      <c r="B51" s="855">
        <v>7017</v>
      </c>
      <c r="C51" s="855">
        <v>7017</v>
      </c>
      <c r="D51" s="855">
        <v>61</v>
      </c>
      <c r="E51" s="855">
        <v>61</v>
      </c>
      <c r="F51" s="855">
        <f t="shared" si="0"/>
        <v>7078</v>
      </c>
      <c r="G51" s="855">
        <f t="shared" si="1"/>
        <v>7078</v>
      </c>
    </row>
    <row r="52" spans="1:7" ht="11.25" customHeight="1">
      <c r="A52" s="856" t="s">
        <v>3942</v>
      </c>
      <c r="B52" s="855">
        <v>17481</v>
      </c>
      <c r="C52" s="855">
        <v>17481</v>
      </c>
      <c r="D52" s="855">
        <v>0</v>
      </c>
      <c r="E52" s="855">
        <v>0</v>
      </c>
      <c r="F52" s="855">
        <f t="shared" si="0"/>
        <v>17481</v>
      </c>
      <c r="G52" s="855">
        <f t="shared" si="1"/>
        <v>17481</v>
      </c>
    </row>
    <row r="53" spans="1:7" ht="11.25" customHeight="1">
      <c r="A53" s="856" t="s">
        <v>3941</v>
      </c>
      <c r="B53" s="855">
        <v>2157</v>
      </c>
      <c r="C53" s="855">
        <v>2157</v>
      </c>
      <c r="D53" s="855">
        <v>0</v>
      </c>
      <c r="E53" s="855">
        <v>0</v>
      </c>
      <c r="F53" s="855">
        <f t="shared" si="0"/>
        <v>2157</v>
      </c>
      <c r="G53" s="855">
        <f t="shared" si="1"/>
        <v>2157</v>
      </c>
    </row>
    <row r="54" spans="1:7" ht="11.25" customHeight="1">
      <c r="A54" s="856" t="s">
        <v>3940</v>
      </c>
      <c r="B54" s="855">
        <v>5386</v>
      </c>
      <c r="C54" s="855">
        <v>5386</v>
      </c>
      <c r="D54" s="855">
        <v>0</v>
      </c>
      <c r="E54" s="855">
        <v>0</v>
      </c>
      <c r="F54" s="855">
        <f t="shared" si="0"/>
        <v>5386</v>
      </c>
      <c r="G54" s="855">
        <f t="shared" si="1"/>
        <v>5386</v>
      </c>
    </row>
    <row r="55" spans="1:7" ht="11.25" customHeight="1">
      <c r="A55" s="856" t="s">
        <v>3939</v>
      </c>
      <c r="B55" s="855">
        <v>2370</v>
      </c>
      <c r="C55" s="855">
        <v>2370</v>
      </c>
      <c r="D55" s="855">
        <v>0</v>
      </c>
      <c r="E55" s="855">
        <v>0</v>
      </c>
      <c r="F55" s="855">
        <f t="shared" si="0"/>
        <v>2370</v>
      </c>
      <c r="G55" s="855">
        <f t="shared" si="1"/>
        <v>2370</v>
      </c>
    </row>
    <row r="56" spans="1:7" ht="11.25" customHeight="1">
      <c r="A56" s="856" t="s">
        <v>3938</v>
      </c>
      <c r="B56" s="855">
        <v>6490</v>
      </c>
      <c r="C56" s="855">
        <v>6490</v>
      </c>
      <c r="D56" s="855">
        <v>0</v>
      </c>
      <c r="E56" s="855">
        <v>0</v>
      </c>
      <c r="F56" s="855">
        <f t="shared" si="0"/>
        <v>6490</v>
      </c>
      <c r="G56" s="855">
        <f t="shared" si="1"/>
        <v>6490</v>
      </c>
    </row>
    <row r="57" spans="1:7" ht="11.25" customHeight="1">
      <c r="A57" s="856" t="s">
        <v>3937</v>
      </c>
      <c r="B57" s="855">
        <v>3484</v>
      </c>
      <c r="C57" s="855">
        <v>3484</v>
      </c>
      <c r="D57" s="855">
        <v>0</v>
      </c>
      <c r="E57" s="855">
        <v>0</v>
      </c>
      <c r="F57" s="855">
        <f t="shared" si="0"/>
        <v>3484</v>
      </c>
      <c r="G57" s="855">
        <f t="shared" si="1"/>
        <v>3484</v>
      </c>
    </row>
    <row r="58" spans="1:7" ht="11.25" customHeight="1">
      <c r="A58" s="856" t="s">
        <v>3936</v>
      </c>
      <c r="B58" s="855">
        <v>1772</v>
      </c>
      <c r="C58" s="855">
        <v>1772</v>
      </c>
      <c r="D58" s="855">
        <v>0</v>
      </c>
      <c r="E58" s="855">
        <v>0</v>
      </c>
      <c r="F58" s="855">
        <f t="shared" si="0"/>
        <v>1772</v>
      </c>
      <c r="G58" s="855">
        <f t="shared" si="1"/>
        <v>1772</v>
      </c>
    </row>
    <row r="59" spans="1:7" ht="11.25" customHeight="1">
      <c r="A59" s="856" t="s">
        <v>3935</v>
      </c>
      <c r="B59" s="855">
        <v>2919</v>
      </c>
      <c r="C59" s="855">
        <v>2919</v>
      </c>
      <c r="D59" s="855">
        <v>0</v>
      </c>
      <c r="E59" s="855">
        <v>0</v>
      </c>
      <c r="F59" s="855">
        <f t="shared" si="0"/>
        <v>2919</v>
      </c>
      <c r="G59" s="855">
        <f t="shared" si="1"/>
        <v>2919</v>
      </c>
    </row>
    <row r="60" spans="1:7" ht="11.25" customHeight="1">
      <c r="A60" s="856" t="s">
        <v>3934</v>
      </c>
      <c r="B60" s="855">
        <v>10206</v>
      </c>
      <c r="C60" s="855">
        <v>10206</v>
      </c>
      <c r="D60" s="855">
        <v>0</v>
      </c>
      <c r="E60" s="855">
        <v>0</v>
      </c>
      <c r="F60" s="855">
        <f t="shared" si="0"/>
        <v>10206</v>
      </c>
      <c r="G60" s="855">
        <f t="shared" si="1"/>
        <v>10206</v>
      </c>
    </row>
    <row r="61" spans="1:7" ht="11.25" customHeight="1">
      <c r="A61" s="856" t="s">
        <v>3933</v>
      </c>
      <c r="B61" s="855">
        <v>10095</v>
      </c>
      <c r="C61" s="855">
        <v>10095</v>
      </c>
      <c r="D61" s="855">
        <v>0</v>
      </c>
      <c r="E61" s="855">
        <v>0</v>
      </c>
      <c r="F61" s="855">
        <f t="shared" si="0"/>
        <v>10095</v>
      </c>
      <c r="G61" s="855">
        <f t="shared" si="1"/>
        <v>10095</v>
      </c>
    </row>
    <row r="62" spans="1:7" ht="11.25" customHeight="1">
      <c r="A62" s="856" t="s">
        <v>3932</v>
      </c>
      <c r="B62" s="855">
        <v>12445</v>
      </c>
      <c r="C62" s="855">
        <v>12445</v>
      </c>
      <c r="D62" s="855">
        <v>0</v>
      </c>
      <c r="E62" s="855">
        <v>0</v>
      </c>
      <c r="F62" s="855">
        <f t="shared" si="0"/>
        <v>12445</v>
      </c>
      <c r="G62" s="855">
        <f t="shared" si="1"/>
        <v>12445</v>
      </c>
    </row>
    <row r="63" spans="1:7" ht="11.25" customHeight="1">
      <c r="A63" s="856" t="s">
        <v>3931</v>
      </c>
      <c r="B63" s="855">
        <v>6696</v>
      </c>
      <c r="C63" s="855">
        <v>6696</v>
      </c>
      <c r="D63" s="855">
        <v>0</v>
      </c>
      <c r="E63" s="855">
        <v>0</v>
      </c>
      <c r="F63" s="855">
        <f t="shared" si="0"/>
        <v>6696</v>
      </c>
      <c r="G63" s="855">
        <f t="shared" si="1"/>
        <v>6696</v>
      </c>
    </row>
    <row r="64" spans="1:7" ht="11.25" customHeight="1">
      <c r="A64" s="856" t="s">
        <v>3930</v>
      </c>
      <c r="B64" s="855">
        <v>9171</v>
      </c>
      <c r="C64" s="855">
        <v>9171</v>
      </c>
      <c r="D64" s="855">
        <v>0</v>
      </c>
      <c r="E64" s="855">
        <v>0</v>
      </c>
      <c r="F64" s="855">
        <f t="shared" si="0"/>
        <v>9171</v>
      </c>
      <c r="G64" s="855">
        <f t="shared" si="1"/>
        <v>9171</v>
      </c>
    </row>
    <row r="65" spans="1:7" ht="11.25" customHeight="1">
      <c r="A65" s="856" t="s">
        <v>3929</v>
      </c>
      <c r="B65" s="855">
        <v>2847</v>
      </c>
      <c r="C65" s="855">
        <v>2847</v>
      </c>
      <c r="D65" s="855">
        <v>0</v>
      </c>
      <c r="E65" s="855">
        <v>0</v>
      </c>
      <c r="F65" s="855">
        <f t="shared" si="0"/>
        <v>2847</v>
      </c>
      <c r="G65" s="855">
        <f t="shared" si="1"/>
        <v>2847</v>
      </c>
    </row>
    <row r="66" spans="1:7" ht="11.25" customHeight="1">
      <c r="A66" s="856" t="s">
        <v>3928</v>
      </c>
      <c r="B66" s="855">
        <v>3988</v>
      </c>
      <c r="C66" s="855">
        <v>3988</v>
      </c>
      <c r="D66" s="855">
        <v>0</v>
      </c>
      <c r="E66" s="855">
        <v>0</v>
      </c>
      <c r="F66" s="855">
        <f t="shared" si="0"/>
        <v>3988</v>
      </c>
      <c r="G66" s="855">
        <f t="shared" si="1"/>
        <v>3988</v>
      </c>
    </row>
    <row r="67" spans="1:7" ht="11.25" customHeight="1">
      <c r="A67" s="856" t="s">
        <v>3927</v>
      </c>
      <c r="B67" s="855">
        <v>3985</v>
      </c>
      <c r="C67" s="855">
        <v>3985</v>
      </c>
      <c r="D67" s="855">
        <v>0</v>
      </c>
      <c r="E67" s="855">
        <v>0</v>
      </c>
      <c r="F67" s="855">
        <f t="shared" si="0"/>
        <v>3985</v>
      </c>
      <c r="G67" s="855">
        <f t="shared" si="1"/>
        <v>3985</v>
      </c>
    </row>
    <row r="68" spans="1:7" ht="11.25" customHeight="1">
      <c r="A68" s="856" t="s">
        <v>3926</v>
      </c>
      <c r="B68" s="855">
        <v>3836</v>
      </c>
      <c r="C68" s="855">
        <v>3836</v>
      </c>
      <c r="D68" s="855">
        <v>0</v>
      </c>
      <c r="E68" s="855">
        <v>0</v>
      </c>
      <c r="F68" s="855">
        <f t="shared" si="0"/>
        <v>3836</v>
      </c>
      <c r="G68" s="855">
        <f t="shared" si="1"/>
        <v>3836</v>
      </c>
    </row>
    <row r="69" spans="1:7" ht="11.25" customHeight="1">
      <c r="A69" s="856" t="s">
        <v>3925</v>
      </c>
      <c r="B69" s="855">
        <v>3758</v>
      </c>
      <c r="C69" s="855">
        <v>3758</v>
      </c>
      <c r="D69" s="855">
        <v>0</v>
      </c>
      <c r="E69" s="855">
        <v>0</v>
      </c>
      <c r="F69" s="855">
        <f t="shared" ref="F69:F132" si="2">B69+D69</f>
        <v>3758</v>
      </c>
      <c r="G69" s="855">
        <f t="shared" ref="G69:G132" si="3">C69+E69</f>
        <v>3758</v>
      </c>
    </row>
    <row r="70" spans="1:7" ht="11.25" customHeight="1">
      <c r="A70" s="856" t="s">
        <v>3924</v>
      </c>
      <c r="B70" s="855">
        <v>3191</v>
      </c>
      <c r="C70" s="855">
        <v>3191</v>
      </c>
      <c r="D70" s="855">
        <v>0</v>
      </c>
      <c r="E70" s="855">
        <v>0</v>
      </c>
      <c r="F70" s="855">
        <f t="shared" si="2"/>
        <v>3191</v>
      </c>
      <c r="G70" s="855">
        <f t="shared" si="3"/>
        <v>3191</v>
      </c>
    </row>
    <row r="71" spans="1:7" ht="11.25" customHeight="1">
      <c r="A71" s="856" t="s">
        <v>3923</v>
      </c>
      <c r="B71" s="855">
        <v>3187</v>
      </c>
      <c r="C71" s="855">
        <v>3187</v>
      </c>
      <c r="D71" s="855">
        <v>0</v>
      </c>
      <c r="E71" s="855">
        <v>0</v>
      </c>
      <c r="F71" s="855">
        <f t="shared" si="2"/>
        <v>3187</v>
      </c>
      <c r="G71" s="855">
        <f t="shared" si="3"/>
        <v>3187</v>
      </c>
    </row>
    <row r="72" spans="1:7" ht="11.25" customHeight="1">
      <c r="A72" s="856" t="s">
        <v>3922</v>
      </c>
      <c r="B72" s="855">
        <v>2859</v>
      </c>
      <c r="C72" s="855">
        <v>2859</v>
      </c>
      <c r="D72" s="855">
        <v>0</v>
      </c>
      <c r="E72" s="855">
        <v>0</v>
      </c>
      <c r="F72" s="855">
        <f t="shared" si="2"/>
        <v>2859</v>
      </c>
      <c r="G72" s="855">
        <f t="shared" si="3"/>
        <v>2859</v>
      </c>
    </row>
    <row r="73" spans="1:7" ht="11.25" customHeight="1">
      <c r="A73" s="856" t="s">
        <v>3921</v>
      </c>
      <c r="B73" s="855">
        <v>2467</v>
      </c>
      <c r="C73" s="855">
        <v>2467</v>
      </c>
      <c r="D73" s="855">
        <v>0</v>
      </c>
      <c r="E73" s="855">
        <v>0</v>
      </c>
      <c r="F73" s="855">
        <f t="shared" si="2"/>
        <v>2467</v>
      </c>
      <c r="G73" s="855">
        <f t="shared" si="3"/>
        <v>2467</v>
      </c>
    </row>
    <row r="74" spans="1:7" ht="11.25" customHeight="1">
      <c r="A74" s="856" t="s">
        <v>3920</v>
      </c>
      <c r="B74" s="855">
        <v>4228</v>
      </c>
      <c r="C74" s="855">
        <v>4228</v>
      </c>
      <c r="D74" s="855">
        <v>76.55</v>
      </c>
      <c r="E74" s="855">
        <v>76.55</v>
      </c>
      <c r="F74" s="855">
        <f t="shared" si="2"/>
        <v>4304.55</v>
      </c>
      <c r="G74" s="855">
        <f t="shared" si="3"/>
        <v>4304.55</v>
      </c>
    </row>
    <row r="75" spans="1:7" ht="11.25" customHeight="1">
      <c r="A75" s="856" t="s">
        <v>3919</v>
      </c>
      <c r="B75" s="855">
        <v>3710</v>
      </c>
      <c r="C75" s="855">
        <v>3710</v>
      </c>
      <c r="D75" s="855">
        <v>0</v>
      </c>
      <c r="E75" s="855">
        <v>0</v>
      </c>
      <c r="F75" s="855">
        <f t="shared" si="2"/>
        <v>3710</v>
      </c>
      <c r="G75" s="855">
        <f t="shared" si="3"/>
        <v>3710</v>
      </c>
    </row>
    <row r="76" spans="1:7" ht="11.25" customHeight="1">
      <c r="A76" s="856" t="s">
        <v>3918</v>
      </c>
      <c r="B76" s="855">
        <v>5420</v>
      </c>
      <c r="C76" s="855">
        <v>5420</v>
      </c>
      <c r="D76" s="855">
        <v>0</v>
      </c>
      <c r="E76" s="855">
        <v>0</v>
      </c>
      <c r="F76" s="855">
        <f t="shared" si="2"/>
        <v>5420</v>
      </c>
      <c r="G76" s="855">
        <f t="shared" si="3"/>
        <v>5420</v>
      </c>
    </row>
    <row r="77" spans="1:7" ht="11.25" customHeight="1">
      <c r="A77" s="856" t="s">
        <v>3917</v>
      </c>
      <c r="B77" s="855">
        <v>3401</v>
      </c>
      <c r="C77" s="855">
        <v>3401</v>
      </c>
      <c r="D77" s="855">
        <v>0</v>
      </c>
      <c r="E77" s="855">
        <v>0</v>
      </c>
      <c r="F77" s="855">
        <f t="shared" si="2"/>
        <v>3401</v>
      </c>
      <c r="G77" s="855">
        <f t="shared" si="3"/>
        <v>3401</v>
      </c>
    </row>
    <row r="78" spans="1:7" ht="11.25" customHeight="1">
      <c r="A78" s="856" t="s">
        <v>3916</v>
      </c>
      <c r="B78" s="855">
        <v>4964</v>
      </c>
      <c r="C78" s="855">
        <v>4964</v>
      </c>
      <c r="D78" s="855">
        <v>0</v>
      </c>
      <c r="E78" s="855">
        <v>0</v>
      </c>
      <c r="F78" s="855">
        <f t="shared" si="2"/>
        <v>4964</v>
      </c>
      <c r="G78" s="855">
        <f t="shared" si="3"/>
        <v>4964</v>
      </c>
    </row>
    <row r="79" spans="1:7" ht="11.25" customHeight="1">
      <c r="A79" s="856" t="s">
        <v>3915</v>
      </c>
      <c r="B79" s="855">
        <v>2561</v>
      </c>
      <c r="C79" s="855">
        <v>2561</v>
      </c>
      <c r="D79" s="855">
        <v>0</v>
      </c>
      <c r="E79" s="855">
        <v>0</v>
      </c>
      <c r="F79" s="855">
        <f t="shared" si="2"/>
        <v>2561</v>
      </c>
      <c r="G79" s="855">
        <f t="shared" si="3"/>
        <v>2561</v>
      </c>
    </row>
    <row r="80" spans="1:7" ht="11.25" customHeight="1">
      <c r="A80" s="856" t="s">
        <v>3914</v>
      </c>
      <c r="B80" s="855">
        <v>6092</v>
      </c>
      <c r="C80" s="855">
        <v>6092</v>
      </c>
      <c r="D80" s="855">
        <v>0</v>
      </c>
      <c r="E80" s="855">
        <v>0</v>
      </c>
      <c r="F80" s="855">
        <f t="shared" si="2"/>
        <v>6092</v>
      </c>
      <c r="G80" s="855">
        <f t="shared" si="3"/>
        <v>6092</v>
      </c>
    </row>
    <row r="81" spans="1:7" ht="11.25" customHeight="1">
      <c r="A81" s="856" t="s">
        <v>3913</v>
      </c>
      <c r="B81" s="855">
        <v>6231</v>
      </c>
      <c r="C81" s="855">
        <v>6231</v>
      </c>
      <c r="D81" s="855">
        <v>0</v>
      </c>
      <c r="E81" s="855">
        <v>0</v>
      </c>
      <c r="F81" s="855">
        <f t="shared" si="2"/>
        <v>6231</v>
      </c>
      <c r="G81" s="855">
        <f t="shared" si="3"/>
        <v>6231</v>
      </c>
    </row>
    <row r="82" spans="1:7" ht="11.25" customHeight="1">
      <c r="A82" s="856" t="s">
        <v>3912</v>
      </c>
      <c r="B82" s="855">
        <v>3034</v>
      </c>
      <c r="C82" s="855">
        <v>3034</v>
      </c>
      <c r="D82" s="855">
        <v>0</v>
      </c>
      <c r="E82" s="855">
        <v>0</v>
      </c>
      <c r="F82" s="855">
        <f t="shared" si="2"/>
        <v>3034</v>
      </c>
      <c r="G82" s="855">
        <f t="shared" si="3"/>
        <v>3034</v>
      </c>
    </row>
    <row r="83" spans="1:7" ht="11.25" customHeight="1">
      <c r="A83" s="856" t="s">
        <v>3911</v>
      </c>
      <c r="B83" s="855">
        <v>9420</v>
      </c>
      <c r="C83" s="855">
        <v>9420</v>
      </c>
      <c r="D83" s="855">
        <v>0</v>
      </c>
      <c r="E83" s="855">
        <v>0</v>
      </c>
      <c r="F83" s="855">
        <f t="shared" si="2"/>
        <v>9420</v>
      </c>
      <c r="G83" s="855">
        <f t="shared" si="3"/>
        <v>9420</v>
      </c>
    </row>
    <row r="84" spans="1:7" ht="11.25" customHeight="1">
      <c r="A84" s="856" t="s">
        <v>3910</v>
      </c>
      <c r="B84" s="855">
        <v>2516</v>
      </c>
      <c r="C84" s="855">
        <v>2516</v>
      </c>
      <c r="D84" s="855">
        <v>0</v>
      </c>
      <c r="E84" s="855">
        <v>0</v>
      </c>
      <c r="F84" s="855">
        <f t="shared" si="2"/>
        <v>2516</v>
      </c>
      <c r="G84" s="855">
        <f t="shared" si="3"/>
        <v>2516</v>
      </c>
    </row>
    <row r="85" spans="1:7" ht="11.25" customHeight="1">
      <c r="A85" s="856" t="s">
        <v>3909</v>
      </c>
      <c r="B85" s="855">
        <v>5375</v>
      </c>
      <c r="C85" s="855">
        <v>5375</v>
      </c>
      <c r="D85" s="855">
        <v>0</v>
      </c>
      <c r="E85" s="855">
        <v>0</v>
      </c>
      <c r="F85" s="855">
        <f t="shared" si="2"/>
        <v>5375</v>
      </c>
      <c r="G85" s="855">
        <f t="shared" si="3"/>
        <v>5375</v>
      </c>
    </row>
    <row r="86" spans="1:7" ht="11.25" customHeight="1">
      <c r="A86" s="856" t="s">
        <v>3908</v>
      </c>
      <c r="B86" s="855">
        <v>5937</v>
      </c>
      <c r="C86" s="855">
        <v>5937</v>
      </c>
      <c r="D86" s="855">
        <v>0</v>
      </c>
      <c r="E86" s="855">
        <v>0</v>
      </c>
      <c r="F86" s="855">
        <f t="shared" si="2"/>
        <v>5937</v>
      </c>
      <c r="G86" s="855">
        <f t="shared" si="3"/>
        <v>5937</v>
      </c>
    </row>
    <row r="87" spans="1:7" ht="11.25" customHeight="1">
      <c r="A87" s="856" t="s">
        <v>3907</v>
      </c>
      <c r="B87" s="855">
        <v>2228</v>
      </c>
      <c r="C87" s="855">
        <v>2228</v>
      </c>
      <c r="D87" s="855">
        <v>0</v>
      </c>
      <c r="E87" s="855">
        <v>0</v>
      </c>
      <c r="F87" s="855">
        <f t="shared" si="2"/>
        <v>2228</v>
      </c>
      <c r="G87" s="855">
        <f t="shared" si="3"/>
        <v>2228</v>
      </c>
    </row>
    <row r="88" spans="1:7" ht="11.25" customHeight="1">
      <c r="A88" s="856" t="s">
        <v>3906</v>
      </c>
      <c r="B88" s="855">
        <v>1401</v>
      </c>
      <c r="C88" s="855">
        <v>1401</v>
      </c>
      <c r="D88" s="855">
        <v>0</v>
      </c>
      <c r="E88" s="855">
        <v>0</v>
      </c>
      <c r="F88" s="855">
        <f t="shared" si="2"/>
        <v>1401</v>
      </c>
      <c r="G88" s="855">
        <f t="shared" si="3"/>
        <v>1401</v>
      </c>
    </row>
    <row r="89" spans="1:7" ht="11.25" customHeight="1">
      <c r="A89" s="856" t="s">
        <v>3905</v>
      </c>
      <c r="B89" s="855">
        <v>1051</v>
      </c>
      <c r="C89" s="855">
        <v>1051</v>
      </c>
      <c r="D89" s="855">
        <v>0</v>
      </c>
      <c r="E89" s="855">
        <v>0</v>
      </c>
      <c r="F89" s="855">
        <f t="shared" si="2"/>
        <v>1051</v>
      </c>
      <c r="G89" s="855">
        <f t="shared" si="3"/>
        <v>1051</v>
      </c>
    </row>
    <row r="90" spans="1:7" ht="11.25" customHeight="1">
      <c r="A90" s="856" t="s">
        <v>3904</v>
      </c>
      <c r="B90" s="855">
        <v>1331</v>
      </c>
      <c r="C90" s="855">
        <v>1331</v>
      </c>
      <c r="D90" s="855">
        <v>0</v>
      </c>
      <c r="E90" s="855">
        <v>0</v>
      </c>
      <c r="F90" s="855">
        <f t="shared" si="2"/>
        <v>1331</v>
      </c>
      <c r="G90" s="855">
        <f t="shared" si="3"/>
        <v>1331</v>
      </c>
    </row>
    <row r="91" spans="1:7" ht="11.25" customHeight="1">
      <c r="A91" s="856" t="s">
        <v>3903</v>
      </c>
      <c r="B91" s="855">
        <v>8721</v>
      </c>
      <c r="C91" s="855">
        <v>8721</v>
      </c>
      <c r="D91" s="855">
        <v>0</v>
      </c>
      <c r="E91" s="855">
        <v>0</v>
      </c>
      <c r="F91" s="855">
        <f t="shared" si="2"/>
        <v>8721</v>
      </c>
      <c r="G91" s="855">
        <f t="shared" si="3"/>
        <v>8721</v>
      </c>
    </row>
    <row r="92" spans="1:7" ht="11.25" customHeight="1">
      <c r="A92" s="856" t="s">
        <v>3902</v>
      </c>
      <c r="B92" s="855">
        <v>7073</v>
      </c>
      <c r="C92" s="855">
        <v>7073</v>
      </c>
      <c r="D92" s="855">
        <v>0</v>
      </c>
      <c r="E92" s="855">
        <v>0</v>
      </c>
      <c r="F92" s="855">
        <f t="shared" si="2"/>
        <v>7073</v>
      </c>
      <c r="G92" s="855">
        <f t="shared" si="3"/>
        <v>7073</v>
      </c>
    </row>
    <row r="93" spans="1:7" ht="11.25" customHeight="1">
      <c r="A93" s="856" t="s">
        <v>3901</v>
      </c>
      <c r="B93" s="855">
        <v>2065</v>
      </c>
      <c r="C93" s="855">
        <v>2065</v>
      </c>
      <c r="D93" s="855">
        <v>0</v>
      </c>
      <c r="E93" s="855">
        <v>0</v>
      </c>
      <c r="F93" s="855">
        <f t="shared" si="2"/>
        <v>2065</v>
      </c>
      <c r="G93" s="855">
        <f t="shared" si="3"/>
        <v>2065</v>
      </c>
    </row>
    <row r="94" spans="1:7" ht="11.25" customHeight="1">
      <c r="A94" s="856" t="s">
        <v>3900</v>
      </c>
      <c r="B94" s="855">
        <v>3046</v>
      </c>
      <c r="C94" s="855">
        <v>3046</v>
      </c>
      <c r="D94" s="855">
        <v>0</v>
      </c>
      <c r="E94" s="855">
        <v>0</v>
      </c>
      <c r="F94" s="855">
        <f t="shared" si="2"/>
        <v>3046</v>
      </c>
      <c r="G94" s="855">
        <f t="shared" si="3"/>
        <v>3046</v>
      </c>
    </row>
    <row r="95" spans="1:7" ht="11.25" customHeight="1">
      <c r="A95" s="856" t="s">
        <v>3899</v>
      </c>
      <c r="B95" s="855">
        <v>2422</v>
      </c>
      <c r="C95" s="855">
        <v>2422</v>
      </c>
      <c r="D95" s="855">
        <v>0</v>
      </c>
      <c r="E95" s="855">
        <v>0</v>
      </c>
      <c r="F95" s="855">
        <f t="shared" si="2"/>
        <v>2422</v>
      </c>
      <c r="G95" s="855">
        <f t="shared" si="3"/>
        <v>2422</v>
      </c>
    </row>
    <row r="96" spans="1:7" ht="11.25" customHeight="1">
      <c r="A96" s="856" t="s">
        <v>3898</v>
      </c>
      <c r="B96" s="855">
        <v>7159</v>
      </c>
      <c r="C96" s="855">
        <v>7159</v>
      </c>
      <c r="D96" s="855">
        <v>29</v>
      </c>
      <c r="E96" s="855">
        <v>29</v>
      </c>
      <c r="F96" s="855">
        <f t="shared" si="2"/>
        <v>7188</v>
      </c>
      <c r="G96" s="855">
        <f t="shared" si="3"/>
        <v>7188</v>
      </c>
    </row>
    <row r="97" spans="1:7" ht="11.25" customHeight="1">
      <c r="A97" s="856" t="s">
        <v>3897</v>
      </c>
      <c r="B97" s="855">
        <v>6879</v>
      </c>
      <c r="C97" s="855">
        <v>6879</v>
      </c>
      <c r="D97" s="855">
        <v>0</v>
      </c>
      <c r="E97" s="855">
        <v>0</v>
      </c>
      <c r="F97" s="855">
        <f t="shared" si="2"/>
        <v>6879</v>
      </c>
      <c r="G97" s="855">
        <f t="shared" si="3"/>
        <v>6879</v>
      </c>
    </row>
    <row r="98" spans="1:7" ht="11.25" customHeight="1">
      <c r="A98" s="856" t="s">
        <v>3896</v>
      </c>
      <c r="B98" s="855">
        <v>4043</v>
      </c>
      <c r="C98" s="855">
        <v>4043</v>
      </c>
      <c r="D98" s="855">
        <v>0</v>
      </c>
      <c r="E98" s="855">
        <v>0</v>
      </c>
      <c r="F98" s="855">
        <f t="shared" si="2"/>
        <v>4043</v>
      </c>
      <c r="G98" s="855">
        <f t="shared" si="3"/>
        <v>4043</v>
      </c>
    </row>
    <row r="99" spans="1:7" ht="11.25" customHeight="1">
      <c r="A99" s="856" t="s">
        <v>3895</v>
      </c>
      <c r="B99" s="855">
        <v>3995</v>
      </c>
      <c r="C99" s="855">
        <v>3995</v>
      </c>
      <c r="D99" s="855">
        <v>0</v>
      </c>
      <c r="E99" s="855">
        <v>0</v>
      </c>
      <c r="F99" s="855">
        <f t="shared" si="2"/>
        <v>3995</v>
      </c>
      <c r="G99" s="855">
        <f t="shared" si="3"/>
        <v>3995</v>
      </c>
    </row>
    <row r="100" spans="1:7" ht="11.25" customHeight="1">
      <c r="A100" s="856" t="s">
        <v>3894</v>
      </c>
      <c r="B100" s="855">
        <v>3589</v>
      </c>
      <c r="C100" s="855">
        <v>3589</v>
      </c>
      <c r="D100" s="855">
        <v>0</v>
      </c>
      <c r="E100" s="855">
        <v>0</v>
      </c>
      <c r="F100" s="855">
        <f t="shared" si="2"/>
        <v>3589</v>
      </c>
      <c r="G100" s="855">
        <f t="shared" si="3"/>
        <v>3589</v>
      </c>
    </row>
    <row r="101" spans="1:7" ht="11.25" customHeight="1">
      <c r="A101" s="856" t="s">
        <v>3893</v>
      </c>
      <c r="B101" s="855">
        <v>3071</v>
      </c>
      <c r="C101" s="855">
        <v>3071</v>
      </c>
      <c r="D101" s="855">
        <v>0</v>
      </c>
      <c r="E101" s="855">
        <v>0</v>
      </c>
      <c r="F101" s="855">
        <f t="shared" si="2"/>
        <v>3071</v>
      </c>
      <c r="G101" s="855">
        <f t="shared" si="3"/>
        <v>3071</v>
      </c>
    </row>
    <row r="102" spans="1:7" ht="11.25" customHeight="1">
      <c r="A102" s="856" t="s">
        <v>3892</v>
      </c>
      <c r="B102" s="855">
        <v>3220</v>
      </c>
      <c r="C102" s="855">
        <v>3220</v>
      </c>
      <c r="D102" s="855">
        <v>0</v>
      </c>
      <c r="E102" s="855">
        <v>0</v>
      </c>
      <c r="F102" s="855">
        <f t="shared" si="2"/>
        <v>3220</v>
      </c>
      <c r="G102" s="855">
        <f t="shared" si="3"/>
        <v>3220</v>
      </c>
    </row>
    <row r="103" spans="1:7" ht="11.25" customHeight="1">
      <c r="A103" s="856" t="s">
        <v>3891</v>
      </c>
      <c r="B103" s="855">
        <v>3995</v>
      </c>
      <c r="C103" s="855">
        <v>3995</v>
      </c>
      <c r="D103" s="855">
        <v>0</v>
      </c>
      <c r="E103" s="855">
        <v>0</v>
      </c>
      <c r="F103" s="855">
        <f t="shared" si="2"/>
        <v>3995</v>
      </c>
      <c r="G103" s="855">
        <f t="shared" si="3"/>
        <v>3995</v>
      </c>
    </row>
    <row r="104" spans="1:7" ht="11.25" customHeight="1">
      <c r="A104" s="856" t="s">
        <v>3890</v>
      </c>
      <c r="B104" s="855">
        <v>2878</v>
      </c>
      <c r="C104" s="855">
        <v>2878</v>
      </c>
      <c r="D104" s="855">
        <v>0</v>
      </c>
      <c r="E104" s="855">
        <v>0</v>
      </c>
      <c r="F104" s="855">
        <f t="shared" si="2"/>
        <v>2878</v>
      </c>
      <c r="G104" s="855">
        <f t="shared" si="3"/>
        <v>2878</v>
      </c>
    </row>
    <row r="105" spans="1:7" ht="11.25" customHeight="1">
      <c r="A105" s="856" t="s">
        <v>3889</v>
      </c>
      <c r="B105" s="855">
        <v>3995</v>
      </c>
      <c r="C105" s="855">
        <v>3995</v>
      </c>
      <c r="D105" s="855">
        <v>0</v>
      </c>
      <c r="E105" s="855">
        <v>0</v>
      </c>
      <c r="F105" s="855">
        <f t="shared" si="2"/>
        <v>3995</v>
      </c>
      <c r="G105" s="855">
        <f t="shared" si="3"/>
        <v>3995</v>
      </c>
    </row>
    <row r="106" spans="1:7" ht="11.25" customHeight="1">
      <c r="A106" s="856" t="s">
        <v>3888</v>
      </c>
      <c r="B106" s="855">
        <v>4931</v>
      </c>
      <c r="C106" s="855">
        <v>4931</v>
      </c>
      <c r="D106" s="855">
        <v>0</v>
      </c>
      <c r="E106" s="855">
        <v>0</v>
      </c>
      <c r="F106" s="855">
        <f t="shared" si="2"/>
        <v>4931</v>
      </c>
      <c r="G106" s="855">
        <f t="shared" si="3"/>
        <v>4931</v>
      </c>
    </row>
    <row r="107" spans="1:7" ht="11.25" customHeight="1">
      <c r="A107" s="856" t="s">
        <v>3887</v>
      </c>
      <c r="B107" s="855">
        <v>2849</v>
      </c>
      <c r="C107" s="855">
        <v>2849</v>
      </c>
      <c r="D107" s="855">
        <v>0</v>
      </c>
      <c r="E107" s="855">
        <v>0</v>
      </c>
      <c r="F107" s="855">
        <f t="shared" si="2"/>
        <v>2849</v>
      </c>
      <c r="G107" s="855">
        <f t="shared" si="3"/>
        <v>2849</v>
      </c>
    </row>
    <row r="108" spans="1:7" ht="11.25" customHeight="1">
      <c r="A108" s="856" t="s">
        <v>3886</v>
      </c>
      <c r="B108" s="855">
        <v>3890</v>
      </c>
      <c r="C108" s="855">
        <v>3890</v>
      </c>
      <c r="D108" s="855">
        <v>0</v>
      </c>
      <c r="E108" s="855">
        <v>0</v>
      </c>
      <c r="F108" s="855">
        <f t="shared" si="2"/>
        <v>3890</v>
      </c>
      <c r="G108" s="855">
        <f t="shared" si="3"/>
        <v>3890</v>
      </c>
    </row>
    <row r="109" spans="1:7" ht="11.25" customHeight="1">
      <c r="A109" s="856" t="s">
        <v>3885</v>
      </c>
      <c r="B109" s="855">
        <v>4056</v>
      </c>
      <c r="C109" s="855">
        <v>4056</v>
      </c>
      <c r="D109" s="855">
        <v>0</v>
      </c>
      <c r="E109" s="855">
        <v>0</v>
      </c>
      <c r="F109" s="855">
        <f t="shared" si="2"/>
        <v>4056</v>
      </c>
      <c r="G109" s="855">
        <f t="shared" si="3"/>
        <v>4056</v>
      </c>
    </row>
    <row r="110" spans="1:7" ht="11.25" customHeight="1">
      <c r="A110" s="856" t="s">
        <v>3884</v>
      </c>
      <c r="B110" s="855">
        <v>4858</v>
      </c>
      <c r="C110" s="855">
        <v>4858</v>
      </c>
      <c r="D110" s="855">
        <v>0</v>
      </c>
      <c r="E110" s="855">
        <v>0</v>
      </c>
      <c r="F110" s="855">
        <f t="shared" si="2"/>
        <v>4858</v>
      </c>
      <c r="G110" s="855">
        <f t="shared" si="3"/>
        <v>4858</v>
      </c>
    </row>
    <row r="111" spans="1:7" ht="11.25" customHeight="1">
      <c r="A111" s="856" t="s">
        <v>3883</v>
      </c>
      <c r="B111" s="855">
        <v>2193</v>
      </c>
      <c r="C111" s="855">
        <v>2193</v>
      </c>
      <c r="D111" s="855">
        <v>0</v>
      </c>
      <c r="E111" s="855">
        <v>0</v>
      </c>
      <c r="F111" s="855">
        <f t="shared" si="2"/>
        <v>2193</v>
      </c>
      <c r="G111" s="855">
        <f t="shared" si="3"/>
        <v>2193</v>
      </c>
    </row>
    <row r="112" spans="1:7" ht="11.25" customHeight="1">
      <c r="A112" s="856" t="s">
        <v>3882</v>
      </c>
      <c r="B112" s="855">
        <v>6447</v>
      </c>
      <c r="C112" s="855">
        <v>6447</v>
      </c>
      <c r="D112" s="855">
        <v>0</v>
      </c>
      <c r="E112" s="855">
        <v>0</v>
      </c>
      <c r="F112" s="855">
        <f t="shared" si="2"/>
        <v>6447</v>
      </c>
      <c r="G112" s="855">
        <f t="shared" si="3"/>
        <v>6447</v>
      </c>
    </row>
    <row r="113" spans="1:7" ht="11.25" customHeight="1">
      <c r="A113" s="856" t="s">
        <v>3881</v>
      </c>
      <c r="B113" s="855">
        <v>4770</v>
      </c>
      <c r="C113" s="855">
        <v>4770</v>
      </c>
      <c r="D113" s="855">
        <v>0</v>
      </c>
      <c r="E113" s="855">
        <v>0</v>
      </c>
      <c r="F113" s="855">
        <f t="shared" si="2"/>
        <v>4770</v>
      </c>
      <c r="G113" s="855">
        <f t="shared" si="3"/>
        <v>4770</v>
      </c>
    </row>
    <row r="114" spans="1:7" ht="11.25" customHeight="1">
      <c r="A114" s="856" t="s">
        <v>3880</v>
      </c>
      <c r="B114" s="855">
        <v>4663</v>
      </c>
      <c r="C114" s="855">
        <v>4663</v>
      </c>
      <c r="D114" s="855">
        <v>0</v>
      </c>
      <c r="E114" s="855">
        <v>0</v>
      </c>
      <c r="F114" s="855">
        <f t="shared" si="2"/>
        <v>4663</v>
      </c>
      <c r="G114" s="855">
        <f t="shared" si="3"/>
        <v>4663</v>
      </c>
    </row>
    <row r="115" spans="1:7" ht="11.25" customHeight="1">
      <c r="A115" s="856" t="s">
        <v>3879</v>
      </c>
      <c r="B115" s="855">
        <v>2536</v>
      </c>
      <c r="C115" s="855">
        <v>2536</v>
      </c>
      <c r="D115" s="855">
        <v>0</v>
      </c>
      <c r="E115" s="855">
        <v>0</v>
      </c>
      <c r="F115" s="855">
        <f t="shared" si="2"/>
        <v>2536</v>
      </c>
      <c r="G115" s="855">
        <f t="shared" si="3"/>
        <v>2536</v>
      </c>
    </row>
    <row r="116" spans="1:7" ht="11.25" customHeight="1">
      <c r="A116" s="856" t="s">
        <v>3878</v>
      </c>
      <c r="B116" s="855">
        <v>2739</v>
      </c>
      <c r="C116" s="855">
        <v>2739</v>
      </c>
      <c r="D116" s="855">
        <v>0</v>
      </c>
      <c r="E116" s="855">
        <v>0</v>
      </c>
      <c r="F116" s="855">
        <f t="shared" si="2"/>
        <v>2739</v>
      </c>
      <c r="G116" s="855">
        <f t="shared" si="3"/>
        <v>2739</v>
      </c>
    </row>
    <row r="117" spans="1:7" ht="11.25" customHeight="1">
      <c r="A117" s="856" t="s">
        <v>3877</v>
      </c>
      <c r="B117" s="855">
        <v>2965</v>
      </c>
      <c r="C117" s="855">
        <v>2965</v>
      </c>
      <c r="D117" s="855">
        <v>0</v>
      </c>
      <c r="E117" s="855">
        <v>0</v>
      </c>
      <c r="F117" s="855">
        <f t="shared" si="2"/>
        <v>2965</v>
      </c>
      <c r="G117" s="855">
        <f t="shared" si="3"/>
        <v>2965</v>
      </c>
    </row>
    <row r="118" spans="1:7" ht="11.25" customHeight="1">
      <c r="A118" s="856" t="s">
        <v>3876</v>
      </c>
      <c r="B118" s="855">
        <v>5469</v>
      </c>
      <c r="C118" s="855">
        <v>5469</v>
      </c>
      <c r="D118" s="855">
        <v>0</v>
      </c>
      <c r="E118" s="855">
        <v>0</v>
      </c>
      <c r="F118" s="855">
        <f t="shared" si="2"/>
        <v>5469</v>
      </c>
      <c r="G118" s="855">
        <f t="shared" si="3"/>
        <v>5469</v>
      </c>
    </row>
    <row r="119" spans="1:7" ht="11.25" customHeight="1">
      <c r="A119" s="856" t="s">
        <v>3875</v>
      </c>
      <c r="B119" s="855">
        <v>3981</v>
      </c>
      <c r="C119" s="855">
        <v>3981</v>
      </c>
      <c r="D119" s="855">
        <v>0</v>
      </c>
      <c r="E119" s="855">
        <v>0</v>
      </c>
      <c r="F119" s="855">
        <f t="shared" si="2"/>
        <v>3981</v>
      </c>
      <c r="G119" s="855">
        <f t="shared" si="3"/>
        <v>3981</v>
      </c>
    </row>
    <row r="120" spans="1:7" ht="11.25" customHeight="1">
      <c r="A120" s="856" t="s">
        <v>3874</v>
      </c>
      <c r="B120" s="855">
        <v>1944</v>
      </c>
      <c r="C120" s="855">
        <v>1944</v>
      </c>
      <c r="D120" s="855">
        <v>0</v>
      </c>
      <c r="E120" s="855">
        <v>0</v>
      </c>
      <c r="F120" s="855">
        <f t="shared" si="2"/>
        <v>1944</v>
      </c>
      <c r="G120" s="855">
        <f t="shared" si="3"/>
        <v>1944</v>
      </c>
    </row>
    <row r="121" spans="1:7" ht="11.25" customHeight="1">
      <c r="A121" s="856" t="s">
        <v>3873</v>
      </c>
      <c r="B121" s="855">
        <v>1959</v>
      </c>
      <c r="C121" s="855">
        <v>1959</v>
      </c>
      <c r="D121" s="855">
        <v>0</v>
      </c>
      <c r="E121" s="855">
        <v>0</v>
      </c>
      <c r="F121" s="855">
        <f t="shared" si="2"/>
        <v>1959</v>
      </c>
      <c r="G121" s="855">
        <f t="shared" si="3"/>
        <v>1959</v>
      </c>
    </row>
    <row r="122" spans="1:7" ht="11.25" customHeight="1">
      <c r="A122" s="856" t="s">
        <v>3872</v>
      </c>
      <c r="B122" s="855">
        <v>1914</v>
      </c>
      <c r="C122" s="855">
        <v>1914</v>
      </c>
      <c r="D122" s="855">
        <v>0</v>
      </c>
      <c r="E122" s="855">
        <v>0</v>
      </c>
      <c r="F122" s="855">
        <f t="shared" si="2"/>
        <v>1914</v>
      </c>
      <c r="G122" s="855">
        <f t="shared" si="3"/>
        <v>1914</v>
      </c>
    </row>
    <row r="123" spans="1:7" ht="11.25" customHeight="1">
      <c r="A123" s="856" t="s">
        <v>3871</v>
      </c>
      <c r="B123" s="855">
        <v>6293</v>
      </c>
      <c r="C123" s="855">
        <v>6293</v>
      </c>
      <c r="D123" s="855">
        <v>70</v>
      </c>
      <c r="E123" s="855">
        <v>70</v>
      </c>
      <c r="F123" s="855">
        <f t="shared" si="2"/>
        <v>6363</v>
      </c>
      <c r="G123" s="855">
        <f t="shared" si="3"/>
        <v>6363</v>
      </c>
    </row>
    <row r="124" spans="1:7" ht="11.25" customHeight="1">
      <c r="A124" s="856" t="s">
        <v>3870</v>
      </c>
      <c r="B124" s="855">
        <v>3734</v>
      </c>
      <c r="C124" s="855">
        <v>3734</v>
      </c>
      <c r="D124" s="855">
        <v>0</v>
      </c>
      <c r="E124" s="855">
        <v>0</v>
      </c>
      <c r="F124" s="855">
        <f t="shared" si="2"/>
        <v>3734</v>
      </c>
      <c r="G124" s="855">
        <f t="shared" si="3"/>
        <v>3734</v>
      </c>
    </row>
    <row r="125" spans="1:7" ht="11.25" customHeight="1">
      <c r="A125" s="856" t="s">
        <v>3869</v>
      </c>
      <c r="B125" s="855">
        <v>1098</v>
      </c>
      <c r="C125" s="855">
        <v>1098</v>
      </c>
      <c r="D125" s="855">
        <v>0</v>
      </c>
      <c r="E125" s="855">
        <v>0</v>
      </c>
      <c r="F125" s="855">
        <f t="shared" si="2"/>
        <v>1098</v>
      </c>
      <c r="G125" s="855">
        <f t="shared" si="3"/>
        <v>1098</v>
      </c>
    </row>
    <row r="126" spans="1:7" ht="11.25" customHeight="1">
      <c r="A126" s="856" t="s">
        <v>3868</v>
      </c>
      <c r="B126" s="855">
        <v>1062</v>
      </c>
      <c r="C126" s="855">
        <v>1062</v>
      </c>
      <c r="D126" s="855">
        <v>0</v>
      </c>
      <c r="E126" s="855">
        <v>0</v>
      </c>
      <c r="F126" s="855">
        <f t="shared" si="2"/>
        <v>1062</v>
      </c>
      <c r="G126" s="855">
        <f t="shared" si="3"/>
        <v>1062</v>
      </c>
    </row>
    <row r="127" spans="1:7" ht="11.25" customHeight="1">
      <c r="A127" s="856" t="s">
        <v>3867</v>
      </c>
      <c r="B127" s="855">
        <v>2140</v>
      </c>
      <c r="C127" s="855">
        <v>2140</v>
      </c>
      <c r="D127" s="855">
        <v>0</v>
      </c>
      <c r="E127" s="855">
        <v>0</v>
      </c>
      <c r="F127" s="855">
        <f t="shared" si="2"/>
        <v>2140</v>
      </c>
      <c r="G127" s="855">
        <f t="shared" si="3"/>
        <v>2140</v>
      </c>
    </row>
    <row r="128" spans="1:7" ht="11.25" customHeight="1">
      <c r="A128" s="856" t="s">
        <v>3866</v>
      </c>
      <c r="B128" s="855">
        <v>13445</v>
      </c>
      <c r="C128" s="855">
        <v>13445</v>
      </c>
      <c r="D128" s="855">
        <v>100</v>
      </c>
      <c r="E128" s="855">
        <v>100</v>
      </c>
      <c r="F128" s="855">
        <f t="shared" si="2"/>
        <v>13545</v>
      </c>
      <c r="G128" s="855">
        <f t="shared" si="3"/>
        <v>13545</v>
      </c>
    </row>
    <row r="129" spans="1:7" ht="11.25" customHeight="1">
      <c r="A129" s="856" t="s">
        <v>3865</v>
      </c>
      <c r="B129" s="855">
        <v>1535</v>
      </c>
      <c r="C129" s="855">
        <v>1535</v>
      </c>
      <c r="D129" s="855">
        <v>0</v>
      </c>
      <c r="E129" s="855">
        <v>0</v>
      </c>
      <c r="F129" s="855">
        <f t="shared" si="2"/>
        <v>1535</v>
      </c>
      <c r="G129" s="855">
        <f t="shared" si="3"/>
        <v>1535</v>
      </c>
    </row>
    <row r="130" spans="1:7" ht="11.25" customHeight="1">
      <c r="A130" s="856" t="s">
        <v>3864</v>
      </c>
      <c r="B130" s="855">
        <v>2140</v>
      </c>
      <c r="C130" s="855">
        <v>2140</v>
      </c>
      <c r="D130" s="855">
        <v>0</v>
      </c>
      <c r="E130" s="855">
        <v>0</v>
      </c>
      <c r="F130" s="855">
        <f t="shared" si="2"/>
        <v>2140</v>
      </c>
      <c r="G130" s="855">
        <f t="shared" si="3"/>
        <v>2140</v>
      </c>
    </row>
    <row r="131" spans="1:7" ht="11.25" customHeight="1">
      <c r="A131" s="856" t="s">
        <v>3863</v>
      </c>
      <c r="B131" s="855">
        <v>4519</v>
      </c>
      <c r="C131" s="855">
        <v>4519</v>
      </c>
      <c r="D131" s="855">
        <v>0</v>
      </c>
      <c r="E131" s="855">
        <v>0</v>
      </c>
      <c r="F131" s="855">
        <f t="shared" si="2"/>
        <v>4519</v>
      </c>
      <c r="G131" s="855">
        <f t="shared" si="3"/>
        <v>4519</v>
      </c>
    </row>
    <row r="132" spans="1:7" ht="11.25" customHeight="1">
      <c r="A132" s="856" t="s">
        <v>3862</v>
      </c>
      <c r="B132" s="855">
        <v>4182</v>
      </c>
      <c r="C132" s="855">
        <v>4182</v>
      </c>
      <c r="D132" s="855">
        <v>0</v>
      </c>
      <c r="E132" s="855">
        <v>0</v>
      </c>
      <c r="F132" s="855">
        <f t="shared" si="2"/>
        <v>4182</v>
      </c>
      <c r="G132" s="855">
        <f t="shared" si="3"/>
        <v>4182</v>
      </c>
    </row>
    <row r="133" spans="1:7" ht="11.25" customHeight="1">
      <c r="A133" s="856" t="s">
        <v>3861</v>
      </c>
      <c r="B133" s="855">
        <v>1042</v>
      </c>
      <c r="C133" s="855">
        <v>1042</v>
      </c>
      <c r="D133" s="855">
        <v>0</v>
      </c>
      <c r="E133" s="855">
        <v>0</v>
      </c>
      <c r="F133" s="855">
        <f t="shared" ref="F133:F196" si="4">B133+D133</f>
        <v>1042</v>
      </c>
      <c r="G133" s="855">
        <f t="shared" ref="G133:G196" si="5">C133+E133</f>
        <v>1042</v>
      </c>
    </row>
    <row r="134" spans="1:7" ht="11.25" customHeight="1">
      <c r="A134" s="856" t="s">
        <v>3860</v>
      </c>
      <c r="B134" s="855">
        <v>2483</v>
      </c>
      <c r="C134" s="855">
        <v>2483</v>
      </c>
      <c r="D134" s="855">
        <v>0</v>
      </c>
      <c r="E134" s="855">
        <v>0</v>
      </c>
      <c r="F134" s="855">
        <f t="shared" si="4"/>
        <v>2483</v>
      </c>
      <c r="G134" s="855">
        <f t="shared" si="5"/>
        <v>2483</v>
      </c>
    </row>
    <row r="135" spans="1:7" ht="11.25" customHeight="1">
      <c r="A135" s="856" t="s">
        <v>3859</v>
      </c>
      <c r="B135" s="855">
        <v>243</v>
      </c>
      <c r="C135" s="855">
        <v>243</v>
      </c>
      <c r="D135" s="855">
        <v>0</v>
      </c>
      <c r="E135" s="855">
        <v>0</v>
      </c>
      <c r="F135" s="855">
        <f t="shared" si="4"/>
        <v>243</v>
      </c>
      <c r="G135" s="855">
        <f t="shared" si="5"/>
        <v>243</v>
      </c>
    </row>
    <row r="136" spans="1:7" ht="11.25" customHeight="1">
      <c r="A136" s="856" t="s">
        <v>3858</v>
      </c>
      <c r="B136" s="855">
        <v>4625</v>
      </c>
      <c r="C136" s="855">
        <v>4625</v>
      </c>
      <c r="D136" s="855">
        <v>0</v>
      </c>
      <c r="E136" s="855">
        <v>0</v>
      </c>
      <c r="F136" s="855">
        <f t="shared" si="4"/>
        <v>4625</v>
      </c>
      <c r="G136" s="855">
        <f t="shared" si="5"/>
        <v>4625</v>
      </c>
    </row>
    <row r="137" spans="1:7" ht="11.25" customHeight="1">
      <c r="A137" s="856" t="s">
        <v>3857</v>
      </c>
      <c r="B137" s="855">
        <v>932</v>
      </c>
      <c r="C137" s="855">
        <v>932</v>
      </c>
      <c r="D137" s="855">
        <v>0</v>
      </c>
      <c r="E137" s="855">
        <v>0</v>
      </c>
      <c r="F137" s="855">
        <f t="shared" si="4"/>
        <v>932</v>
      </c>
      <c r="G137" s="855">
        <f t="shared" si="5"/>
        <v>932</v>
      </c>
    </row>
    <row r="138" spans="1:7" ht="11.25" customHeight="1">
      <c r="A138" s="856" t="s">
        <v>3856</v>
      </c>
      <c r="B138" s="855">
        <v>1169</v>
      </c>
      <c r="C138" s="855">
        <v>1169</v>
      </c>
      <c r="D138" s="855">
        <v>0</v>
      </c>
      <c r="E138" s="855">
        <v>0</v>
      </c>
      <c r="F138" s="855">
        <f t="shared" si="4"/>
        <v>1169</v>
      </c>
      <c r="G138" s="855">
        <f t="shared" si="5"/>
        <v>1169</v>
      </c>
    </row>
    <row r="139" spans="1:7" ht="11.25" customHeight="1">
      <c r="A139" s="856" t="s">
        <v>3855</v>
      </c>
      <c r="B139" s="855">
        <v>2310</v>
      </c>
      <c r="C139" s="855">
        <v>2310</v>
      </c>
      <c r="D139" s="855">
        <v>0</v>
      </c>
      <c r="E139" s="855">
        <v>0</v>
      </c>
      <c r="F139" s="855">
        <f t="shared" si="4"/>
        <v>2310</v>
      </c>
      <c r="G139" s="855">
        <f t="shared" si="5"/>
        <v>2310</v>
      </c>
    </row>
    <row r="140" spans="1:7" ht="11.25" customHeight="1">
      <c r="A140" s="856" t="s">
        <v>3854</v>
      </c>
      <c r="B140" s="855">
        <v>5376</v>
      </c>
      <c r="C140" s="855">
        <v>5376</v>
      </c>
      <c r="D140" s="855">
        <v>0</v>
      </c>
      <c r="E140" s="855">
        <v>0</v>
      </c>
      <c r="F140" s="855">
        <f t="shared" si="4"/>
        <v>5376</v>
      </c>
      <c r="G140" s="855">
        <f t="shared" si="5"/>
        <v>5376</v>
      </c>
    </row>
    <row r="141" spans="1:7" ht="11.25" customHeight="1">
      <c r="A141" s="856" t="s">
        <v>3853</v>
      </c>
      <c r="B141" s="855">
        <v>5847</v>
      </c>
      <c r="C141" s="855">
        <v>5847</v>
      </c>
      <c r="D141" s="855">
        <v>0</v>
      </c>
      <c r="E141" s="855">
        <v>0</v>
      </c>
      <c r="F141" s="855">
        <f t="shared" si="4"/>
        <v>5847</v>
      </c>
      <c r="G141" s="855">
        <f t="shared" si="5"/>
        <v>5847</v>
      </c>
    </row>
    <row r="142" spans="1:7" ht="11.25" customHeight="1">
      <c r="A142" s="856" t="s">
        <v>3852</v>
      </c>
      <c r="B142" s="855">
        <v>2003</v>
      </c>
      <c r="C142" s="855">
        <v>2003</v>
      </c>
      <c r="D142" s="855">
        <v>0</v>
      </c>
      <c r="E142" s="855">
        <v>0</v>
      </c>
      <c r="F142" s="855">
        <f t="shared" si="4"/>
        <v>2003</v>
      </c>
      <c r="G142" s="855">
        <f t="shared" si="5"/>
        <v>2003</v>
      </c>
    </row>
    <row r="143" spans="1:7" ht="11.25" customHeight="1">
      <c r="A143" s="856" t="s">
        <v>3851</v>
      </c>
      <c r="B143" s="855">
        <v>3071</v>
      </c>
      <c r="C143" s="855">
        <v>3071</v>
      </c>
      <c r="D143" s="855">
        <v>0</v>
      </c>
      <c r="E143" s="855">
        <v>0</v>
      </c>
      <c r="F143" s="855">
        <f t="shared" si="4"/>
        <v>3071</v>
      </c>
      <c r="G143" s="855">
        <f t="shared" si="5"/>
        <v>3071</v>
      </c>
    </row>
    <row r="144" spans="1:7" ht="11.25" customHeight="1">
      <c r="A144" s="856" t="s">
        <v>3850</v>
      </c>
      <c r="B144" s="855">
        <v>5213</v>
      </c>
      <c r="C144" s="855">
        <v>5213</v>
      </c>
      <c r="D144" s="855">
        <v>0</v>
      </c>
      <c r="E144" s="855">
        <v>0</v>
      </c>
      <c r="F144" s="855">
        <f t="shared" si="4"/>
        <v>5213</v>
      </c>
      <c r="G144" s="855">
        <f t="shared" si="5"/>
        <v>5213</v>
      </c>
    </row>
    <row r="145" spans="1:7" ht="11.25" customHeight="1">
      <c r="A145" s="856" t="s">
        <v>3849</v>
      </c>
      <c r="B145" s="855">
        <v>5866</v>
      </c>
      <c r="C145" s="855">
        <v>5866</v>
      </c>
      <c r="D145" s="855">
        <v>0</v>
      </c>
      <c r="E145" s="855">
        <v>0</v>
      </c>
      <c r="F145" s="855">
        <f t="shared" si="4"/>
        <v>5866</v>
      </c>
      <c r="G145" s="855">
        <f t="shared" si="5"/>
        <v>5866</v>
      </c>
    </row>
    <row r="146" spans="1:7" ht="11.25" customHeight="1">
      <c r="A146" s="856" t="s">
        <v>3848</v>
      </c>
      <c r="B146" s="855">
        <v>1986</v>
      </c>
      <c r="C146" s="855">
        <v>1986</v>
      </c>
      <c r="D146" s="855">
        <v>0</v>
      </c>
      <c r="E146" s="855">
        <v>0</v>
      </c>
      <c r="F146" s="855">
        <f t="shared" si="4"/>
        <v>1986</v>
      </c>
      <c r="G146" s="855">
        <f t="shared" si="5"/>
        <v>1986</v>
      </c>
    </row>
    <row r="147" spans="1:7" ht="11.25" customHeight="1">
      <c r="A147" s="856" t="s">
        <v>3847</v>
      </c>
      <c r="B147" s="855">
        <v>4828</v>
      </c>
      <c r="C147" s="855">
        <v>4828</v>
      </c>
      <c r="D147" s="855">
        <v>0</v>
      </c>
      <c r="E147" s="855">
        <v>0</v>
      </c>
      <c r="F147" s="855">
        <f t="shared" si="4"/>
        <v>4828</v>
      </c>
      <c r="G147" s="855">
        <f t="shared" si="5"/>
        <v>4828</v>
      </c>
    </row>
    <row r="148" spans="1:7" ht="11.25" customHeight="1">
      <c r="A148" s="856" t="s">
        <v>3846</v>
      </c>
      <c r="B148" s="855">
        <v>9511</v>
      </c>
      <c r="C148" s="855">
        <v>9511</v>
      </c>
      <c r="D148" s="855">
        <v>0</v>
      </c>
      <c r="E148" s="855">
        <v>0</v>
      </c>
      <c r="F148" s="855">
        <f t="shared" si="4"/>
        <v>9511</v>
      </c>
      <c r="G148" s="855">
        <f t="shared" si="5"/>
        <v>9511</v>
      </c>
    </row>
    <row r="149" spans="1:7" ht="11.25" customHeight="1">
      <c r="A149" s="856" t="s">
        <v>3845</v>
      </c>
      <c r="B149" s="855">
        <v>2160</v>
      </c>
      <c r="C149" s="855">
        <v>2160</v>
      </c>
      <c r="D149" s="855">
        <v>0</v>
      </c>
      <c r="E149" s="855">
        <v>0</v>
      </c>
      <c r="F149" s="855">
        <f t="shared" si="4"/>
        <v>2160</v>
      </c>
      <c r="G149" s="855">
        <f t="shared" si="5"/>
        <v>2160</v>
      </c>
    </row>
    <row r="150" spans="1:7" ht="11.25" customHeight="1">
      <c r="A150" s="856" t="s">
        <v>3844</v>
      </c>
      <c r="B150" s="855">
        <v>5307</v>
      </c>
      <c r="C150" s="855">
        <v>5307</v>
      </c>
      <c r="D150" s="855">
        <v>0</v>
      </c>
      <c r="E150" s="855">
        <v>0</v>
      </c>
      <c r="F150" s="855">
        <f t="shared" si="4"/>
        <v>5307</v>
      </c>
      <c r="G150" s="855">
        <f t="shared" si="5"/>
        <v>5307</v>
      </c>
    </row>
    <row r="151" spans="1:7" ht="11.25" customHeight="1">
      <c r="A151" s="856" t="s">
        <v>3843</v>
      </c>
      <c r="B151" s="855">
        <v>11032</v>
      </c>
      <c r="C151" s="855">
        <v>11032</v>
      </c>
      <c r="D151" s="855">
        <v>0</v>
      </c>
      <c r="E151" s="855">
        <v>0</v>
      </c>
      <c r="F151" s="855">
        <f t="shared" si="4"/>
        <v>11032</v>
      </c>
      <c r="G151" s="855">
        <f t="shared" si="5"/>
        <v>11032</v>
      </c>
    </row>
    <row r="152" spans="1:7" ht="11.25" customHeight="1">
      <c r="A152" s="856" t="s">
        <v>3842</v>
      </c>
      <c r="B152" s="855">
        <v>9699</v>
      </c>
      <c r="C152" s="855">
        <v>9699</v>
      </c>
      <c r="D152" s="855">
        <v>100</v>
      </c>
      <c r="E152" s="855">
        <v>100</v>
      </c>
      <c r="F152" s="855">
        <f t="shared" si="4"/>
        <v>9799</v>
      </c>
      <c r="G152" s="855">
        <f t="shared" si="5"/>
        <v>9799</v>
      </c>
    </row>
    <row r="153" spans="1:7" ht="11.25" customHeight="1">
      <c r="A153" s="856" t="s">
        <v>3841</v>
      </c>
      <c r="B153" s="855">
        <v>12435</v>
      </c>
      <c r="C153" s="855">
        <v>12435</v>
      </c>
      <c r="D153" s="855">
        <v>0</v>
      </c>
      <c r="E153" s="855">
        <v>0</v>
      </c>
      <c r="F153" s="855">
        <f t="shared" si="4"/>
        <v>12435</v>
      </c>
      <c r="G153" s="855">
        <f t="shared" si="5"/>
        <v>12435</v>
      </c>
    </row>
    <row r="154" spans="1:7" ht="11.25" customHeight="1">
      <c r="A154" s="856" t="s">
        <v>3840</v>
      </c>
      <c r="B154" s="855">
        <v>11865</v>
      </c>
      <c r="C154" s="855">
        <v>11865</v>
      </c>
      <c r="D154" s="855">
        <v>0</v>
      </c>
      <c r="E154" s="855">
        <v>0</v>
      </c>
      <c r="F154" s="855">
        <f t="shared" si="4"/>
        <v>11865</v>
      </c>
      <c r="G154" s="855">
        <f t="shared" si="5"/>
        <v>11865</v>
      </c>
    </row>
    <row r="155" spans="1:7" ht="11.25" customHeight="1">
      <c r="A155" s="856" t="s">
        <v>3839</v>
      </c>
      <c r="B155" s="855">
        <v>11749</v>
      </c>
      <c r="C155" s="855">
        <v>11749</v>
      </c>
      <c r="D155" s="855">
        <v>0</v>
      </c>
      <c r="E155" s="855">
        <v>0</v>
      </c>
      <c r="F155" s="855">
        <f t="shared" si="4"/>
        <v>11749</v>
      </c>
      <c r="G155" s="855">
        <f t="shared" si="5"/>
        <v>11749</v>
      </c>
    </row>
    <row r="156" spans="1:7" ht="11.25" customHeight="1">
      <c r="A156" s="856" t="s">
        <v>3838</v>
      </c>
      <c r="B156" s="855">
        <v>3306</v>
      </c>
      <c r="C156" s="855">
        <v>3306</v>
      </c>
      <c r="D156" s="855">
        <v>0</v>
      </c>
      <c r="E156" s="855">
        <v>0</v>
      </c>
      <c r="F156" s="855">
        <f t="shared" si="4"/>
        <v>3306</v>
      </c>
      <c r="G156" s="855">
        <f t="shared" si="5"/>
        <v>3306</v>
      </c>
    </row>
    <row r="157" spans="1:7" ht="11.25" customHeight="1">
      <c r="A157" s="856" t="s">
        <v>3837</v>
      </c>
      <c r="B157" s="855">
        <v>1914</v>
      </c>
      <c r="C157" s="855">
        <v>1914</v>
      </c>
      <c r="D157" s="855">
        <v>0</v>
      </c>
      <c r="E157" s="855">
        <v>0</v>
      </c>
      <c r="F157" s="855">
        <f t="shared" si="4"/>
        <v>1914</v>
      </c>
      <c r="G157" s="855">
        <f t="shared" si="5"/>
        <v>1914</v>
      </c>
    </row>
    <row r="158" spans="1:7" ht="11.25" customHeight="1">
      <c r="A158" s="856" t="s">
        <v>3836</v>
      </c>
      <c r="B158" s="855">
        <v>5130</v>
      </c>
      <c r="C158" s="855">
        <v>5130</v>
      </c>
      <c r="D158" s="855">
        <v>0</v>
      </c>
      <c r="E158" s="855">
        <v>0</v>
      </c>
      <c r="F158" s="855">
        <f t="shared" si="4"/>
        <v>5130</v>
      </c>
      <c r="G158" s="855">
        <f t="shared" si="5"/>
        <v>5130</v>
      </c>
    </row>
    <row r="159" spans="1:7" ht="11.25" customHeight="1">
      <c r="A159" s="856" t="s">
        <v>3835</v>
      </c>
      <c r="B159" s="855">
        <v>4927</v>
      </c>
      <c r="C159" s="855">
        <v>4927</v>
      </c>
      <c r="D159" s="855">
        <v>0</v>
      </c>
      <c r="E159" s="855">
        <v>0</v>
      </c>
      <c r="F159" s="855">
        <f t="shared" si="4"/>
        <v>4927</v>
      </c>
      <c r="G159" s="855">
        <f t="shared" si="5"/>
        <v>4927</v>
      </c>
    </row>
    <row r="160" spans="1:7" ht="11.25" customHeight="1">
      <c r="A160" s="856" t="s">
        <v>3834</v>
      </c>
      <c r="B160" s="855">
        <v>4860</v>
      </c>
      <c r="C160" s="855">
        <v>4860</v>
      </c>
      <c r="D160" s="855">
        <v>0</v>
      </c>
      <c r="E160" s="855">
        <v>0</v>
      </c>
      <c r="F160" s="855">
        <f t="shared" si="4"/>
        <v>4860</v>
      </c>
      <c r="G160" s="855">
        <f t="shared" si="5"/>
        <v>4860</v>
      </c>
    </row>
    <row r="161" spans="1:7" ht="11.25" customHeight="1">
      <c r="A161" s="856" t="s">
        <v>3833</v>
      </c>
      <c r="B161" s="855">
        <v>2947</v>
      </c>
      <c r="C161" s="855">
        <v>2947</v>
      </c>
      <c r="D161" s="855">
        <v>0</v>
      </c>
      <c r="E161" s="855">
        <v>0</v>
      </c>
      <c r="F161" s="855">
        <f t="shared" si="4"/>
        <v>2947</v>
      </c>
      <c r="G161" s="855">
        <f t="shared" si="5"/>
        <v>2947</v>
      </c>
    </row>
    <row r="162" spans="1:7" ht="11.25" customHeight="1">
      <c r="A162" s="856" t="s">
        <v>3832</v>
      </c>
      <c r="B162" s="855">
        <v>4274</v>
      </c>
      <c r="C162" s="855">
        <v>4274</v>
      </c>
      <c r="D162" s="855">
        <v>0</v>
      </c>
      <c r="E162" s="855">
        <v>0</v>
      </c>
      <c r="F162" s="855">
        <f t="shared" si="4"/>
        <v>4274</v>
      </c>
      <c r="G162" s="855">
        <f t="shared" si="5"/>
        <v>4274</v>
      </c>
    </row>
    <row r="163" spans="1:7" ht="11.25" customHeight="1">
      <c r="A163" s="856" t="s">
        <v>3831</v>
      </c>
      <c r="B163" s="855">
        <v>2938</v>
      </c>
      <c r="C163" s="855">
        <v>2938</v>
      </c>
      <c r="D163" s="855">
        <v>0</v>
      </c>
      <c r="E163" s="855">
        <v>0</v>
      </c>
      <c r="F163" s="855">
        <f t="shared" si="4"/>
        <v>2938</v>
      </c>
      <c r="G163" s="855">
        <f t="shared" si="5"/>
        <v>2938</v>
      </c>
    </row>
    <row r="164" spans="1:7" ht="11.25" customHeight="1">
      <c r="A164" s="856" t="s">
        <v>3830</v>
      </c>
      <c r="B164" s="855">
        <v>3046</v>
      </c>
      <c r="C164" s="855">
        <v>3046</v>
      </c>
      <c r="D164" s="855">
        <v>0</v>
      </c>
      <c r="E164" s="855">
        <v>0</v>
      </c>
      <c r="F164" s="855">
        <f t="shared" si="4"/>
        <v>3046</v>
      </c>
      <c r="G164" s="855">
        <f t="shared" si="5"/>
        <v>3046</v>
      </c>
    </row>
    <row r="165" spans="1:7" ht="11.25" customHeight="1">
      <c r="A165" s="856" t="s">
        <v>3829</v>
      </c>
      <c r="B165" s="855">
        <v>4676</v>
      </c>
      <c r="C165" s="855">
        <v>4676</v>
      </c>
      <c r="D165" s="855">
        <v>0</v>
      </c>
      <c r="E165" s="855">
        <v>0</v>
      </c>
      <c r="F165" s="855">
        <f t="shared" si="4"/>
        <v>4676</v>
      </c>
      <c r="G165" s="855">
        <f t="shared" si="5"/>
        <v>4676</v>
      </c>
    </row>
    <row r="166" spans="1:7" ht="11.25" customHeight="1">
      <c r="A166" s="856" t="s">
        <v>3828</v>
      </c>
      <c r="B166" s="855">
        <v>2825</v>
      </c>
      <c r="C166" s="855">
        <v>2825</v>
      </c>
      <c r="D166" s="855">
        <v>0</v>
      </c>
      <c r="E166" s="855">
        <v>0</v>
      </c>
      <c r="F166" s="855">
        <f t="shared" si="4"/>
        <v>2825</v>
      </c>
      <c r="G166" s="855">
        <f t="shared" si="5"/>
        <v>2825</v>
      </c>
    </row>
    <row r="167" spans="1:7" ht="11.25" customHeight="1">
      <c r="A167" s="856" t="s">
        <v>3827</v>
      </c>
      <c r="B167" s="855">
        <v>5899</v>
      </c>
      <c r="C167" s="855">
        <v>5899</v>
      </c>
      <c r="D167" s="855">
        <v>363.04</v>
      </c>
      <c r="E167" s="855">
        <v>363.04199999999997</v>
      </c>
      <c r="F167" s="855">
        <f t="shared" si="4"/>
        <v>6262.04</v>
      </c>
      <c r="G167" s="855">
        <f t="shared" si="5"/>
        <v>6262.0420000000004</v>
      </c>
    </row>
    <row r="168" spans="1:7" ht="11.25" customHeight="1">
      <c r="A168" s="856" t="s">
        <v>3826</v>
      </c>
      <c r="B168" s="855">
        <v>3043</v>
      </c>
      <c r="C168" s="855">
        <v>3043</v>
      </c>
      <c r="D168" s="855">
        <v>0</v>
      </c>
      <c r="E168" s="855">
        <v>0</v>
      </c>
      <c r="F168" s="855">
        <f t="shared" si="4"/>
        <v>3043</v>
      </c>
      <c r="G168" s="855">
        <f t="shared" si="5"/>
        <v>3043</v>
      </c>
    </row>
    <row r="169" spans="1:7" ht="11.25" customHeight="1">
      <c r="A169" s="856" t="s">
        <v>3825</v>
      </c>
      <c r="B169" s="855">
        <v>3168</v>
      </c>
      <c r="C169" s="855">
        <v>3168</v>
      </c>
      <c r="D169" s="855">
        <v>0</v>
      </c>
      <c r="E169" s="855">
        <v>0</v>
      </c>
      <c r="F169" s="855">
        <f t="shared" si="4"/>
        <v>3168</v>
      </c>
      <c r="G169" s="855">
        <f t="shared" si="5"/>
        <v>3168</v>
      </c>
    </row>
    <row r="170" spans="1:7" ht="11.25" customHeight="1">
      <c r="A170" s="856" t="s">
        <v>3824</v>
      </c>
      <c r="B170" s="855">
        <v>5038</v>
      </c>
      <c r="C170" s="855">
        <v>5038</v>
      </c>
      <c r="D170" s="855">
        <v>0</v>
      </c>
      <c r="E170" s="855">
        <v>0</v>
      </c>
      <c r="F170" s="855">
        <f t="shared" si="4"/>
        <v>5038</v>
      </c>
      <c r="G170" s="855">
        <f t="shared" si="5"/>
        <v>5038</v>
      </c>
    </row>
    <row r="171" spans="1:7" ht="11.25" customHeight="1">
      <c r="A171" s="856" t="s">
        <v>3823</v>
      </c>
      <c r="B171" s="855">
        <v>1264</v>
      </c>
      <c r="C171" s="855">
        <v>1264</v>
      </c>
      <c r="D171" s="855">
        <v>0</v>
      </c>
      <c r="E171" s="855">
        <v>0</v>
      </c>
      <c r="F171" s="855">
        <f t="shared" si="4"/>
        <v>1264</v>
      </c>
      <c r="G171" s="855">
        <f t="shared" si="5"/>
        <v>1264</v>
      </c>
    </row>
    <row r="172" spans="1:7" ht="11.25" customHeight="1">
      <c r="A172" s="856" t="s">
        <v>3822</v>
      </c>
      <c r="B172" s="855">
        <v>2665</v>
      </c>
      <c r="C172" s="855">
        <v>2665</v>
      </c>
      <c r="D172" s="855">
        <v>0</v>
      </c>
      <c r="E172" s="855">
        <v>0</v>
      </c>
      <c r="F172" s="855">
        <f t="shared" si="4"/>
        <v>2665</v>
      </c>
      <c r="G172" s="855">
        <f t="shared" si="5"/>
        <v>2665</v>
      </c>
    </row>
    <row r="173" spans="1:7" ht="11.25" customHeight="1">
      <c r="A173" s="856" t="s">
        <v>3821</v>
      </c>
      <c r="B173" s="855">
        <v>1561</v>
      </c>
      <c r="C173" s="855">
        <v>1561</v>
      </c>
      <c r="D173" s="855">
        <v>0</v>
      </c>
      <c r="E173" s="855">
        <v>0</v>
      </c>
      <c r="F173" s="855">
        <f t="shared" si="4"/>
        <v>1561</v>
      </c>
      <c r="G173" s="855">
        <f t="shared" si="5"/>
        <v>1561</v>
      </c>
    </row>
    <row r="174" spans="1:7" ht="11.25" customHeight="1">
      <c r="A174" s="856" t="s">
        <v>3820</v>
      </c>
      <c r="B174" s="855">
        <v>3358</v>
      </c>
      <c r="C174" s="855">
        <v>3358</v>
      </c>
      <c r="D174" s="855">
        <v>0</v>
      </c>
      <c r="E174" s="855">
        <v>0</v>
      </c>
      <c r="F174" s="855">
        <f t="shared" si="4"/>
        <v>3358</v>
      </c>
      <c r="G174" s="855">
        <f t="shared" si="5"/>
        <v>3358</v>
      </c>
    </row>
    <row r="175" spans="1:7" ht="11.25" customHeight="1">
      <c r="A175" s="856" t="s">
        <v>3819</v>
      </c>
      <c r="B175" s="855">
        <v>1732</v>
      </c>
      <c r="C175" s="855">
        <v>1732</v>
      </c>
      <c r="D175" s="855">
        <v>0</v>
      </c>
      <c r="E175" s="855">
        <v>0</v>
      </c>
      <c r="F175" s="855">
        <f t="shared" si="4"/>
        <v>1732</v>
      </c>
      <c r="G175" s="855">
        <f t="shared" si="5"/>
        <v>1732</v>
      </c>
    </row>
    <row r="176" spans="1:7" ht="11.25" customHeight="1">
      <c r="A176" s="856" t="s">
        <v>3818</v>
      </c>
      <c r="B176" s="855">
        <v>5984</v>
      </c>
      <c r="C176" s="855">
        <v>5984</v>
      </c>
      <c r="D176" s="855">
        <v>0</v>
      </c>
      <c r="E176" s="855">
        <v>0</v>
      </c>
      <c r="F176" s="855">
        <f t="shared" si="4"/>
        <v>5984</v>
      </c>
      <c r="G176" s="855">
        <f t="shared" si="5"/>
        <v>5984</v>
      </c>
    </row>
    <row r="177" spans="1:7" ht="11.25" customHeight="1">
      <c r="A177" s="856" t="s">
        <v>3817</v>
      </c>
      <c r="B177" s="855">
        <v>8589</v>
      </c>
      <c r="C177" s="855">
        <v>8589</v>
      </c>
      <c r="D177" s="855">
        <v>0</v>
      </c>
      <c r="E177" s="855">
        <v>0</v>
      </c>
      <c r="F177" s="855">
        <f t="shared" si="4"/>
        <v>8589</v>
      </c>
      <c r="G177" s="855">
        <f t="shared" si="5"/>
        <v>8589</v>
      </c>
    </row>
    <row r="178" spans="1:7" ht="11.25" customHeight="1">
      <c r="A178" s="856" t="s">
        <v>3816</v>
      </c>
      <c r="B178" s="855">
        <v>8054</v>
      </c>
      <c r="C178" s="855">
        <v>8054</v>
      </c>
      <c r="D178" s="855">
        <v>0</v>
      </c>
      <c r="E178" s="855">
        <v>0</v>
      </c>
      <c r="F178" s="855">
        <f t="shared" si="4"/>
        <v>8054</v>
      </c>
      <c r="G178" s="855">
        <f t="shared" si="5"/>
        <v>8054</v>
      </c>
    </row>
    <row r="179" spans="1:7" ht="11.25" customHeight="1">
      <c r="A179" s="856" t="s">
        <v>3815</v>
      </c>
      <c r="B179" s="855">
        <v>9023</v>
      </c>
      <c r="C179" s="855">
        <v>9023</v>
      </c>
      <c r="D179" s="855">
        <v>0</v>
      </c>
      <c r="E179" s="855">
        <v>0</v>
      </c>
      <c r="F179" s="855">
        <f t="shared" si="4"/>
        <v>9023</v>
      </c>
      <c r="G179" s="855">
        <f t="shared" si="5"/>
        <v>9023</v>
      </c>
    </row>
    <row r="180" spans="1:7" ht="11.25" customHeight="1">
      <c r="A180" s="856" t="s">
        <v>3814</v>
      </c>
      <c r="B180" s="855">
        <v>10240</v>
      </c>
      <c r="C180" s="855">
        <v>10240</v>
      </c>
      <c r="D180" s="855">
        <v>0</v>
      </c>
      <c r="E180" s="855">
        <v>0</v>
      </c>
      <c r="F180" s="855">
        <f t="shared" si="4"/>
        <v>10240</v>
      </c>
      <c r="G180" s="855">
        <f t="shared" si="5"/>
        <v>10240</v>
      </c>
    </row>
    <row r="181" spans="1:7" ht="11.25" customHeight="1">
      <c r="A181" s="856" t="s">
        <v>3813</v>
      </c>
      <c r="B181" s="855">
        <v>8014</v>
      </c>
      <c r="C181" s="855">
        <v>8014</v>
      </c>
      <c r="D181" s="855">
        <v>0</v>
      </c>
      <c r="E181" s="855">
        <v>0</v>
      </c>
      <c r="F181" s="855">
        <f t="shared" si="4"/>
        <v>8014</v>
      </c>
      <c r="G181" s="855">
        <f t="shared" si="5"/>
        <v>8014</v>
      </c>
    </row>
    <row r="182" spans="1:7" ht="11.25" customHeight="1">
      <c r="A182" s="856" t="s">
        <v>3812</v>
      </c>
      <c r="B182" s="855">
        <v>10920</v>
      </c>
      <c r="C182" s="855">
        <v>10920</v>
      </c>
      <c r="D182" s="855">
        <v>0</v>
      </c>
      <c r="E182" s="855">
        <v>0</v>
      </c>
      <c r="F182" s="855">
        <f t="shared" si="4"/>
        <v>10920</v>
      </c>
      <c r="G182" s="855">
        <f t="shared" si="5"/>
        <v>10920</v>
      </c>
    </row>
    <row r="183" spans="1:7" ht="11.25" customHeight="1">
      <c r="A183" s="856" t="s">
        <v>3811</v>
      </c>
      <c r="B183" s="855">
        <v>9299</v>
      </c>
      <c r="C183" s="855">
        <v>9299</v>
      </c>
      <c r="D183" s="855">
        <v>0</v>
      </c>
      <c r="E183" s="855">
        <v>0</v>
      </c>
      <c r="F183" s="855">
        <f t="shared" si="4"/>
        <v>9299</v>
      </c>
      <c r="G183" s="855">
        <f t="shared" si="5"/>
        <v>9299</v>
      </c>
    </row>
    <row r="184" spans="1:7" ht="11.25" customHeight="1">
      <c r="A184" s="856" t="s">
        <v>3810</v>
      </c>
      <c r="B184" s="855">
        <v>6092</v>
      </c>
      <c r="C184" s="855">
        <v>6092</v>
      </c>
      <c r="D184" s="855">
        <v>0</v>
      </c>
      <c r="E184" s="855">
        <v>0</v>
      </c>
      <c r="F184" s="855">
        <f t="shared" si="4"/>
        <v>6092</v>
      </c>
      <c r="G184" s="855">
        <f t="shared" si="5"/>
        <v>6092</v>
      </c>
    </row>
    <row r="185" spans="1:7" ht="11.25" customHeight="1">
      <c r="A185" s="856" t="s">
        <v>3809</v>
      </c>
      <c r="B185" s="855">
        <v>7832</v>
      </c>
      <c r="C185" s="855">
        <v>7832</v>
      </c>
      <c r="D185" s="855">
        <v>0</v>
      </c>
      <c r="E185" s="855">
        <v>0</v>
      </c>
      <c r="F185" s="855">
        <f t="shared" si="4"/>
        <v>7832</v>
      </c>
      <c r="G185" s="855">
        <f t="shared" si="5"/>
        <v>7832</v>
      </c>
    </row>
    <row r="186" spans="1:7" ht="11.25" customHeight="1">
      <c r="A186" s="856" t="s">
        <v>3808</v>
      </c>
      <c r="B186" s="855">
        <v>3702</v>
      </c>
      <c r="C186" s="855">
        <v>3702</v>
      </c>
      <c r="D186" s="855">
        <v>0</v>
      </c>
      <c r="E186" s="855">
        <v>0</v>
      </c>
      <c r="F186" s="855">
        <f t="shared" si="4"/>
        <v>3702</v>
      </c>
      <c r="G186" s="855">
        <f t="shared" si="5"/>
        <v>3702</v>
      </c>
    </row>
    <row r="187" spans="1:7" ht="11.25" customHeight="1">
      <c r="A187" s="856" t="s">
        <v>3807</v>
      </c>
      <c r="B187" s="855">
        <v>4792</v>
      </c>
      <c r="C187" s="855">
        <v>4792</v>
      </c>
      <c r="D187" s="855">
        <v>0</v>
      </c>
      <c r="E187" s="855">
        <v>0</v>
      </c>
      <c r="F187" s="855">
        <f t="shared" si="4"/>
        <v>4792</v>
      </c>
      <c r="G187" s="855">
        <f t="shared" si="5"/>
        <v>4792</v>
      </c>
    </row>
    <row r="188" spans="1:7" ht="11.25" customHeight="1">
      <c r="A188" s="856" t="s">
        <v>3806</v>
      </c>
      <c r="B188" s="855">
        <v>4485</v>
      </c>
      <c r="C188" s="855">
        <v>4485</v>
      </c>
      <c r="D188" s="855">
        <v>0</v>
      </c>
      <c r="E188" s="855">
        <v>0</v>
      </c>
      <c r="F188" s="855">
        <f t="shared" si="4"/>
        <v>4485</v>
      </c>
      <c r="G188" s="855">
        <f t="shared" si="5"/>
        <v>4485</v>
      </c>
    </row>
    <row r="189" spans="1:7" ht="11.25" customHeight="1">
      <c r="A189" s="856" t="s">
        <v>3805</v>
      </c>
      <c r="B189" s="855">
        <v>8304</v>
      </c>
      <c r="C189" s="855">
        <v>8304</v>
      </c>
      <c r="D189" s="855">
        <v>0</v>
      </c>
      <c r="E189" s="855">
        <v>0</v>
      </c>
      <c r="F189" s="855">
        <f t="shared" si="4"/>
        <v>8304</v>
      </c>
      <c r="G189" s="855">
        <f t="shared" si="5"/>
        <v>8304</v>
      </c>
    </row>
    <row r="190" spans="1:7" ht="11.25" customHeight="1">
      <c r="A190" s="856" t="s">
        <v>3804</v>
      </c>
      <c r="B190" s="855">
        <v>14176</v>
      </c>
      <c r="C190" s="855">
        <v>14176</v>
      </c>
      <c r="D190" s="855">
        <v>0</v>
      </c>
      <c r="E190" s="855">
        <v>0</v>
      </c>
      <c r="F190" s="855">
        <f t="shared" si="4"/>
        <v>14176</v>
      </c>
      <c r="G190" s="855">
        <f t="shared" si="5"/>
        <v>14176</v>
      </c>
    </row>
    <row r="191" spans="1:7" ht="11.25" customHeight="1">
      <c r="A191" s="856" t="s">
        <v>3803</v>
      </c>
      <c r="B191" s="855">
        <v>5862</v>
      </c>
      <c r="C191" s="855">
        <v>5862</v>
      </c>
      <c r="D191" s="855">
        <v>0</v>
      </c>
      <c r="E191" s="855">
        <v>0</v>
      </c>
      <c r="F191" s="855">
        <f t="shared" si="4"/>
        <v>5862</v>
      </c>
      <c r="G191" s="855">
        <f t="shared" si="5"/>
        <v>5862</v>
      </c>
    </row>
    <row r="192" spans="1:7" ht="11.25" customHeight="1">
      <c r="A192" s="856" t="s">
        <v>3802</v>
      </c>
      <c r="B192" s="855">
        <v>7394</v>
      </c>
      <c r="C192" s="855">
        <v>7394</v>
      </c>
      <c r="D192" s="855">
        <v>0</v>
      </c>
      <c r="E192" s="855">
        <v>0</v>
      </c>
      <c r="F192" s="855">
        <f t="shared" si="4"/>
        <v>7394</v>
      </c>
      <c r="G192" s="855">
        <f t="shared" si="5"/>
        <v>7394</v>
      </c>
    </row>
    <row r="193" spans="1:7" ht="11.25" customHeight="1">
      <c r="A193" s="856" t="s">
        <v>3801</v>
      </c>
      <c r="B193" s="855">
        <v>12150</v>
      </c>
      <c r="C193" s="855">
        <v>12150</v>
      </c>
      <c r="D193" s="855">
        <v>0</v>
      </c>
      <c r="E193" s="855">
        <v>0</v>
      </c>
      <c r="F193" s="855">
        <f t="shared" si="4"/>
        <v>12150</v>
      </c>
      <c r="G193" s="855">
        <f t="shared" si="5"/>
        <v>12150</v>
      </c>
    </row>
    <row r="194" spans="1:7" ht="11.25" customHeight="1">
      <c r="A194" s="856" t="s">
        <v>3800</v>
      </c>
      <c r="B194" s="855">
        <v>2370</v>
      </c>
      <c r="C194" s="855">
        <v>2370</v>
      </c>
      <c r="D194" s="855">
        <v>0</v>
      </c>
      <c r="E194" s="855">
        <v>0</v>
      </c>
      <c r="F194" s="855">
        <f t="shared" si="4"/>
        <v>2370</v>
      </c>
      <c r="G194" s="855">
        <f t="shared" si="5"/>
        <v>2370</v>
      </c>
    </row>
    <row r="195" spans="1:7" ht="11.25" customHeight="1">
      <c r="A195" s="856" t="s">
        <v>3799</v>
      </c>
      <c r="B195" s="855">
        <v>3058</v>
      </c>
      <c r="C195" s="855">
        <v>3058</v>
      </c>
      <c r="D195" s="855">
        <v>0</v>
      </c>
      <c r="E195" s="855">
        <v>0</v>
      </c>
      <c r="F195" s="855">
        <f t="shared" si="4"/>
        <v>3058</v>
      </c>
      <c r="G195" s="855">
        <f t="shared" si="5"/>
        <v>3058</v>
      </c>
    </row>
    <row r="196" spans="1:7" ht="11.25" customHeight="1">
      <c r="A196" s="856" t="s">
        <v>3798</v>
      </c>
      <c r="B196" s="855">
        <v>997</v>
      </c>
      <c r="C196" s="855">
        <v>997</v>
      </c>
      <c r="D196" s="855">
        <v>0</v>
      </c>
      <c r="E196" s="855">
        <v>0</v>
      </c>
      <c r="F196" s="855">
        <f t="shared" si="4"/>
        <v>997</v>
      </c>
      <c r="G196" s="855">
        <f t="shared" si="5"/>
        <v>997</v>
      </c>
    </row>
    <row r="197" spans="1:7" ht="11.25" customHeight="1">
      <c r="A197" s="856" t="s">
        <v>3797</v>
      </c>
      <c r="B197" s="855">
        <v>2431</v>
      </c>
      <c r="C197" s="855">
        <v>2431</v>
      </c>
      <c r="D197" s="855">
        <v>0</v>
      </c>
      <c r="E197" s="855">
        <v>0</v>
      </c>
      <c r="F197" s="855">
        <f t="shared" ref="F197:F260" si="6">B197+D197</f>
        <v>2431</v>
      </c>
      <c r="G197" s="855">
        <f t="shared" ref="G197:G260" si="7">C197+E197</f>
        <v>2431</v>
      </c>
    </row>
    <row r="198" spans="1:7" ht="11.25" customHeight="1">
      <c r="A198" s="856" t="s">
        <v>3796</v>
      </c>
      <c r="B198" s="855">
        <v>8555</v>
      </c>
      <c r="C198" s="855">
        <v>8555</v>
      </c>
      <c r="D198" s="855">
        <v>0</v>
      </c>
      <c r="E198" s="855">
        <v>0</v>
      </c>
      <c r="F198" s="855">
        <f t="shared" si="6"/>
        <v>8555</v>
      </c>
      <c r="G198" s="855">
        <f t="shared" si="7"/>
        <v>8555</v>
      </c>
    </row>
    <row r="199" spans="1:7" ht="11.25" customHeight="1">
      <c r="A199" s="856" t="s">
        <v>3795</v>
      </c>
      <c r="B199" s="855">
        <v>4412</v>
      </c>
      <c r="C199" s="855">
        <v>4412</v>
      </c>
      <c r="D199" s="855">
        <v>0</v>
      </c>
      <c r="E199" s="855">
        <v>0</v>
      </c>
      <c r="F199" s="855">
        <f t="shared" si="6"/>
        <v>4412</v>
      </c>
      <c r="G199" s="855">
        <f t="shared" si="7"/>
        <v>4412</v>
      </c>
    </row>
    <row r="200" spans="1:7" ht="11.25" customHeight="1">
      <c r="A200" s="856" t="s">
        <v>3794</v>
      </c>
      <c r="B200" s="855">
        <v>1153</v>
      </c>
      <c r="C200" s="855">
        <v>1153</v>
      </c>
      <c r="D200" s="855">
        <v>0</v>
      </c>
      <c r="E200" s="855">
        <v>0</v>
      </c>
      <c r="F200" s="855">
        <f t="shared" si="6"/>
        <v>1153</v>
      </c>
      <c r="G200" s="855">
        <f t="shared" si="7"/>
        <v>1153</v>
      </c>
    </row>
    <row r="201" spans="1:7" ht="11.25" customHeight="1">
      <c r="A201" s="856" t="s">
        <v>3793</v>
      </c>
      <c r="B201" s="855">
        <v>2700</v>
      </c>
      <c r="C201" s="855">
        <v>2700</v>
      </c>
      <c r="D201" s="855">
        <v>0</v>
      </c>
      <c r="E201" s="855">
        <v>0</v>
      </c>
      <c r="F201" s="855">
        <f t="shared" si="6"/>
        <v>2700</v>
      </c>
      <c r="G201" s="855">
        <f t="shared" si="7"/>
        <v>2700</v>
      </c>
    </row>
    <row r="202" spans="1:7" ht="11.25" customHeight="1">
      <c r="A202" s="856" t="s">
        <v>3792</v>
      </c>
      <c r="B202" s="855">
        <v>2503</v>
      </c>
      <c r="C202" s="855">
        <v>2503</v>
      </c>
      <c r="D202" s="855">
        <v>0</v>
      </c>
      <c r="E202" s="855">
        <v>0</v>
      </c>
      <c r="F202" s="855">
        <f t="shared" si="6"/>
        <v>2503</v>
      </c>
      <c r="G202" s="855">
        <f t="shared" si="7"/>
        <v>2503</v>
      </c>
    </row>
    <row r="203" spans="1:7" ht="11.25" customHeight="1">
      <c r="A203" s="856" t="s">
        <v>3791</v>
      </c>
      <c r="B203" s="855">
        <v>8833</v>
      </c>
      <c r="C203" s="855">
        <v>8833</v>
      </c>
      <c r="D203" s="855">
        <v>0</v>
      </c>
      <c r="E203" s="855">
        <v>0</v>
      </c>
      <c r="F203" s="855">
        <f t="shared" si="6"/>
        <v>8833</v>
      </c>
      <c r="G203" s="855">
        <f t="shared" si="7"/>
        <v>8833</v>
      </c>
    </row>
    <row r="204" spans="1:7" ht="11.25" customHeight="1">
      <c r="A204" s="856" t="s">
        <v>3790</v>
      </c>
      <c r="B204" s="855">
        <v>3642</v>
      </c>
      <c r="C204" s="855">
        <v>3642</v>
      </c>
      <c r="D204" s="855">
        <v>0</v>
      </c>
      <c r="E204" s="855">
        <v>0</v>
      </c>
      <c r="F204" s="855">
        <f t="shared" si="6"/>
        <v>3642</v>
      </c>
      <c r="G204" s="855">
        <f t="shared" si="7"/>
        <v>3642</v>
      </c>
    </row>
    <row r="205" spans="1:7" ht="11.25" customHeight="1">
      <c r="A205" s="856" t="s">
        <v>3789</v>
      </c>
      <c r="B205" s="855">
        <v>1004</v>
      </c>
      <c r="C205" s="855">
        <v>1004</v>
      </c>
      <c r="D205" s="855">
        <v>0</v>
      </c>
      <c r="E205" s="855">
        <v>0</v>
      </c>
      <c r="F205" s="855">
        <f t="shared" si="6"/>
        <v>1004</v>
      </c>
      <c r="G205" s="855">
        <f t="shared" si="7"/>
        <v>1004</v>
      </c>
    </row>
    <row r="206" spans="1:7" ht="11.25" customHeight="1">
      <c r="A206" s="856" t="s">
        <v>3788</v>
      </c>
      <c r="B206" s="855">
        <v>6336</v>
      </c>
      <c r="C206" s="855">
        <v>6336</v>
      </c>
      <c r="D206" s="855">
        <v>355.75</v>
      </c>
      <c r="E206" s="855">
        <v>355.75200000000001</v>
      </c>
      <c r="F206" s="855">
        <f t="shared" si="6"/>
        <v>6691.75</v>
      </c>
      <c r="G206" s="855">
        <f t="shared" si="7"/>
        <v>6691.7520000000004</v>
      </c>
    </row>
    <row r="207" spans="1:7" ht="11.25" customHeight="1">
      <c r="A207" s="856" t="s">
        <v>3787</v>
      </c>
      <c r="B207" s="855">
        <v>7720</v>
      </c>
      <c r="C207" s="855">
        <v>7720</v>
      </c>
      <c r="D207" s="855">
        <v>230.32</v>
      </c>
      <c r="E207" s="855">
        <v>229.40800000000002</v>
      </c>
      <c r="F207" s="855">
        <f t="shared" si="6"/>
        <v>7950.32</v>
      </c>
      <c r="G207" s="855">
        <f t="shared" si="7"/>
        <v>7949.4080000000004</v>
      </c>
    </row>
    <row r="208" spans="1:7" ht="11.25" customHeight="1">
      <c r="A208" s="856" t="s">
        <v>3786</v>
      </c>
      <c r="B208" s="855">
        <v>3475</v>
      </c>
      <c r="C208" s="855">
        <v>3475</v>
      </c>
      <c r="D208" s="855">
        <v>0</v>
      </c>
      <c r="E208" s="855">
        <v>0</v>
      </c>
      <c r="F208" s="855">
        <f t="shared" si="6"/>
        <v>3475</v>
      </c>
      <c r="G208" s="855">
        <f t="shared" si="7"/>
        <v>3475</v>
      </c>
    </row>
    <row r="209" spans="1:7" ht="11.25" customHeight="1">
      <c r="A209" s="856" t="s">
        <v>3785</v>
      </c>
      <c r="B209" s="855">
        <v>6117</v>
      </c>
      <c r="C209" s="855">
        <v>6117</v>
      </c>
      <c r="D209" s="855">
        <v>0</v>
      </c>
      <c r="E209" s="855">
        <v>0</v>
      </c>
      <c r="F209" s="855">
        <f t="shared" si="6"/>
        <v>6117</v>
      </c>
      <c r="G209" s="855">
        <f t="shared" si="7"/>
        <v>6117</v>
      </c>
    </row>
    <row r="210" spans="1:7" ht="11.25" customHeight="1">
      <c r="A210" s="856" t="s">
        <v>3784</v>
      </c>
      <c r="B210" s="855">
        <v>13003</v>
      </c>
      <c r="C210" s="855">
        <v>13003</v>
      </c>
      <c r="D210" s="855">
        <v>0</v>
      </c>
      <c r="E210" s="855">
        <v>0</v>
      </c>
      <c r="F210" s="855">
        <f t="shared" si="6"/>
        <v>13003</v>
      </c>
      <c r="G210" s="855">
        <f t="shared" si="7"/>
        <v>13003</v>
      </c>
    </row>
    <row r="211" spans="1:7" ht="11.25" customHeight="1">
      <c r="A211" s="856" t="s">
        <v>3783</v>
      </c>
      <c r="B211" s="855">
        <v>2917</v>
      </c>
      <c r="C211" s="855">
        <v>2917</v>
      </c>
      <c r="D211" s="855">
        <v>0</v>
      </c>
      <c r="E211" s="855">
        <v>0</v>
      </c>
      <c r="F211" s="855">
        <f t="shared" si="6"/>
        <v>2917</v>
      </c>
      <c r="G211" s="855">
        <f t="shared" si="7"/>
        <v>2917</v>
      </c>
    </row>
    <row r="212" spans="1:7" ht="11.25" customHeight="1">
      <c r="A212" s="856" t="s">
        <v>3782</v>
      </c>
      <c r="B212" s="855">
        <v>1159</v>
      </c>
      <c r="C212" s="855">
        <v>1159</v>
      </c>
      <c r="D212" s="855">
        <v>0</v>
      </c>
      <c r="E212" s="855">
        <v>0</v>
      </c>
      <c r="F212" s="855">
        <f t="shared" si="6"/>
        <v>1159</v>
      </c>
      <c r="G212" s="855">
        <f t="shared" si="7"/>
        <v>1159</v>
      </c>
    </row>
    <row r="213" spans="1:7" ht="11.25" customHeight="1">
      <c r="A213" s="856" t="s">
        <v>3781</v>
      </c>
      <c r="B213" s="855">
        <v>1392</v>
      </c>
      <c r="C213" s="855">
        <v>1392</v>
      </c>
      <c r="D213" s="855">
        <v>0</v>
      </c>
      <c r="E213" s="855">
        <v>0</v>
      </c>
      <c r="F213" s="855">
        <f t="shared" si="6"/>
        <v>1392</v>
      </c>
      <c r="G213" s="855">
        <f t="shared" si="7"/>
        <v>1392</v>
      </c>
    </row>
    <row r="214" spans="1:7" ht="11.25" customHeight="1">
      <c r="A214" s="856" t="s">
        <v>3780</v>
      </c>
      <c r="B214" s="855">
        <v>4714</v>
      </c>
      <c r="C214" s="855">
        <v>4714</v>
      </c>
      <c r="D214" s="855">
        <v>0</v>
      </c>
      <c r="E214" s="855">
        <v>0</v>
      </c>
      <c r="F214" s="855">
        <f t="shared" si="6"/>
        <v>4714</v>
      </c>
      <c r="G214" s="855">
        <f t="shared" si="7"/>
        <v>4714</v>
      </c>
    </row>
    <row r="215" spans="1:7" ht="11.25" customHeight="1">
      <c r="A215" s="856" t="s">
        <v>3779</v>
      </c>
      <c r="B215" s="855">
        <v>4822</v>
      </c>
      <c r="C215" s="855">
        <v>4822</v>
      </c>
      <c r="D215" s="855">
        <v>0</v>
      </c>
      <c r="E215" s="855">
        <v>0</v>
      </c>
      <c r="F215" s="855">
        <f t="shared" si="6"/>
        <v>4822</v>
      </c>
      <c r="G215" s="855">
        <f t="shared" si="7"/>
        <v>4822</v>
      </c>
    </row>
    <row r="216" spans="1:7" ht="11.25" customHeight="1">
      <c r="A216" s="857" t="s">
        <v>3778</v>
      </c>
      <c r="B216" s="855">
        <v>12341</v>
      </c>
      <c r="C216" s="855">
        <v>12341</v>
      </c>
      <c r="D216" s="855">
        <v>0</v>
      </c>
      <c r="E216" s="855">
        <v>0</v>
      </c>
      <c r="F216" s="855">
        <f t="shared" si="6"/>
        <v>12341</v>
      </c>
      <c r="G216" s="855">
        <f t="shared" si="7"/>
        <v>12341</v>
      </c>
    </row>
    <row r="217" spans="1:7" ht="11.25" customHeight="1">
      <c r="A217" s="856" t="s">
        <v>3777</v>
      </c>
      <c r="B217" s="855">
        <v>6899</v>
      </c>
      <c r="C217" s="855">
        <v>6899</v>
      </c>
      <c r="D217" s="855">
        <v>0</v>
      </c>
      <c r="E217" s="855">
        <v>0</v>
      </c>
      <c r="F217" s="855">
        <f t="shared" si="6"/>
        <v>6899</v>
      </c>
      <c r="G217" s="855">
        <f t="shared" si="7"/>
        <v>6899</v>
      </c>
    </row>
    <row r="218" spans="1:7" ht="11.25" customHeight="1">
      <c r="A218" s="856" t="s">
        <v>3776</v>
      </c>
      <c r="B218" s="855">
        <v>9725</v>
      </c>
      <c r="C218" s="855">
        <v>9725</v>
      </c>
      <c r="D218" s="855">
        <v>0</v>
      </c>
      <c r="E218" s="855">
        <v>0</v>
      </c>
      <c r="F218" s="855">
        <f t="shared" si="6"/>
        <v>9725</v>
      </c>
      <c r="G218" s="855">
        <f t="shared" si="7"/>
        <v>9725</v>
      </c>
    </row>
    <row r="219" spans="1:7" ht="11.25" customHeight="1">
      <c r="A219" s="856" t="s">
        <v>3775</v>
      </c>
      <c r="B219" s="855">
        <v>1287</v>
      </c>
      <c r="C219" s="855">
        <v>1287</v>
      </c>
      <c r="D219" s="855">
        <v>0</v>
      </c>
      <c r="E219" s="855">
        <v>0</v>
      </c>
      <c r="F219" s="855">
        <f t="shared" si="6"/>
        <v>1287</v>
      </c>
      <c r="G219" s="855">
        <f t="shared" si="7"/>
        <v>1287</v>
      </c>
    </row>
    <row r="220" spans="1:7" ht="11.25" customHeight="1">
      <c r="A220" s="856" t="s">
        <v>3774</v>
      </c>
      <c r="B220" s="855">
        <v>2536</v>
      </c>
      <c r="C220" s="855">
        <v>2536</v>
      </c>
      <c r="D220" s="855">
        <v>0</v>
      </c>
      <c r="E220" s="855">
        <v>0</v>
      </c>
      <c r="F220" s="855">
        <f t="shared" si="6"/>
        <v>2536</v>
      </c>
      <c r="G220" s="855">
        <f t="shared" si="7"/>
        <v>2536</v>
      </c>
    </row>
    <row r="221" spans="1:7" ht="11.25" customHeight="1">
      <c r="A221" s="856" t="s">
        <v>3773</v>
      </c>
      <c r="B221" s="855">
        <v>3414</v>
      </c>
      <c r="C221" s="855">
        <v>3414</v>
      </c>
      <c r="D221" s="855">
        <v>0</v>
      </c>
      <c r="E221" s="855">
        <v>0</v>
      </c>
      <c r="F221" s="855">
        <f t="shared" si="6"/>
        <v>3414</v>
      </c>
      <c r="G221" s="855">
        <f t="shared" si="7"/>
        <v>3414</v>
      </c>
    </row>
    <row r="222" spans="1:7" ht="11.25" customHeight="1">
      <c r="A222" s="856" t="s">
        <v>3772</v>
      </c>
      <c r="B222" s="855">
        <v>9566</v>
      </c>
      <c r="C222" s="855">
        <v>9566</v>
      </c>
      <c r="D222" s="855">
        <v>0</v>
      </c>
      <c r="E222" s="855">
        <v>0</v>
      </c>
      <c r="F222" s="855">
        <f t="shared" si="6"/>
        <v>9566</v>
      </c>
      <c r="G222" s="855">
        <f t="shared" si="7"/>
        <v>9566</v>
      </c>
    </row>
    <row r="223" spans="1:7" ht="11.25" customHeight="1">
      <c r="A223" s="856" t="s">
        <v>3771</v>
      </c>
      <c r="B223" s="855">
        <v>9201</v>
      </c>
      <c r="C223" s="855">
        <v>9201</v>
      </c>
      <c r="D223" s="855">
        <v>0</v>
      </c>
      <c r="E223" s="855">
        <v>0</v>
      </c>
      <c r="F223" s="855">
        <f t="shared" si="6"/>
        <v>9201</v>
      </c>
      <c r="G223" s="855">
        <f t="shared" si="7"/>
        <v>9201</v>
      </c>
    </row>
    <row r="224" spans="1:7" ht="11.25" customHeight="1">
      <c r="A224" s="856" t="s">
        <v>3770</v>
      </c>
      <c r="B224" s="855">
        <v>3408</v>
      </c>
      <c r="C224" s="855">
        <v>3408</v>
      </c>
      <c r="D224" s="855">
        <v>0</v>
      </c>
      <c r="E224" s="855">
        <v>0</v>
      </c>
      <c r="F224" s="855">
        <f t="shared" si="6"/>
        <v>3408</v>
      </c>
      <c r="G224" s="855">
        <f t="shared" si="7"/>
        <v>3408</v>
      </c>
    </row>
    <row r="225" spans="1:7" ht="11.25" customHeight="1">
      <c r="A225" s="856" t="s">
        <v>3769</v>
      </c>
      <c r="B225" s="855">
        <v>3725</v>
      </c>
      <c r="C225" s="855">
        <v>3725</v>
      </c>
      <c r="D225" s="855">
        <v>0</v>
      </c>
      <c r="E225" s="855">
        <v>0</v>
      </c>
      <c r="F225" s="855">
        <f t="shared" si="6"/>
        <v>3725</v>
      </c>
      <c r="G225" s="855">
        <f t="shared" si="7"/>
        <v>3725</v>
      </c>
    </row>
    <row r="226" spans="1:7" ht="11.25" customHeight="1">
      <c r="A226" s="856" t="s">
        <v>3768</v>
      </c>
      <c r="B226" s="855">
        <v>1291</v>
      </c>
      <c r="C226" s="855">
        <v>1291</v>
      </c>
      <c r="D226" s="855">
        <v>0</v>
      </c>
      <c r="E226" s="855">
        <v>0</v>
      </c>
      <c r="F226" s="855">
        <f t="shared" si="6"/>
        <v>1291</v>
      </c>
      <c r="G226" s="855">
        <f t="shared" si="7"/>
        <v>1291</v>
      </c>
    </row>
    <row r="227" spans="1:7" ht="11.25" customHeight="1">
      <c r="A227" s="856" t="s">
        <v>3767</v>
      </c>
      <c r="B227" s="855">
        <v>3123</v>
      </c>
      <c r="C227" s="855">
        <v>3123</v>
      </c>
      <c r="D227" s="855">
        <v>0</v>
      </c>
      <c r="E227" s="855">
        <v>0</v>
      </c>
      <c r="F227" s="855">
        <f t="shared" si="6"/>
        <v>3123</v>
      </c>
      <c r="G227" s="855">
        <f t="shared" si="7"/>
        <v>3123</v>
      </c>
    </row>
    <row r="228" spans="1:7" ht="11.25" customHeight="1">
      <c r="A228" s="858" t="s">
        <v>3766</v>
      </c>
      <c r="B228" s="855">
        <v>2901</v>
      </c>
      <c r="C228" s="855">
        <v>2901</v>
      </c>
      <c r="D228" s="855">
        <v>0</v>
      </c>
      <c r="E228" s="855">
        <v>0</v>
      </c>
      <c r="F228" s="855">
        <f t="shared" si="6"/>
        <v>2901</v>
      </c>
      <c r="G228" s="855">
        <f t="shared" si="7"/>
        <v>2901</v>
      </c>
    </row>
    <row r="229" spans="1:7" ht="11.25" customHeight="1">
      <c r="A229" s="858" t="s">
        <v>3765</v>
      </c>
      <c r="B229" s="855">
        <v>3949</v>
      </c>
      <c r="C229" s="855">
        <v>3949</v>
      </c>
      <c r="D229" s="855">
        <v>0</v>
      </c>
      <c r="E229" s="855">
        <v>0</v>
      </c>
      <c r="F229" s="855">
        <f t="shared" si="6"/>
        <v>3949</v>
      </c>
      <c r="G229" s="855">
        <f t="shared" si="7"/>
        <v>3949</v>
      </c>
    </row>
    <row r="230" spans="1:7" ht="11.25" customHeight="1">
      <c r="A230" s="856" t="s">
        <v>3764</v>
      </c>
      <c r="B230" s="855">
        <v>11201</v>
      </c>
      <c r="C230" s="855">
        <v>11201</v>
      </c>
      <c r="D230" s="855">
        <v>0</v>
      </c>
      <c r="E230" s="855">
        <v>0</v>
      </c>
      <c r="F230" s="855">
        <f t="shared" si="6"/>
        <v>11201</v>
      </c>
      <c r="G230" s="855">
        <f t="shared" si="7"/>
        <v>11201</v>
      </c>
    </row>
    <row r="231" spans="1:7" ht="11.25" customHeight="1">
      <c r="A231" s="856" t="s">
        <v>3763</v>
      </c>
      <c r="B231" s="855">
        <v>10567</v>
      </c>
      <c r="C231" s="855">
        <v>10567</v>
      </c>
      <c r="D231" s="855">
        <v>0</v>
      </c>
      <c r="E231" s="855">
        <v>0</v>
      </c>
      <c r="F231" s="855">
        <f t="shared" si="6"/>
        <v>10567</v>
      </c>
      <c r="G231" s="855">
        <f t="shared" si="7"/>
        <v>10567</v>
      </c>
    </row>
    <row r="232" spans="1:7" ht="11.25" customHeight="1">
      <c r="A232" s="858" t="s">
        <v>3762</v>
      </c>
      <c r="B232" s="855">
        <v>3803</v>
      </c>
      <c r="C232" s="855">
        <v>3803</v>
      </c>
      <c r="D232" s="855">
        <v>0</v>
      </c>
      <c r="E232" s="855">
        <v>0</v>
      </c>
      <c r="F232" s="855">
        <f t="shared" si="6"/>
        <v>3803</v>
      </c>
      <c r="G232" s="855">
        <f t="shared" si="7"/>
        <v>3803</v>
      </c>
    </row>
    <row r="233" spans="1:7" ht="11.25" customHeight="1">
      <c r="A233" s="856" t="s">
        <v>3761</v>
      </c>
      <c r="B233" s="855">
        <v>27975</v>
      </c>
      <c r="C233" s="855">
        <v>27975</v>
      </c>
      <c r="D233" s="855">
        <v>100</v>
      </c>
      <c r="E233" s="855">
        <v>100</v>
      </c>
      <c r="F233" s="855">
        <f t="shared" si="6"/>
        <v>28075</v>
      </c>
      <c r="G233" s="855">
        <f t="shared" si="7"/>
        <v>28075</v>
      </c>
    </row>
    <row r="234" spans="1:7" ht="11.25" customHeight="1">
      <c r="A234" s="856" t="s">
        <v>3760</v>
      </c>
      <c r="B234" s="855">
        <v>2015</v>
      </c>
      <c r="C234" s="855">
        <v>2015</v>
      </c>
      <c r="D234" s="855">
        <v>0</v>
      </c>
      <c r="E234" s="855">
        <v>0</v>
      </c>
      <c r="F234" s="855">
        <f t="shared" si="6"/>
        <v>2015</v>
      </c>
      <c r="G234" s="855">
        <f t="shared" si="7"/>
        <v>2015</v>
      </c>
    </row>
    <row r="235" spans="1:7" ht="11.25" customHeight="1">
      <c r="A235" s="856" t="s">
        <v>3759</v>
      </c>
      <c r="B235" s="855">
        <v>707</v>
      </c>
      <c r="C235" s="855">
        <v>707</v>
      </c>
      <c r="D235" s="855">
        <v>0</v>
      </c>
      <c r="E235" s="855">
        <v>0</v>
      </c>
      <c r="F235" s="855">
        <f t="shared" si="6"/>
        <v>707</v>
      </c>
      <c r="G235" s="855">
        <f t="shared" si="7"/>
        <v>707</v>
      </c>
    </row>
    <row r="236" spans="1:7" ht="11.25" customHeight="1">
      <c r="A236" s="856" t="s">
        <v>3758</v>
      </c>
      <c r="B236" s="855">
        <v>4329</v>
      </c>
      <c r="C236" s="855">
        <v>4329</v>
      </c>
      <c r="D236" s="855">
        <v>0</v>
      </c>
      <c r="E236" s="855">
        <v>0</v>
      </c>
      <c r="F236" s="855">
        <f t="shared" si="6"/>
        <v>4329</v>
      </c>
      <c r="G236" s="855">
        <f t="shared" si="7"/>
        <v>4329</v>
      </c>
    </row>
    <row r="237" spans="1:7" ht="11.25" customHeight="1">
      <c r="A237" s="857" t="s">
        <v>3757</v>
      </c>
      <c r="B237" s="855">
        <v>6925</v>
      </c>
      <c r="C237" s="855">
        <v>6925</v>
      </c>
      <c r="D237" s="855">
        <v>0</v>
      </c>
      <c r="E237" s="855">
        <v>0</v>
      </c>
      <c r="F237" s="855">
        <f t="shared" si="6"/>
        <v>6925</v>
      </c>
      <c r="G237" s="855">
        <f t="shared" si="7"/>
        <v>6925</v>
      </c>
    </row>
    <row r="238" spans="1:7" ht="11.25" customHeight="1">
      <c r="A238" s="856" t="s">
        <v>3756</v>
      </c>
      <c r="B238" s="855">
        <v>6883</v>
      </c>
      <c r="C238" s="855">
        <v>6883</v>
      </c>
      <c r="D238" s="855">
        <v>0</v>
      </c>
      <c r="E238" s="855">
        <v>0</v>
      </c>
      <c r="F238" s="855">
        <f t="shared" si="6"/>
        <v>6883</v>
      </c>
      <c r="G238" s="855">
        <f t="shared" si="7"/>
        <v>6883</v>
      </c>
    </row>
    <row r="239" spans="1:7" ht="11.25" customHeight="1">
      <c r="A239" s="856" t="s">
        <v>3755</v>
      </c>
      <c r="B239" s="855">
        <v>5177</v>
      </c>
      <c r="C239" s="855">
        <v>5177</v>
      </c>
      <c r="D239" s="855">
        <v>0</v>
      </c>
      <c r="E239" s="855">
        <v>0</v>
      </c>
      <c r="F239" s="855">
        <f t="shared" si="6"/>
        <v>5177</v>
      </c>
      <c r="G239" s="855">
        <f t="shared" si="7"/>
        <v>5177</v>
      </c>
    </row>
    <row r="240" spans="1:7" ht="11.25" customHeight="1">
      <c r="A240" s="856" t="s">
        <v>3754</v>
      </c>
      <c r="B240" s="855">
        <v>3731</v>
      </c>
      <c r="C240" s="855">
        <v>3731</v>
      </c>
      <c r="D240" s="855">
        <v>0</v>
      </c>
      <c r="E240" s="855">
        <v>0</v>
      </c>
      <c r="F240" s="855">
        <f t="shared" si="6"/>
        <v>3731</v>
      </c>
      <c r="G240" s="855">
        <f t="shared" si="7"/>
        <v>3731</v>
      </c>
    </row>
    <row r="241" spans="1:7" ht="11.25" customHeight="1">
      <c r="A241" s="856" t="s">
        <v>3753</v>
      </c>
      <c r="B241" s="855">
        <v>6479</v>
      </c>
      <c r="C241" s="855">
        <v>6479</v>
      </c>
      <c r="D241" s="855">
        <v>0</v>
      </c>
      <c r="E241" s="855">
        <v>0</v>
      </c>
      <c r="F241" s="855">
        <f t="shared" si="6"/>
        <v>6479</v>
      </c>
      <c r="G241" s="855">
        <f t="shared" si="7"/>
        <v>6479</v>
      </c>
    </row>
    <row r="242" spans="1:7" ht="11.25" customHeight="1">
      <c r="A242" s="856" t="s">
        <v>3752</v>
      </c>
      <c r="B242" s="855">
        <v>1745</v>
      </c>
      <c r="C242" s="855">
        <v>1745</v>
      </c>
      <c r="D242" s="855">
        <v>0</v>
      </c>
      <c r="E242" s="855">
        <v>0</v>
      </c>
      <c r="F242" s="855">
        <f t="shared" si="6"/>
        <v>1745</v>
      </c>
      <c r="G242" s="855">
        <f t="shared" si="7"/>
        <v>1745</v>
      </c>
    </row>
    <row r="243" spans="1:7" ht="11.25" customHeight="1">
      <c r="A243" s="856" t="s">
        <v>3751</v>
      </c>
      <c r="B243" s="855">
        <v>2550</v>
      </c>
      <c r="C243" s="855">
        <v>2550</v>
      </c>
      <c r="D243" s="855">
        <v>0</v>
      </c>
      <c r="E243" s="855">
        <v>0</v>
      </c>
      <c r="F243" s="855">
        <f t="shared" si="6"/>
        <v>2550</v>
      </c>
      <c r="G243" s="855">
        <f t="shared" si="7"/>
        <v>2550</v>
      </c>
    </row>
    <row r="244" spans="1:7" ht="11.25" customHeight="1">
      <c r="A244" s="856" t="s">
        <v>3750</v>
      </c>
      <c r="B244" s="855">
        <v>7388</v>
      </c>
      <c r="C244" s="855">
        <v>7388</v>
      </c>
      <c r="D244" s="855">
        <v>0</v>
      </c>
      <c r="E244" s="855">
        <v>0</v>
      </c>
      <c r="F244" s="855">
        <f t="shared" si="6"/>
        <v>7388</v>
      </c>
      <c r="G244" s="855">
        <f t="shared" si="7"/>
        <v>7388</v>
      </c>
    </row>
    <row r="245" spans="1:7" ht="11.25" customHeight="1">
      <c r="A245" s="856" t="s">
        <v>3749</v>
      </c>
      <c r="B245" s="855">
        <v>2500</v>
      </c>
      <c r="C245" s="855">
        <v>2500</v>
      </c>
      <c r="D245" s="855">
        <v>0</v>
      </c>
      <c r="E245" s="855">
        <v>0</v>
      </c>
      <c r="F245" s="855">
        <f t="shared" si="6"/>
        <v>2500</v>
      </c>
      <c r="G245" s="855">
        <f t="shared" si="7"/>
        <v>2500</v>
      </c>
    </row>
    <row r="246" spans="1:7" ht="11.25" customHeight="1">
      <c r="A246" s="856" t="s">
        <v>3748</v>
      </c>
      <c r="B246" s="855">
        <v>2541</v>
      </c>
      <c r="C246" s="855">
        <v>2541</v>
      </c>
      <c r="D246" s="855">
        <v>0</v>
      </c>
      <c r="E246" s="855">
        <v>0</v>
      </c>
      <c r="F246" s="855">
        <f t="shared" si="6"/>
        <v>2541</v>
      </c>
      <c r="G246" s="855">
        <f t="shared" si="7"/>
        <v>2541</v>
      </c>
    </row>
    <row r="247" spans="1:7" ht="11.25" customHeight="1">
      <c r="A247" s="856" t="s">
        <v>3747</v>
      </c>
      <c r="B247" s="855">
        <v>1739</v>
      </c>
      <c r="C247" s="855">
        <v>1739</v>
      </c>
      <c r="D247" s="855">
        <v>0</v>
      </c>
      <c r="E247" s="855">
        <v>0</v>
      </c>
      <c r="F247" s="855">
        <f t="shared" si="6"/>
        <v>1739</v>
      </c>
      <c r="G247" s="855">
        <f t="shared" si="7"/>
        <v>1739</v>
      </c>
    </row>
    <row r="248" spans="1:7" ht="11.25" customHeight="1">
      <c r="A248" s="856" t="s">
        <v>3746</v>
      </c>
      <c r="B248" s="855">
        <v>2406</v>
      </c>
      <c r="C248" s="855">
        <v>2406</v>
      </c>
      <c r="D248" s="855">
        <v>0</v>
      </c>
      <c r="E248" s="855">
        <v>0</v>
      </c>
      <c r="F248" s="855">
        <f t="shared" si="6"/>
        <v>2406</v>
      </c>
      <c r="G248" s="855">
        <f t="shared" si="7"/>
        <v>2406</v>
      </c>
    </row>
    <row r="249" spans="1:7" ht="11.25" customHeight="1">
      <c r="A249" s="856" t="s">
        <v>3745</v>
      </c>
      <c r="B249" s="855">
        <v>1998</v>
      </c>
      <c r="C249" s="855">
        <v>1998</v>
      </c>
      <c r="D249" s="855">
        <v>0</v>
      </c>
      <c r="E249" s="855">
        <v>0</v>
      </c>
      <c r="F249" s="855">
        <f t="shared" si="6"/>
        <v>1998</v>
      </c>
      <c r="G249" s="855">
        <f t="shared" si="7"/>
        <v>1998</v>
      </c>
    </row>
    <row r="250" spans="1:7" ht="11.25" customHeight="1">
      <c r="A250" s="856" t="s">
        <v>3744</v>
      </c>
      <c r="B250" s="855">
        <v>14414</v>
      </c>
      <c r="C250" s="855">
        <v>14414</v>
      </c>
      <c r="D250" s="855">
        <v>0</v>
      </c>
      <c r="E250" s="855">
        <v>0</v>
      </c>
      <c r="F250" s="855">
        <f t="shared" si="6"/>
        <v>14414</v>
      </c>
      <c r="G250" s="855">
        <f t="shared" si="7"/>
        <v>14414</v>
      </c>
    </row>
    <row r="251" spans="1:7" ht="11.25" customHeight="1">
      <c r="A251" s="856" t="s">
        <v>3743</v>
      </c>
      <c r="B251" s="855">
        <v>2761</v>
      </c>
      <c r="C251" s="855">
        <v>2761</v>
      </c>
      <c r="D251" s="855">
        <v>0</v>
      </c>
      <c r="E251" s="855">
        <v>0</v>
      </c>
      <c r="F251" s="855">
        <f t="shared" si="6"/>
        <v>2761</v>
      </c>
      <c r="G251" s="855">
        <f t="shared" si="7"/>
        <v>2761</v>
      </c>
    </row>
    <row r="252" spans="1:7" ht="21.75">
      <c r="A252" s="857" t="s">
        <v>3742</v>
      </c>
      <c r="B252" s="855">
        <v>20155</v>
      </c>
      <c r="C252" s="855">
        <v>20155</v>
      </c>
      <c r="D252" s="855">
        <v>0</v>
      </c>
      <c r="E252" s="855">
        <v>0</v>
      </c>
      <c r="F252" s="855">
        <f t="shared" si="6"/>
        <v>20155</v>
      </c>
      <c r="G252" s="855">
        <f t="shared" si="7"/>
        <v>20155</v>
      </c>
    </row>
    <row r="253" spans="1:7" ht="11.25" customHeight="1">
      <c r="A253" s="856" t="s">
        <v>3741</v>
      </c>
      <c r="B253" s="855">
        <v>8683</v>
      </c>
      <c r="C253" s="855">
        <v>8683</v>
      </c>
      <c r="D253" s="855">
        <v>0</v>
      </c>
      <c r="E253" s="855">
        <v>0</v>
      </c>
      <c r="F253" s="855">
        <f t="shared" si="6"/>
        <v>8683</v>
      </c>
      <c r="G253" s="855">
        <f t="shared" si="7"/>
        <v>8683</v>
      </c>
    </row>
    <row r="254" spans="1:7" ht="11.25" customHeight="1">
      <c r="A254" s="856" t="s">
        <v>3740</v>
      </c>
      <c r="B254" s="855">
        <v>11590</v>
      </c>
      <c r="C254" s="855">
        <v>11590</v>
      </c>
      <c r="D254" s="855">
        <v>0</v>
      </c>
      <c r="E254" s="855">
        <v>0</v>
      </c>
      <c r="F254" s="855">
        <f t="shared" si="6"/>
        <v>11590</v>
      </c>
      <c r="G254" s="855">
        <f t="shared" si="7"/>
        <v>11590</v>
      </c>
    </row>
    <row r="255" spans="1:7" ht="11.25" customHeight="1">
      <c r="A255" s="856" t="s">
        <v>3739</v>
      </c>
      <c r="B255" s="855">
        <v>2142</v>
      </c>
      <c r="C255" s="855">
        <v>2142</v>
      </c>
      <c r="D255" s="855">
        <v>0</v>
      </c>
      <c r="E255" s="855">
        <v>0</v>
      </c>
      <c r="F255" s="855">
        <f t="shared" si="6"/>
        <v>2142</v>
      </c>
      <c r="G255" s="855">
        <f t="shared" si="7"/>
        <v>2142</v>
      </c>
    </row>
    <row r="256" spans="1:7" ht="11.25" customHeight="1">
      <c r="A256" s="856" t="s">
        <v>3738</v>
      </c>
      <c r="B256" s="855">
        <v>4701</v>
      </c>
      <c r="C256" s="855">
        <v>4701</v>
      </c>
      <c r="D256" s="855">
        <v>0</v>
      </c>
      <c r="E256" s="855">
        <v>0</v>
      </c>
      <c r="F256" s="855">
        <f t="shared" si="6"/>
        <v>4701</v>
      </c>
      <c r="G256" s="855">
        <f t="shared" si="7"/>
        <v>4701</v>
      </c>
    </row>
    <row r="257" spans="1:7" ht="11.25" customHeight="1">
      <c r="A257" s="856" t="s">
        <v>3737</v>
      </c>
      <c r="B257" s="855">
        <v>1683</v>
      </c>
      <c r="C257" s="855">
        <v>1683</v>
      </c>
      <c r="D257" s="855">
        <v>0</v>
      </c>
      <c r="E257" s="855">
        <v>0</v>
      </c>
      <c r="F257" s="855">
        <f t="shared" si="6"/>
        <v>1683</v>
      </c>
      <c r="G257" s="855">
        <f t="shared" si="7"/>
        <v>1683</v>
      </c>
    </row>
    <row r="258" spans="1:7" ht="11.25" customHeight="1">
      <c r="A258" s="856" t="s">
        <v>3736</v>
      </c>
      <c r="B258" s="855">
        <v>27518</v>
      </c>
      <c r="C258" s="855">
        <v>27518</v>
      </c>
      <c r="D258" s="855">
        <v>0</v>
      </c>
      <c r="E258" s="855">
        <v>0</v>
      </c>
      <c r="F258" s="855">
        <f t="shared" si="6"/>
        <v>27518</v>
      </c>
      <c r="G258" s="855">
        <f t="shared" si="7"/>
        <v>27518</v>
      </c>
    </row>
    <row r="259" spans="1:7" ht="11.25" customHeight="1">
      <c r="A259" s="856" t="s">
        <v>3735</v>
      </c>
      <c r="B259" s="855">
        <v>12522</v>
      </c>
      <c r="C259" s="855">
        <v>12522</v>
      </c>
      <c r="D259" s="855">
        <v>0</v>
      </c>
      <c r="E259" s="855">
        <v>0</v>
      </c>
      <c r="F259" s="855">
        <f t="shared" si="6"/>
        <v>12522</v>
      </c>
      <c r="G259" s="855">
        <f t="shared" si="7"/>
        <v>12522</v>
      </c>
    </row>
    <row r="260" spans="1:7" ht="11.25" customHeight="1">
      <c r="A260" s="856" t="s">
        <v>3734</v>
      </c>
      <c r="B260" s="855">
        <v>8283</v>
      </c>
      <c r="C260" s="855">
        <v>8283</v>
      </c>
      <c r="D260" s="855">
        <v>0</v>
      </c>
      <c r="E260" s="855">
        <v>0</v>
      </c>
      <c r="F260" s="855">
        <f t="shared" si="6"/>
        <v>8283</v>
      </c>
      <c r="G260" s="855">
        <f t="shared" si="7"/>
        <v>8283</v>
      </c>
    </row>
    <row r="261" spans="1:7" ht="11.25" customHeight="1">
      <c r="A261" s="856" t="s">
        <v>3733</v>
      </c>
      <c r="B261" s="855">
        <v>20198</v>
      </c>
      <c r="C261" s="855">
        <v>20198</v>
      </c>
      <c r="D261" s="855">
        <v>0</v>
      </c>
      <c r="E261" s="855">
        <v>0</v>
      </c>
      <c r="F261" s="855">
        <f t="shared" ref="F261:F324" si="8">B261+D261</f>
        <v>20198</v>
      </c>
      <c r="G261" s="855">
        <f t="shared" ref="G261:G324" si="9">C261+E261</f>
        <v>20198</v>
      </c>
    </row>
    <row r="262" spans="1:7" ht="11.25" customHeight="1">
      <c r="A262" s="856" t="s">
        <v>3732</v>
      </c>
      <c r="B262" s="855">
        <v>16941</v>
      </c>
      <c r="C262" s="855">
        <v>16941</v>
      </c>
      <c r="D262" s="855">
        <v>0</v>
      </c>
      <c r="E262" s="855">
        <v>0</v>
      </c>
      <c r="F262" s="855">
        <f t="shared" si="8"/>
        <v>16941</v>
      </c>
      <c r="G262" s="855">
        <f t="shared" si="9"/>
        <v>16941</v>
      </c>
    </row>
    <row r="263" spans="1:7" ht="11.25" customHeight="1">
      <c r="A263" s="856" t="s">
        <v>3731</v>
      </c>
      <c r="B263" s="855">
        <v>11646</v>
      </c>
      <c r="C263" s="855">
        <v>11646</v>
      </c>
      <c r="D263" s="855">
        <v>0</v>
      </c>
      <c r="E263" s="855">
        <v>0</v>
      </c>
      <c r="F263" s="855">
        <f t="shared" si="8"/>
        <v>11646</v>
      </c>
      <c r="G263" s="855">
        <f t="shared" si="9"/>
        <v>11646</v>
      </c>
    </row>
    <row r="264" spans="1:7" ht="11.25" customHeight="1">
      <c r="A264" s="856" t="s">
        <v>3730</v>
      </c>
      <c r="B264" s="855">
        <v>21638</v>
      </c>
      <c r="C264" s="855">
        <v>21638</v>
      </c>
      <c r="D264" s="855">
        <v>0</v>
      </c>
      <c r="E264" s="855">
        <v>0</v>
      </c>
      <c r="F264" s="855">
        <f t="shared" si="8"/>
        <v>21638</v>
      </c>
      <c r="G264" s="855">
        <f t="shared" si="9"/>
        <v>21638</v>
      </c>
    </row>
    <row r="265" spans="1:7" ht="11.25" customHeight="1">
      <c r="A265" s="856" t="s">
        <v>3729</v>
      </c>
      <c r="B265" s="855">
        <v>4542</v>
      </c>
      <c r="C265" s="855">
        <v>4542</v>
      </c>
      <c r="D265" s="855">
        <v>0</v>
      </c>
      <c r="E265" s="855">
        <v>0</v>
      </c>
      <c r="F265" s="855">
        <f t="shared" si="8"/>
        <v>4542</v>
      </c>
      <c r="G265" s="855">
        <f t="shared" si="9"/>
        <v>4542</v>
      </c>
    </row>
    <row r="266" spans="1:7" ht="11.25" customHeight="1">
      <c r="A266" s="856" t="s">
        <v>3728</v>
      </c>
      <c r="B266" s="855">
        <v>4957</v>
      </c>
      <c r="C266" s="855">
        <v>4957</v>
      </c>
      <c r="D266" s="855">
        <v>0</v>
      </c>
      <c r="E266" s="855">
        <v>0</v>
      </c>
      <c r="F266" s="855">
        <f t="shared" si="8"/>
        <v>4957</v>
      </c>
      <c r="G266" s="855">
        <f t="shared" si="9"/>
        <v>4957</v>
      </c>
    </row>
    <row r="267" spans="1:7" ht="11.25" customHeight="1">
      <c r="A267" s="856" t="s">
        <v>3727</v>
      </c>
      <c r="B267" s="855">
        <v>4012</v>
      </c>
      <c r="C267" s="855">
        <v>4012</v>
      </c>
      <c r="D267" s="855">
        <v>0</v>
      </c>
      <c r="E267" s="855">
        <v>0</v>
      </c>
      <c r="F267" s="855">
        <f t="shared" si="8"/>
        <v>4012</v>
      </c>
      <c r="G267" s="855">
        <f t="shared" si="9"/>
        <v>4012</v>
      </c>
    </row>
    <row r="268" spans="1:7" ht="11.25" customHeight="1">
      <c r="A268" s="856" t="s">
        <v>3726</v>
      </c>
      <c r="B268" s="855">
        <v>5733</v>
      </c>
      <c r="C268" s="855">
        <v>5733</v>
      </c>
      <c r="D268" s="855">
        <v>0</v>
      </c>
      <c r="E268" s="855">
        <v>0</v>
      </c>
      <c r="F268" s="855">
        <f t="shared" si="8"/>
        <v>5733</v>
      </c>
      <c r="G268" s="855">
        <f t="shared" si="9"/>
        <v>5733</v>
      </c>
    </row>
    <row r="269" spans="1:7" ht="11.25" customHeight="1">
      <c r="A269" s="856" t="s">
        <v>3725</v>
      </c>
      <c r="B269" s="855">
        <v>3185</v>
      </c>
      <c r="C269" s="855">
        <v>3185</v>
      </c>
      <c r="D269" s="855">
        <v>0</v>
      </c>
      <c r="E269" s="855">
        <v>0</v>
      </c>
      <c r="F269" s="855">
        <f t="shared" si="8"/>
        <v>3185</v>
      </c>
      <c r="G269" s="855">
        <f t="shared" si="9"/>
        <v>3185</v>
      </c>
    </row>
    <row r="270" spans="1:7" ht="11.25" customHeight="1">
      <c r="A270" s="856" t="s">
        <v>3724</v>
      </c>
      <c r="B270" s="855">
        <v>11435</v>
      </c>
      <c r="C270" s="855">
        <v>11435</v>
      </c>
      <c r="D270" s="855">
        <v>0</v>
      </c>
      <c r="E270" s="855">
        <v>0</v>
      </c>
      <c r="F270" s="855">
        <f t="shared" si="8"/>
        <v>11435</v>
      </c>
      <c r="G270" s="855">
        <f t="shared" si="9"/>
        <v>11435</v>
      </c>
    </row>
    <row r="271" spans="1:7" ht="11.25" customHeight="1">
      <c r="A271" s="856" t="s">
        <v>3723</v>
      </c>
      <c r="B271" s="855">
        <v>4810</v>
      </c>
      <c r="C271" s="855">
        <v>4810</v>
      </c>
      <c r="D271" s="855">
        <v>0</v>
      </c>
      <c r="E271" s="855">
        <v>0</v>
      </c>
      <c r="F271" s="855">
        <f t="shared" si="8"/>
        <v>4810</v>
      </c>
      <c r="G271" s="855">
        <f t="shared" si="9"/>
        <v>4810</v>
      </c>
    </row>
    <row r="272" spans="1:7" ht="11.25" customHeight="1">
      <c r="A272" s="856" t="s">
        <v>3722</v>
      </c>
      <c r="B272" s="855">
        <v>26479</v>
      </c>
      <c r="C272" s="855">
        <v>26479</v>
      </c>
      <c r="D272" s="855">
        <v>0</v>
      </c>
      <c r="E272" s="855">
        <v>0</v>
      </c>
      <c r="F272" s="855">
        <f t="shared" si="8"/>
        <v>26479</v>
      </c>
      <c r="G272" s="855">
        <f t="shared" si="9"/>
        <v>26479</v>
      </c>
    </row>
    <row r="273" spans="1:7" ht="11.25" customHeight="1">
      <c r="A273" s="856" t="s">
        <v>3721</v>
      </c>
      <c r="B273" s="855">
        <v>29801</v>
      </c>
      <c r="C273" s="855">
        <v>29801</v>
      </c>
      <c r="D273" s="855">
        <v>0</v>
      </c>
      <c r="E273" s="855">
        <v>0</v>
      </c>
      <c r="F273" s="855">
        <f t="shared" si="8"/>
        <v>29801</v>
      </c>
      <c r="G273" s="855">
        <f t="shared" si="9"/>
        <v>29801</v>
      </c>
    </row>
    <row r="274" spans="1:7" ht="11.25" customHeight="1">
      <c r="A274" s="856" t="s">
        <v>3720</v>
      </c>
      <c r="B274" s="855">
        <v>20865</v>
      </c>
      <c r="C274" s="855">
        <v>20865</v>
      </c>
      <c r="D274" s="855">
        <v>0</v>
      </c>
      <c r="E274" s="855">
        <v>0</v>
      </c>
      <c r="F274" s="855">
        <f t="shared" si="8"/>
        <v>20865</v>
      </c>
      <c r="G274" s="855">
        <f t="shared" si="9"/>
        <v>20865</v>
      </c>
    </row>
    <row r="275" spans="1:7" ht="11.25" customHeight="1">
      <c r="A275" s="856" t="s">
        <v>3719</v>
      </c>
      <c r="B275" s="855">
        <v>30016</v>
      </c>
      <c r="C275" s="855">
        <v>30016</v>
      </c>
      <c r="D275" s="855">
        <v>0</v>
      </c>
      <c r="E275" s="855">
        <v>0</v>
      </c>
      <c r="F275" s="855">
        <f t="shared" si="8"/>
        <v>30016</v>
      </c>
      <c r="G275" s="855">
        <f t="shared" si="9"/>
        <v>30016</v>
      </c>
    </row>
    <row r="276" spans="1:7" ht="11.25" customHeight="1">
      <c r="A276" s="856" t="s">
        <v>3718</v>
      </c>
      <c r="B276" s="855">
        <v>5117</v>
      </c>
      <c r="C276" s="855">
        <v>5117</v>
      </c>
      <c r="D276" s="855">
        <v>0</v>
      </c>
      <c r="E276" s="855">
        <v>0</v>
      </c>
      <c r="F276" s="855">
        <f t="shared" si="8"/>
        <v>5117</v>
      </c>
      <c r="G276" s="855">
        <f t="shared" si="9"/>
        <v>5117</v>
      </c>
    </row>
    <row r="277" spans="1:7" ht="11.25" customHeight="1">
      <c r="A277" s="856" t="s">
        <v>3717</v>
      </c>
      <c r="B277" s="855">
        <v>2540</v>
      </c>
      <c r="C277" s="855">
        <v>2540</v>
      </c>
      <c r="D277" s="855">
        <v>0</v>
      </c>
      <c r="E277" s="855">
        <v>0</v>
      </c>
      <c r="F277" s="855">
        <f t="shared" si="8"/>
        <v>2540</v>
      </c>
      <c r="G277" s="855">
        <f t="shared" si="9"/>
        <v>2540</v>
      </c>
    </row>
    <row r="278" spans="1:7" ht="11.25" customHeight="1">
      <c r="A278" s="856" t="s">
        <v>3716</v>
      </c>
      <c r="B278" s="855">
        <v>6645</v>
      </c>
      <c r="C278" s="855">
        <v>6645</v>
      </c>
      <c r="D278" s="855">
        <v>0</v>
      </c>
      <c r="E278" s="855">
        <v>0</v>
      </c>
      <c r="F278" s="855">
        <f t="shared" si="8"/>
        <v>6645</v>
      </c>
      <c r="G278" s="855">
        <f t="shared" si="9"/>
        <v>6645</v>
      </c>
    </row>
    <row r="279" spans="1:7" ht="11.25" customHeight="1">
      <c r="A279" s="856" t="s">
        <v>3715</v>
      </c>
      <c r="B279" s="855">
        <v>10256</v>
      </c>
      <c r="C279" s="855">
        <v>10256</v>
      </c>
      <c r="D279" s="855">
        <v>0</v>
      </c>
      <c r="E279" s="855">
        <v>0</v>
      </c>
      <c r="F279" s="855">
        <f t="shared" si="8"/>
        <v>10256</v>
      </c>
      <c r="G279" s="855">
        <f t="shared" si="9"/>
        <v>10256</v>
      </c>
    </row>
    <row r="280" spans="1:7" ht="11.25" customHeight="1">
      <c r="A280" s="856" t="s">
        <v>3714</v>
      </c>
      <c r="B280" s="855">
        <v>4375</v>
      </c>
      <c r="C280" s="855">
        <v>4375</v>
      </c>
      <c r="D280" s="855">
        <v>0</v>
      </c>
      <c r="E280" s="855">
        <v>0</v>
      </c>
      <c r="F280" s="855">
        <f t="shared" si="8"/>
        <v>4375</v>
      </c>
      <c r="G280" s="855">
        <f t="shared" si="9"/>
        <v>4375</v>
      </c>
    </row>
    <row r="281" spans="1:7" ht="11.25" customHeight="1">
      <c r="A281" s="856" t="s">
        <v>3713</v>
      </c>
      <c r="B281" s="855">
        <v>2195</v>
      </c>
      <c r="C281" s="855">
        <v>2195</v>
      </c>
      <c r="D281" s="855">
        <v>0</v>
      </c>
      <c r="E281" s="855">
        <v>0</v>
      </c>
      <c r="F281" s="855">
        <f t="shared" si="8"/>
        <v>2195</v>
      </c>
      <c r="G281" s="855">
        <f t="shared" si="9"/>
        <v>2195</v>
      </c>
    </row>
    <row r="282" spans="1:7" ht="11.25" customHeight="1">
      <c r="A282" s="856" t="s">
        <v>3712</v>
      </c>
      <c r="B282" s="855">
        <v>4369</v>
      </c>
      <c r="C282" s="855">
        <v>4369</v>
      </c>
      <c r="D282" s="855">
        <v>0</v>
      </c>
      <c r="E282" s="855">
        <v>0</v>
      </c>
      <c r="F282" s="855">
        <f t="shared" si="8"/>
        <v>4369</v>
      </c>
      <c r="G282" s="855">
        <f t="shared" si="9"/>
        <v>4369</v>
      </c>
    </row>
    <row r="283" spans="1:7" ht="11.25" customHeight="1">
      <c r="A283" s="856" t="s">
        <v>3711</v>
      </c>
      <c r="B283" s="855">
        <v>9135</v>
      </c>
      <c r="C283" s="855">
        <v>9135</v>
      </c>
      <c r="D283" s="855">
        <v>0</v>
      </c>
      <c r="E283" s="855">
        <v>0</v>
      </c>
      <c r="F283" s="855">
        <f t="shared" si="8"/>
        <v>9135</v>
      </c>
      <c r="G283" s="855">
        <f t="shared" si="9"/>
        <v>9135</v>
      </c>
    </row>
    <row r="284" spans="1:7" ht="11.25" customHeight="1">
      <c r="A284" s="856" t="s">
        <v>3710</v>
      </c>
      <c r="B284" s="855">
        <v>9641</v>
      </c>
      <c r="C284" s="855">
        <v>9641</v>
      </c>
      <c r="D284" s="855">
        <v>0</v>
      </c>
      <c r="E284" s="855">
        <v>0</v>
      </c>
      <c r="F284" s="855">
        <f t="shared" si="8"/>
        <v>9641</v>
      </c>
      <c r="G284" s="855">
        <f t="shared" si="9"/>
        <v>9641</v>
      </c>
    </row>
    <row r="285" spans="1:7" ht="11.25" customHeight="1">
      <c r="A285" s="856" t="s">
        <v>3709</v>
      </c>
      <c r="B285" s="855">
        <v>27293</v>
      </c>
      <c r="C285" s="855">
        <v>27293</v>
      </c>
      <c r="D285" s="855">
        <v>22.25</v>
      </c>
      <c r="E285" s="855">
        <v>22.25</v>
      </c>
      <c r="F285" s="855">
        <f t="shared" si="8"/>
        <v>27315.25</v>
      </c>
      <c r="G285" s="855">
        <f t="shared" si="9"/>
        <v>27315.25</v>
      </c>
    </row>
    <row r="286" spans="1:7" ht="11.25" customHeight="1">
      <c r="A286" s="856" t="s">
        <v>3708</v>
      </c>
      <c r="B286" s="855">
        <v>22292</v>
      </c>
      <c r="C286" s="855">
        <v>22292</v>
      </c>
      <c r="D286" s="855">
        <v>0</v>
      </c>
      <c r="E286" s="855">
        <v>0</v>
      </c>
      <c r="F286" s="855">
        <f t="shared" si="8"/>
        <v>22292</v>
      </c>
      <c r="G286" s="855">
        <f t="shared" si="9"/>
        <v>22292</v>
      </c>
    </row>
    <row r="287" spans="1:7" ht="11.25" customHeight="1">
      <c r="A287" s="856" t="s">
        <v>3707</v>
      </c>
      <c r="B287" s="855">
        <v>3956</v>
      </c>
      <c r="C287" s="855">
        <v>3956</v>
      </c>
      <c r="D287" s="855">
        <v>0</v>
      </c>
      <c r="E287" s="855">
        <v>0</v>
      </c>
      <c r="F287" s="855">
        <f t="shared" si="8"/>
        <v>3956</v>
      </c>
      <c r="G287" s="855">
        <f t="shared" si="9"/>
        <v>3956</v>
      </c>
    </row>
    <row r="288" spans="1:7" ht="11.25" customHeight="1">
      <c r="A288" s="856" t="s">
        <v>3706</v>
      </c>
      <c r="B288" s="855">
        <v>32959</v>
      </c>
      <c r="C288" s="855">
        <v>32959</v>
      </c>
      <c r="D288" s="855">
        <v>0</v>
      </c>
      <c r="E288" s="855">
        <v>0</v>
      </c>
      <c r="F288" s="855">
        <f t="shared" si="8"/>
        <v>32959</v>
      </c>
      <c r="G288" s="855">
        <f t="shared" si="9"/>
        <v>32959</v>
      </c>
    </row>
    <row r="289" spans="1:7" ht="11.25" customHeight="1">
      <c r="A289" s="856" t="s">
        <v>3705</v>
      </c>
      <c r="B289" s="855">
        <v>21494</v>
      </c>
      <c r="C289" s="855">
        <v>21494</v>
      </c>
      <c r="D289" s="855">
        <v>0</v>
      </c>
      <c r="E289" s="855">
        <v>0</v>
      </c>
      <c r="F289" s="855">
        <f t="shared" si="8"/>
        <v>21494</v>
      </c>
      <c r="G289" s="855">
        <f t="shared" si="9"/>
        <v>21494</v>
      </c>
    </row>
    <row r="290" spans="1:7" ht="11.25" customHeight="1">
      <c r="A290" s="856" t="s">
        <v>3704</v>
      </c>
      <c r="B290" s="855">
        <v>10126</v>
      </c>
      <c r="C290" s="855">
        <v>10126</v>
      </c>
      <c r="D290" s="855">
        <v>0</v>
      </c>
      <c r="E290" s="855">
        <v>0</v>
      </c>
      <c r="F290" s="855">
        <f t="shared" si="8"/>
        <v>10126</v>
      </c>
      <c r="G290" s="855">
        <f t="shared" si="9"/>
        <v>10126</v>
      </c>
    </row>
    <row r="291" spans="1:7" ht="11.25" customHeight="1">
      <c r="A291" s="856" t="s">
        <v>3703</v>
      </c>
      <c r="B291" s="855">
        <v>4464</v>
      </c>
      <c r="C291" s="855">
        <v>4464</v>
      </c>
      <c r="D291" s="855">
        <v>0</v>
      </c>
      <c r="E291" s="855">
        <v>0</v>
      </c>
      <c r="F291" s="855">
        <f t="shared" si="8"/>
        <v>4464</v>
      </c>
      <c r="G291" s="855">
        <f t="shared" si="9"/>
        <v>4464</v>
      </c>
    </row>
    <row r="292" spans="1:7" ht="11.25" customHeight="1">
      <c r="A292" s="856" t="s">
        <v>3702</v>
      </c>
      <c r="B292" s="855">
        <v>13024</v>
      </c>
      <c r="C292" s="855">
        <v>13024</v>
      </c>
      <c r="D292" s="855">
        <v>0</v>
      </c>
      <c r="E292" s="855">
        <v>0</v>
      </c>
      <c r="F292" s="855">
        <f t="shared" si="8"/>
        <v>13024</v>
      </c>
      <c r="G292" s="855">
        <f t="shared" si="9"/>
        <v>13024</v>
      </c>
    </row>
    <row r="293" spans="1:7" ht="11.25" customHeight="1">
      <c r="A293" s="856" t="s">
        <v>3701</v>
      </c>
      <c r="B293" s="855">
        <v>13395</v>
      </c>
      <c r="C293" s="855">
        <v>13395</v>
      </c>
      <c r="D293" s="855">
        <v>0</v>
      </c>
      <c r="E293" s="855">
        <v>0</v>
      </c>
      <c r="F293" s="855">
        <f t="shared" si="8"/>
        <v>13395</v>
      </c>
      <c r="G293" s="855">
        <f t="shared" si="9"/>
        <v>13395</v>
      </c>
    </row>
    <row r="294" spans="1:7" ht="11.25" customHeight="1">
      <c r="A294" s="856" t="s">
        <v>3700</v>
      </c>
      <c r="B294" s="855">
        <v>18592</v>
      </c>
      <c r="C294" s="855">
        <v>18592</v>
      </c>
      <c r="D294" s="855">
        <v>235.06</v>
      </c>
      <c r="E294" s="855">
        <v>235.05500000000001</v>
      </c>
      <c r="F294" s="855">
        <f t="shared" si="8"/>
        <v>18827.060000000001</v>
      </c>
      <c r="G294" s="855">
        <f t="shared" si="9"/>
        <v>18827.055</v>
      </c>
    </row>
    <row r="295" spans="1:7" ht="11.25" customHeight="1">
      <c r="A295" s="856" t="s">
        <v>3699</v>
      </c>
      <c r="B295" s="855">
        <v>4799</v>
      </c>
      <c r="C295" s="855">
        <v>4799</v>
      </c>
      <c r="D295" s="855">
        <v>0</v>
      </c>
      <c r="E295" s="855">
        <v>0</v>
      </c>
      <c r="F295" s="855">
        <f t="shared" si="8"/>
        <v>4799</v>
      </c>
      <c r="G295" s="855">
        <f t="shared" si="9"/>
        <v>4799</v>
      </c>
    </row>
    <row r="296" spans="1:7" ht="11.25" customHeight="1">
      <c r="A296" s="856" t="s">
        <v>3698</v>
      </c>
      <c r="B296" s="855">
        <v>4813</v>
      </c>
      <c r="C296" s="855">
        <v>4813</v>
      </c>
      <c r="D296" s="855">
        <v>0</v>
      </c>
      <c r="E296" s="855">
        <v>0</v>
      </c>
      <c r="F296" s="855">
        <f t="shared" si="8"/>
        <v>4813</v>
      </c>
      <c r="G296" s="855">
        <f t="shared" si="9"/>
        <v>4813</v>
      </c>
    </row>
    <row r="297" spans="1:7" ht="11.25" customHeight="1">
      <c r="A297" s="856" t="s">
        <v>3697</v>
      </c>
      <c r="B297" s="855">
        <v>2857</v>
      </c>
      <c r="C297" s="855">
        <v>2857</v>
      </c>
      <c r="D297" s="855">
        <v>0</v>
      </c>
      <c r="E297" s="855">
        <v>0</v>
      </c>
      <c r="F297" s="855">
        <f t="shared" si="8"/>
        <v>2857</v>
      </c>
      <c r="G297" s="855">
        <f t="shared" si="9"/>
        <v>2857</v>
      </c>
    </row>
    <row r="298" spans="1:7" ht="11.25" customHeight="1">
      <c r="A298" s="856" t="s">
        <v>3696</v>
      </c>
      <c r="B298" s="855">
        <v>5136</v>
      </c>
      <c r="C298" s="855">
        <v>5136</v>
      </c>
      <c r="D298" s="855">
        <v>0</v>
      </c>
      <c r="E298" s="855">
        <v>0</v>
      </c>
      <c r="F298" s="855">
        <f t="shared" si="8"/>
        <v>5136</v>
      </c>
      <c r="G298" s="855">
        <f t="shared" si="9"/>
        <v>5136</v>
      </c>
    </row>
    <row r="299" spans="1:7" ht="11.25" customHeight="1">
      <c r="A299" s="856" t="s">
        <v>3695</v>
      </c>
      <c r="B299" s="855">
        <v>6198</v>
      </c>
      <c r="C299" s="855">
        <v>6198</v>
      </c>
      <c r="D299" s="855">
        <v>0</v>
      </c>
      <c r="E299" s="855">
        <v>0</v>
      </c>
      <c r="F299" s="855">
        <f t="shared" si="8"/>
        <v>6198</v>
      </c>
      <c r="G299" s="855">
        <f t="shared" si="9"/>
        <v>6198</v>
      </c>
    </row>
    <row r="300" spans="1:7" ht="11.25" customHeight="1">
      <c r="A300" s="856" t="s">
        <v>3694</v>
      </c>
      <c r="B300" s="855">
        <v>3649</v>
      </c>
      <c r="C300" s="855">
        <v>3649</v>
      </c>
      <c r="D300" s="855">
        <v>0</v>
      </c>
      <c r="E300" s="855">
        <v>0</v>
      </c>
      <c r="F300" s="855">
        <f t="shared" si="8"/>
        <v>3649</v>
      </c>
      <c r="G300" s="855">
        <f t="shared" si="9"/>
        <v>3649</v>
      </c>
    </row>
    <row r="301" spans="1:7" ht="11.25" customHeight="1">
      <c r="A301" s="856" t="s">
        <v>3693</v>
      </c>
      <c r="B301" s="855">
        <v>11683</v>
      </c>
      <c r="C301" s="855">
        <v>11683</v>
      </c>
      <c r="D301" s="855">
        <v>0</v>
      </c>
      <c r="E301" s="855">
        <v>0</v>
      </c>
      <c r="F301" s="855">
        <f t="shared" si="8"/>
        <v>11683</v>
      </c>
      <c r="G301" s="855">
        <f t="shared" si="9"/>
        <v>11683</v>
      </c>
    </row>
    <row r="302" spans="1:7" ht="11.25" customHeight="1">
      <c r="A302" s="856" t="s">
        <v>3692</v>
      </c>
      <c r="B302" s="855">
        <v>3673</v>
      </c>
      <c r="C302" s="855">
        <v>3673</v>
      </c>
      <c r="D302" s="855">
        <v>0</v>
      </c>
      <c r="E302" s="855">
        <v>0</v>
      </c>
      <c r="F302" s="855">
        <f t="shared" si="8"/>
        <v>3673</v>
      </c>
      <c r="G302" s="855">
        <f t="shared" si="9"/>
        <v>3673</v>
      </c>
    </row>
    <row r="303" spans="1:7" ht="11.25" customHeight="1">
      <c r="A303" s="856" t="s">
        <v>3691</v>
      </c>
      <c r="B303" s="855">
        <v>4410</v>
      </c>
      <c r="C303" s="855">
        <v>4410</v>
      </c>
      <c r="D303" s="855">
        <v>0</v>
      </c>
      <c r="E303" s="855">
        <v>0</v>
      </c>
      <c r="F303" s="855">
        <f t="shared" si="8"/>
        <v>4410</v>
      </c>
      <c r="G303" s="855">
        <f t="shared" si="9"/>
        <v>4410</v>
      </c>
    </row>
    <row r="304" spans="1:7" ht="11.25" customHeight="1">
      <c r="A304" s="856" t="s">
        <v>3690</v>
      </c>
      <c r="B304" s="855">
        <v>16437</v>
      </c>
      <c r="C304" s="855">
        <v>16437</v>
      </c>
      <c r="D304" s="855">
        <v>0</v>
      </c>
      <c r="E304" s="855">
        <v>0</v>
      </c>
      <c r="F304" s="855">
        <f t="shared" si="8"/>
        <v>16437</v>
      </c>
      <c r="G304" s="855">
        <f t="shared" si="9"/>
        <v>16437</v>
      </c>
    </row>
    <row r="305" spans="1:7" ht="11.25" customHeight="1">
      <c r="A305" s="856" t="s">
        <v>3689</v>
      </c>
      <c r="B305" s="855">
        <v>4775</v>
      </c>
      <c r="C305" s="855">
        <v>4775</v>
      </c>
      <c r="D305" s="855">
        <v>0</v>
      </c>
      <c r="E305" s="855">
        <v>0</v>
      </c>
      <c r="F305" s="855">
        <f t="shared" si="8"/>
        <v>4775</v>
      </c>
      <c r="G305" s="855">
        <f t="shared" si="9"/>
        <v>4775</v>
      </c>
    </row>
    <row r="306" spans="1:7" ht="11.25" customHeight="1">
      <c r="A306" s="856" t="s">
        <v>3688</v>
      </c>
      <c r="B306" s="855">
        <v>2404</v>
      </c>
      <c r="C306" s="855">
        <v>2404</v>
      </c>
      <c r="D306" s="855">
        <v>0</v>
      </c>
      <c r="E306" s="855">
        <v>0</v>
      </c>
      <c r="F306" s="855">
        <f t="shared" si="8"/>
        <v>2404</v>
      </c>
      <c r="G306" s="855">
        <f t="shared" si="9"/>
        <v>2404</v>
      </c>
    </row>
    <row r="307" spans="1:7" ht="11.25" customHeight="1">
      <c r="A307" s="856" t="s">
        <v>3687</v>
      </c>
      <c r="B307" s="855">
        <v>4384</v>
      </c>
      <c r="C307" s="855">
        <v>4384</v>
      </c>
      <c r="D307" s="855">
        <v>0</v>
      </c>
      <c r="E307" s="855">
        <v>0</v>
      </c>
      <c r="F307" s="855">
        <f t="shared" si="8"/>
        <v>4384</v>
      </c>
      <c r="G307" s="855">
        <f t="shared" si="9"/>
        <v>4384</v>
      </c>
    </row>
    <row r="308" spans="1:7" ht="11.25" customHeight="1">
      <c r="A308" s="856" t="s">
        <v>3686</v>
      </c>
      <c r="B308" s="855">
        <v>5480</v>
      </c>
      <c r="C308" s="855">
        <v>5480</v>
      </c>
      <c r="D308" s="855">
        <v>0</v>
      </c>
      <c r="E308" s="855">
        <v>0</v>
      </c>
      <c r="F308" s="855">
        <f t="shared" si="8"/>
        <v>5480</v>
      </c>
      <c r="G308" s="855">
        <f t="shared" si="9"/>
        <v>5480</v>
      </c>
    </row>
    <row r="309" spans="1:7" ht="11.25" customHeight="1">
      <c r="A309" s="856" t="s">
        <v>3685</v>
      </c>
      <c r="B309" s="855">
        <v>4623</v>
      </c>
      <c r="C309" s="855">
        <v>4623</v>
      </c>
      <c r="D309" s="855">
        <v>0</v>
      </c>
      <c r="E309" s="855">
        <v>0</v>
      </c>
      <c r="F309" s="855">
        <f t="shared" si="8"/>
        <v>4623</v>
      </c>
      <c r="G309" s="855">
        <f t="shared" si="9"/>
        <v>4623</v>
      </c>
    </row>
    <row r="310" spans="1:7" ht="11.25" customHeight="1">
      <c r="A310" s="856" t="s">
        <v>3684</v>
      </c>
      <c r="B310" s="855">
        <v>3584</v>
      </c>
      <c r="C310" s="855">
        <v>3584</v>
      </c>
      <c r="D310" s="855">
        <v>0</v>
      </c>
      <c r="E310" s="855">
        <v>0</v>
      </c>
      <c r="F310" s="855">
        <f t="shared" si="8"/>
        <v>3584</v>
      </c>
      <c r="G310" s="855">
        <f t="shared" si="9"/>
        <v>3584</v>
      </c>
    </row>
    <row r="311" spans="1:7" ht="11.25" customHeight="1">
      <c r="A311" s="856" t="s">
        <v>3683</v>
      </c>
      <c r="B311" s="855">
        <v>9564</v>
      </c>
      <c r="C311" s="855">
        <v>9564</v>
      </c>
      <c r="D311" s="855">
        <v>0</v>
      </c>
      <c r="E311" s="855">
        <v>0</v>
      </c>
      <c r="F311" s="855">
        <f t="shared" si="8"/>
        <v>9564</v>
      </c>
      <c r="G311" s="855">
        <f t="shared" si="9"/>
        <v>9564</v>
      </c>
    </row>
    <row r="312" spans="1:7" ht="11.25" customHeight="1">
      <c r="A312" s="856" t="s">
        <v>3682</v>
      </c>
      <c r="B312" s="855">
        <v>4624</v>
      </c>
      <c r="C312" s="855">
        <v>4624</v>
      </c>
      <c r="D312" s="855">
        <v>0</v>
      </c>
      <c r="E312" s="855">
        <v>0</v>
      </c>
      <c r="F312" s="855">
        <f t="shared" si="8"/>
        <v>4624</v>
      </c>
      <c r="G312" s="855">
        <f t="shared" si="9"/>
        <v>4624</v>
      </c>
    </row>
    <row r="313" spans="1:7" ht="11.25" customHeight="1">
      <c r="A313" s="856" t="s">
        <v>3681</v>
      </c>
      <c r="B313" s="855">
        <v>9577</v>
      </c>
      <c r="C313" s="855">
        <v>9577</v>
      </c>
      <c r="D313" s="855">
        <v>0</v>
      </c>
      <c r="E313" s="855">
        <v>0</v>
      </c>
      <c r="F313" s="855">
        <f t="shared" si="8"/>
        <v>9577</v>
      </c>
      <c r="G313" s="855">
        <f t="shared" si="9"/>
        <v>9577</v>
      </c>
    </row>
    <row r="314" spans="1:7" ht="11.25" customHeight="1">
      <c r="A314" s="856" t="s">
        <v>3680</v>
      </c>
      <c r="B314" s="855">
        <v>12359</v>
      </c>
      <c r="C314" s="855">
        <v>12359</v>
      </c>
      <c r="D314" s="855">
        <v>0</v>
      </c>
      <c r="E314" s="855">
        <v>0</v>
      </c>
      <c r="F314" s="855">
        <f t="shared" si="8"/>
        <v>12359</v>
      </c>
      <c r="G314" s="855">
        <f t="shared" si="9"/>
        <v>12359</v>
      </c>
    </row>
    <row r="315" spans="1:7" ht="11.25" customHeight="1">
      <c r="A315" s="856" t="s">
        <v>3679</v>
      </c>
      <c r="B315" s="855">
        <v>2998</v>
      </c>
      <c r="C315" s="855">
        <v>2998</v>
      </c>
      <c r="D315" s="855">
        <v>0</v>
      </c>
      <c r="E315" s="855">
        <v>0</v>
      </c>
      <c r="F315" s="855">
        <f t="shared" si="8"/>
        <v>2998</v>
      </c>
      <c r="G315" s="855">
        <f t="shared" si="9"/>
        <v>2998</v>
      </c>
    </row>
    <row r="316" spans="1:7" ht="11.25" customHeight="1">
      <c r="A316" s="856" t="s">
        <v>3678</v>
      </c>
      <c r="B316" s="855">
        <v>7602</v>
      </c>
      <c r="C316" s="855">
        <v>7602</v>
      </c>
      <c r="D316" s="855">
        <v>0</v>
      </c>
      <c r="E316" s="855">
        <v>0</v>
      </c>
      <c r="F316" s="855">
        <f t="shared" si="8"/>
        <v>7602</v>
      </c>
      <c r="G316" s="855">
        <f t="shared" si="9"/>
        <v>7602</v>
      </c>
    </row>
    <row r="317" spans="1:7" ht="11.25" customHeight="1">
      <c r="A317" s="856" t="s">
        <v>3677</v>
      </c>
      <c r="B317" s="855">
        <v>18402</v>
      </c>
      <c r="C317" s="855">
        <v>18402</v>
      </c>
      <c r="D317" s="855">
        <v>0</v>
      </c>
      <c r="E317" s="855">
        <v>0</v>
      </c>
      <c r="F317" s="855">
        <f t="shared" si="8"/>
        <v>18402</v>
      </c>
      <c r="G317" s="855">
        <f t="shared" si="9"/>
        <v>18402</v>
      </c>
    </row>
    <row r="318" spans="1:7" ht="11.25" customHeight="1">
      <c r="A318" s="856" t="s">
        <v>3676</v>
      </c>
      <c r="B318" s="855">
        <v>15913</v>
      </c>
      <c r="C318" s="855">
        <v>15913</v>
      </c>
      <c r="D318" s="855">
        <v>0</v>
      </c>
      <c r="E318" s="855">
        <v>0</v>
      </c>
      <c r="F318" s="855">
        <f t="shared" si="8"/>
        <v>15913</v>
      </c>
      <c r="G318" s="855">
        <f t="shared" si="9"/>
        <v>15913</v>
      </c>
    </row>
    <row r="319" spans="1:7" ht="11.25" customHeight="1">
      <c r="A319" s="856" t="s">
        <v>3675</v>
      </c>
      <c r="B319" s="855">
        <v>15534</v>
      </c>
      <c r="C319" s="855">
        <v>15534</v>
      </c>
      <c r="D319" s="855">
        <v>0</v>
      </c>
      <c r="E319" s="855">
        <v>0</v>
      </c>
      <c r="F319" s="855">
        <f t="shared" si="8"/>
        <v>15534</v>
      </c>
      <c r="G319" s="855">
        <f t="shared" si="9"/>
        <v>15534</v>
      </c>
    </row>
    <row r="320" spans="1:7" ht="11.25" customHeight="1">
      <c r="A320" s="856" t="s">
        <v>3674</v>
      </c>
      <c r="B320" s="855">
        <v>5584</v>
      </c>
      <c r="C320" s="855">
        <v>5584</v>
      </c>
      <c r="D320" s="855">
        <v>0</v>
      </c>
      <c r="E320" s="855">
        <v>0</v>
      </c>
      <c r="F320" s="855">
        <f t="shared" si="8"/>
        <v>5584</v>
      </c>
      <c r="G320" s="855">
        <f t="shared" si="9"/>
        <v>5584</v>
      </c>
    </row>
    <row r="321" spans="1:7" ht="11.25" customHeight="1">
      <c r="A321" s="856" t="s">
        <v>3673</v>
      </c>
      <c r="B321" s="855">
        <v>3121</v>
      </c>
      <c r="C321" s="855">
        <v>3121</v>
      </c>
      <c r="D321" s="855">
        <v>0</v>
      </c>
      <c r="E321" s="855">
        <v>0</v>
      </c>
      <c r="F321" s="855">
        <f t="shared" si="8"/>
        <v>3121</v>
      </c>
      <c r="G321" s="855">
        <f t="shared" si="9"/>
        <v>3121</v>
      </c>
    </row>
    <row r="322" spans="1:7" ht="11.25" customHeight="1">
      <c r="A322" s="856" t="s">
        <v>3672</v>
      </c>
      <c r="B322" s="855">
        <v>12195</v>
      </c>
      <c r="C322" s="855">
        <v>12195</v>
      </c>
      <c r="D322" s="855">
        <v>0</v>
      </c>
      <c r="E322" s="855">
        <v>0</v>
      </c>
      <c r="F322" s="855">
        <f t="shared" si="8"/>
        <v>12195</v>
      </c>
      <c r="G322" s="855">
        <f t="shared" si="9"/>
        <v>12195</v>
      </c>
    </row>
    <row r="323" spans="1:7" ht="11.25" customHeight="1">
      <c r="A323" s="856" t="s">
        <v>3671</v>
      </c>
      <c r="B323" s="855">
        <v>3280</v>
      </c>
      <c r="C323" s="855">
        <v>3280</v>
      </c>
      <c r="D323" s="855">
        <v>0</v>
      </c>
      <c r="E323" s="855">
        <v>0</v>
      </c>
      <c r="F323" s="855">
        <f t="shared" si="8"/>
        <v>3280</v>
      </c>
      <c r="G323" s="855">
        <f t="shared" si="9"/>
        <v>3280</v>
      </c>
    </row>
    <row r="324" spans="1:7" ht="11.25" customHeight="1">
      <c r="A324" s="856" t="s">
        <v>3670</v>
      </c>
      <c r="B324" s="855">
        <v>10872</v>
      </c>
      <c r="C324" s="855">
        <v>10872</v>
      </c>
      <c r="D324" s="855">
        <v>0</v>
      </c>
      <c r="E324" s="855">
        <v>0</v>
      </c>
      <c r="F324" s="855">
        <f t="shared" si="8"/>
        <v>10872</v>
      </c>
      <c r="G324" s="855">
        <f t="shared" si="9"/>
        <v>10872</v>
      </c>
    </row>
    <row r="325" spans="1:7" ht="11.25" customHeight="1">
      <c r="A325" s="856" t="s">
        <v>3669</v>
      </c>
      <c r="B325" s="855">
        <v>8692</v>
      </c>
      <c r="C325" s="855">
        <v>8692</v>
      </c>
      <c r="D325" s="855">
        <v>0</v>
      </c>
      <c r="E325" s="855">
        <v>0</v>
      </c>
      <c r="F325" s="855">
        <f t="shared" ref="F325:F388" si="10">B325+D325</f>
        <v>8692</v>
      </c>
      <c r="G325" s="855">
        <f t="shared" ref="G325:G388" si="11">C325+E325</f>
        <v>8692</v>
      </c>
    </row>
    <row r="326" spans="1:7" ht="11.25" customHeight="1">
      <c r="A326" s="856" t="s">
        <v>3668</v>
      </c>
      <c r="B326" s="855">
        <v>9359</v>
      </c>
      <c r="C326" s="855">
        <v>9359</v>
      </c>
      <c r="D326" s="855">
        <v>0</v>
      </c>
      <c r="E326" s="855">
        <v>0</v>
      </c>
      <c r="F326" s="855">
        <f t="shared" si="10"/>
        <v>9359</v>
      </c>
      <c r="G326" s="855">
        <f t="shared" si="11"/>
        <v>9359</v>
      </c>
    </row>
    <row r="327" spans="1:7" ht="11.25" customHeight="1">
      <c r="A327" s="856" t="s">
        <v>3667</v>
      </c>
      <c r="B327" s="855">
        <v>3138</v>
      </c>
      <c r="C327" s="855">
        <v>3138</v>
      </c>
      <c r="D327" s="855">
        <v>0</v>
      </c>
      <c r="E327" s="855">
        <v>0</v>
      </c>
      <c r="F327" s="855">
        <f t="shared" si="10"/>
        <v>3138</v>
      </c>
      <c r="G327" s="855">
        <f t="shared" si="11"/>
        <v>3138</v>
      </c>
    </row>
    <row r="328" spans="1:7" ht="11.25" customHeight="1">
      <c r="A328" s="856" t="s">
        <v>3666</v>
      </c>
      <c r="B328" s="855">
        <v>2069</v>
      </c>
      <c r="C328" s="855">
        <v>2069</v>
      </c>
      <c r="D328" s="855">
        <v>0</v>
      </c>
      <c r="E328" s="855">
        <v>0</v>
      </c>
      <c r="F328" s="855">
        <f t="shared" si="10"/>
        <v>2069</v>
      </c>
      <c r="G328" s="855">
        <f t="shared" si="11"/>
        <v>2069</v>
      </c>
    </row>
    <row r="329" spans="1:7" ht="11.25" customHeight="1">
      <c r="A329" s="856" t="s">
        <v>3665</v>
      </c>
      <c r="B329" s="855">
        <v>5499</v>
      </c>
      <c r="C329" s="855">
        <v>5499</v>
      </c>
      <c r="D329" s="855">
        <v>0</v>
      </c>
      <c r="E329" s="855">
        <v>0</v>
      </c>
      <c r="F329" s="855">
        <f t="shared" si="10"/>
        <v>5499</v>
      </c>
      <c r="G329" s="855">
        <f t="shared" si="11"/>
        <v>5499</v>
      </c>
    </row>
    <row r="330" spans="1:7" ht="11.25" customHeight="1">
      <c r="A330" s="856" t="s">
        <v>3664</v>
      </c>
      <c r="B330" s="855">
        <v>16322</v>
      </c>
      <c r="C330" s="855">
        <v>16322</v>
      </c>
      <c r="D330" s="855">
        <v>0</v>
      </c>
      <c r="E330" s="855">
        <v>0</v>
      </c>
      <c r="F330" s="855">
        <f t="shared" si="10"/>
        <v>16322</v>
      </c>
      <c r="G330" s="855">
        <f t="shared" si="11"/>
        <v>16322</v>
      </c>
    </row>
    <row r="331" spans="1:7" ht="11.25" customHeight="1">
      <c r="A331" s="856" t="s">
        <v>3663</v>
      </c>
      <c r="B331" s="855">
        <v>2948</v>
      </c>
      <c r="C331" s="855">
        <v>2948</v>
      </c>
      <c r="D331" s="855">
        <v>0</v>
      </c>
      <c r="E331" s="855">
        <v>0</v>
      </c>
      <c r="F331" s="855">
        <f t="shared" si="10"/>
        <v>2948</v>
      </c>
      <c r="G331" s="855">
        <f t="shared" si="11"/>
        <v>2948</v>
      </c>
    </row>
    <row r="332" spans="1:7" ht="11.25" customHeight="1">
      <c r="A332" s="856" t="s">
        <v>3662</v>
      </c>
      <c r="B332" s="855">
        <v>2348</v>
      </c>
      <c r="C332" s="855">
        <v>2348</v>
      </c>
      <c r="D332" s="855">
        <v>0</v>
      </c>
      <c r="E332" s="855">
        <v>0</v>
      </c>
      <c r="F332" s="855">
        <f t="shared" si="10"/>
        <v>2348</v>
      </c>
      <c r="G332" s="855">
        <f t="shared" si="11"/>
        <v>2348</v>
      </c>
    </row>
    <row r="333" spans="1:7" ht="11.25" customHeight="1">
      <c r="A333" s="856" t="s">
        <v>3661</v>
      </c>
      <c r="B333" s="855">
        <v>6824</v>
      </c>
      <c r="C333" s="855">
        <v>6824</v>
      </c>
      <c r="D333" s="855">
        <v>70</v>
      </c>
      <c r="E333" s="855">
        <v>70</v>
      </c>
      <c r="F333" s="855">
        <f t="shared" si="10"/>
        <v>6894</v>
      </c>
      <c r="G333" s="855">
        <f t="shared" si="11"/>
        <v>6894</v>
      </c>
    </row>
    <row r="334" spans="1:7" ht="11.25" customHeight="1">
      <c r="A334" s="856" t="s">
        <v>3660</v>
      </c>
      <c r="B334" s="855">
        <v>12752</v>
      </c>
      <c r="C334" s="855">
        <v>12752</v>
      </c>
      <c r="D334" s="855">
        <v>0</v>
      </c>
      <c r="E334" s="855">
        <v>0</v>
      </c>
      <c r="F334" s="855">
        <f t="shared" si="10"/>
        <v>12752</v>
      </c>
      <c r="G334" s="855">
        <f t="shared" si="11"/>
        <v>12752</v>
      </c>
    </row>
    <row r="335" spans="1:7" ht="11.25" customHeight="1">
      <c r="A335" s="856" t="s">
        <v>3659</v>
      </c>
      <c r="B335" s="855">
        <v>2658</v>
      </c>
      <c r="C335" s="855">
        <v>2658</v>
      </c>
      <c r="D335" s="855">
        <v>0</v>
      </c>
      <c r="E335" s="855">
        <v>0</v>
      </c>
      <c r="F335" s="855">
        <f t="shared" si="10"/>
        <v>2658</v>
      </c>
      <c r="G335" s="855">
        <f t="shared" si="11"/>
        <v>2658</v>
      </c>
    </row>
    <row r="336" spans="1:7" ht="11.25" customHeight="1">
      <c r="A336" s="856" t="s">
        <v>3658</v>
      </c>
      <c r="B336" s="855">
        <v>21176</v>
      </c>
      <c r="C336" s="855">
        <v>21176</v>
      </c>
      <c r="D336" s="855">
        <v>0</v>
      </c>
      <c r="E336" s="855">
        <v>0</v>
      </c>
      <c r="F336" s="855">
        <f t="shared" si="10"/>
        <v>21176</v>
      </c>
      <c r="G336" s="855">
        <f t="shared" si="11"/>
        <v>21176</v>
      </c>
    </row>
    <row r="337" spans="1:7" ht="11.25" customHeight="1">
      <c r="A337" s="856" t="s">
        <v>3657</v>
      </c>
      <c r="B337" s="855">
        <v>20272</v>
      </c>
      <c r="C337" s="855">
        <v>20272</v>
      </c>
      <c r="D337" s="855">
        <v>0</v>
      </c>
      <c r="E337" s="855">
        <v>0</v>
      </c>
      <c r="F337" s="855">
        <f t="shared" si="10"/>
        <v>20272</v>
      </c>
      <c r="G337" s="855">
        <f t="shared" si="11"/>
        <v>20272</v>
      </c>
    </row>
    <row r="338" spans="1:7" ht="11.25" customHeight="1">
      <c r="A338" s="856" t="s">
        <v>3656</v>
      </c>
      <c r="B338" s="855">
        <v>11532</v>
      </c>
      <c r="C338" s="855">
        <v>11532</v>
      </c>
      <c r="D338" s="855">
        <v>0</v>
      </c>
      <c r="E338" s="855">
        <v>0</v>
      </c>
      <c r="F338" s="855">
        <f t="shared" si="10"/>
        <v>11532</v>
      </c>
      <c r="G338" s="855">
        <f t="shared" si="11"/>
        <v>11532</v>
      </c>
    </row>
    <row r="339" spans="1:7" ht="11.25" customHeight="1">
      <c r="A339" s="856" t="s">
        <v>3655</v>
      </c>
      <c r="B339" s="855">
        <v>4380</v>
      </c>
      <c r="C339" s="855">
        <v>4380</v>
      </c>
      <c r="D339" s="855">
        <v>0</v>
      </c>
      <c r="E339" s="855">
        <v>0</v>
      </c>
      <c r="F339" s="855">
        <f t="shared" si="10"/>
        <v>4380</v>
      </c>
      <c r="G339" s="855">
        <f t="shared" si="11"/>
        <v>4380</v>
      </c>
    </row>
    <row r="340" spans="1:7" ht="11.25" customHeight="1">
      <c r="A340" s="856" t="s">
        <v>3654</v>
      </c>
      <c r="B340" s="855">
        <v>9311</v>
      </c>
      <c r="C340" s="855">
        <v>9311</v>
      </c>
      <c r="D340" s="855">
        <v>0</v>
      </c>
      <c r="E340" s="855">
        <v>0</v>
      </c>
      <c r="F340" s="855">
        <f t="shared" si="10"/>
        <v>9311</v>
      </c>
      <c r="G340" s="855">
        <f t="shared" si="11"/>
        <v>9311</v>
      </c>
    </row>
    <row r="341" spans="1:7" ht="11.25" customHeight="1">
      <c r="A341" s="856" t="s">
        <v>3653</v>
      </c>
      <c r="B341" s="855">
        <v>2917</v>
      </c>
      <c r="C341" s="855">
        <v>2917</v>
      </c>
      <c r="D341" s="855">
        <v>59.16</v>
      </c>
      <c r="E341" s="855">
        <v>40</v>
      </c>
      <c r="F341" s="855">
        <f t="shared" si="10"/>
        <v>2976.16</v>
      </c>
      <c r="G341" s="855">
        <f t="shared" si="11"/>
        <v>2957</v>
      </c>
    </row>
    <row r="342" spans="1:7" ht="11.25" customHeight="1">
      <c r="A342" s="856" t="s">
        <v>3652</v>
      </c>
      <c r="B342" s="855">
        <v>3863</v>
      </c>
      <c r="C342" s="855">
        <v>3863</v>
      </c>
      <c r="D342" s="855">
        <v>0</v>
      </c>
      <c r="E342" s="855">
        <v>0</v>
      </c>
      <c r="F342" s="855">
        <f t="shared" si="10"/>
        <v>3863</v>
      </c>
      <c r="G342" s="855">
        <f t="shared" si="11"/>
        <v>3863</v>
      </c>
    </row>
    <row r="343" spans="1:7" ht="11.25" customHeight="1">
      <c r="A343" s="856" t="s">
        <v>3651</v>
      </c>
      <c r="B343" s="855">
        <v>8602</v>
      </c>
      <c r="C343" s="855">
        <v>8602</v>
      </c>
      <c r="D343" s="855">
        <v>0</v>
      </c>
      <c r="E343" s="855">
        <v>0</v>
      </c>
      <c r="F343" s="855">
        <f t="shared" si="10"/>
        <v>8602</v>
      </c>
      <c r="G343" s="855">
        <f t="shared" si="11"/>
        <v>8602</v>
      </c>
    </row>
    <row r="344" spans="1:7" ht="11.25" customHeight="1">
      <c r="A344" s="856" t="s">
        <v>3650</v>
      </c>
      <c r="B344" s="855">
        <v>3662</v>
      </c>
      <c r="C344" s="855">
        <v>3662</v>
      </c>
      <c r="D344" s="855">
        <v>0</v>
      </c>
      <c r="E344" s="855">
        <v>0</v>
      </c>
      <c r="F344" s="855">
        <f t="shared" si="10"/>
        <v>3662</v>
      </c>
      <c r="G344" s="855">
        <f t="shared" si="11"/>
        <v>3662</v>
      </c>
    </row>
    <row r="345" spans="1:7" ht="11.25" customHeight="1">
      <c r="A345" s="856" t="s">
        <v>3649</v>
      </c>
      <c r="B345" s="855">
        <v>3162</v>
      </c>
      <c r="C345" s="855">
        <v>3162</v>
      </c>
      <c r="D345" s="855">
        <v>0</v>
      </c>
      <c r="E345" s="855">
        <v>0</v>
      </c>
      <c r="F345" s="855">
        <f t="shared" si="10"/>
        <v>3162</v>
      </c>
      <c r="G345" s="855">
        <f t="shared" si="11"/>
        <v>3162</v>
      </c>
    </row>
    <row r="346" spans="1:7" ht="11.25" customHeight="1">
      <c r="A346" s="856" t="s">
        <v>3648</v>
      </c>
      <c r="B346" s="855">
        <v>5978</v>
      </c>
      <c r="C346" s="855">
        <v>5978</v>
      </c>
      <c r="D346" s="855">
        <v>0</v>
      </c>
      <c r="E346" s="855">
        <v>0</v>
      </c>
      <c r="F346" s="855">
        <f t="shared" si="10"/>
        <v>5978</v>
      </c>
      <c r="G346" s="855">
        <f t="shared" si="11"/>
        <v>5978</v>
      </c>
    </row>
    <row r="347" spans="1:7" ht="11.25" customHeight="1">
      <c r="A347" s="856" t="s">
        <v>3647</v>
      </c>
      <c r="B347" s="855">
        <v>31270</v>
      </c>
      <c r="C347" s="855">
        <v>31270</v>
      </c>
      <c r="D347" s="855">
        <v>17.420000000000002</v>
      </c>
      <c r="E347" s="855">
        <v>17.417000000000002</v>
      </c>
      <c r="F347" s="855">
        <f t="shared" si="10"/>
        <v>31287.42</v>
      </c>
      <c r="G347" s="855">
        <f t="shared" si="11"/>
        <v>31287.417000000001</v>
      </c>
    </row>
    <row r="348" spans="1:7" ht="11.25" customHeight="1">
      <c r="A348" s="856" t="s">
        <v>3646</v>
      </c>
      <c r="B348" s="855">
        <v>26739</v>
      </c>
      <c r="C348" s="855">
        <v>26739</v>
      </c>
      <c r="D348" s="855">
        <v>0</v>
      </c>
      <c r="E348" s="855">
        <v>0</v>
      </c>
      <c r="F348" s="855">
        <f t="shared" si="10"/>
        <v>26739</v>
      </c>
      <c r="G348" s="855">
        <f t="shared" si="11"/>
        <v>26739</v>
      </c>
    </row>
    <row r="349" spans="1:7" ht="11.25" customHeight="1">
      <c r="A349" s="856" t="s">
        <v>3645</v>
      </c>
      <c r="B349" s="855">
        <v>19493</v>
      </c>
      <c r="C349" s="855">
        <v>19493</v>
      </c>
      <c r="D349" s="855">
        <v>0</v>
      </c>
      <c r="E349" s="855">
        <v>0</v>
      </c>
      <c r="F349" s="855">
        <f t="shared" si="10"/>
        <v>19493</v>
      </c>
      <c r="G349" s="855">
        <f t="shared" si="11"/>
        <v>19493</v>
      </c>
    </row>
    <row r="350" spans="1:7" ht="11.25" customHeight="1">
      <c r="A350" s="856" t="s">
        <v>3644</v>
      </c>
      <c r="B350" s="855">
        <v>9875</v>
      </c>
      <c r="C350" s="855">
        <v>9875</v>
      </c>
      <c r="D350" s="855">
        <v>0</v>
      </c>
      <c r="E350" s="855">
        <v>0</v>
      </c>
      <c r="F350" s="855">
        <f t="shared" si="10"/>
        <v>9875</v>
      </c>
      <c r="G350" s="855">
        <f t="shared" si="11"/>
        <v>9875</v>
      </c>
    </row>
    <row r="351" spans="1:7" ht="11.25" customHeight="1">
      <c r="A351" s="856" t="s">
        <v>3643</v>
      </c>
      <c r="B351" s="855">
        <v>20115</v>
      </c>
      <c r="C351" s="855">
        <v>20115</v>
      </c>
      <c r="D351" s="855">
        <v>0</v>
      </c>
      <c r="E351" s="855">
        <v>0</v>
      </c>
      <c r="F351" s="855">
        <f t="shared" si="10"/>
        <v>20115</v>
      </c>
      <c r="G351" s="855">
        <f t="shared" si="11"/>
        <v>20115</v>
      </c>
    </row>
    <row r="352" spans="1:7" ht="11.25" customHeight="1">
      <c r="A352" s="856" t="s">
        <v>3642</v>
      </c>
      <c r="B352" s="855">
        <v>19347</v>
      </c>
      <c r="C352" s="855">
        <v>19347</v>
      </c>
      <c r="D352" s="855">
        <v>0</v>
      </c>
      <c r="E352" s="855">
        <v>0</v>
      </c>
      <c r="F352" s="855">
        <f t="shared" si="10"/>
        <v>19347</v>
      </c>
      <c r="G352" s="855">
        <f t="shared" si="11"/>
        <v>19347</v>
      </c>
    </row>
    <row r="353" spans="1:7" ht="11.25" customHeight="1">
      <c r="A353" s="856" t="s">
        <v>3641</v>
      </c>
      <c r="B353" s="855">
        <v>20076</v>
      </c>
      <c r="C353" s="855">
        <v>20076</v>
      </c>
      <c r="D353" s="855">
        <v>40.25</v>
      </c>
      <c r="E353" s="855">
        <v>40.25</v>
      </c>
      <c r="F353" s="855">
        <f t="shared" si="10"/>
        <v>20116.25</v>
      </c>
      <c r="G353" s="855">
        <f t="shared" si="11"/>
        <v>20116.25</v>
      </c>
    </row>
    <row r="354" spans="1:7" ht="11.25" customHeight="1">
      <c r="A354" s="856" t="s">
        <v>3640</v>
      </c>
      <c r="B354" s="855">
        <v>18816</v>
      </c>
      <c r="C354" s="855">
        <v>18816</v>
      </c>
      <c r="D354" s="855">
        <v>0</v>
      </c>
      <c r="E354" s="855">
        <v>0</v>
      </c>
      <c r="F354" s="855">
        <f t="shared" si="10"/>
        <v>18816</v>
      </c>
      <c r="G354" s="855">
        <f t="shared" si="11"/>
        <v>18816</v>
      </c>
    </row>
    <row r="355" spans="1:7" ht="11.25" customHeight="1">
      <c r="A355" s="856" t="s">
        <v>3639</v>
      </c>
      <c r="B355" s="855">
        <v>12384</v>
      </c>
      <c r="C355" s="855">
        <v>12384</v>
      </c>
      <c r="D355" s="855">
        <v>0</v>
      </c>
      <c r="E355" s="855">
        <v>0</v>
      </c>
      <c r="F355" s="855">
        <f t="shared" si="10"/>
        <v>12384</v>
      </c>
      <c r="G355" s="855">
        <f t="shared" si="11"/>
        <v>12384</v>
      </c>
    </row>
    <row r="356" spans="1:7" ht="11.25" customHeight="1">
      <c r="A356" s="856" t="s">
        <v>3638</v>
      </c>
      <c r="B356" s="855">
        <v>4475</v>
      </c>
      <c r="C356" s="855">
        <v>4475</v>
      </c>
      <c r="D356" s="855">
        <v>0</v>
      </c>
      <c r="E356" s="855">
        <v>0</v>
      </c>
      <c r="F356" s="855">
        <f t="shared" si="10"/>
        <v>4475</v>
      </c>
      <c r="G356" s="855">
        <f t="shared" si="11"/>
        <v>4475</v>
      </c>
    </row>
    <row r="357" spans="1:7" ht="11.25" customHeight="1">
      <c r="A357" s="856" t="s">
        <v>3637</v>
      </c>
      <c r="B357" s="855">
        <v>7086</v>
      </c>
      <c r="C357" s="855">
        <v>7086</v>
      </c>
      <c r="D357" s="855">
        <v>0</v>
      </c>
      <c r="E357" s="855">
        <v>0</v>
      </c>
      <c r="F357" s="855">
        <f t="shared" si="10"/>
        <v>7086</v>
      </c>
      <c r="G357" s="855">
        <f t="shared" si="11"/>
        <v>7086</v>
      </c>
    </row>
    <row r="358" spans="1:7" ht="11.25" customHeight="1">
      <c r="A358" s="856" t="s">
        <v>3636</v>
      </c>
      <c r="B358" s="855">
        <v>21865</v>
      </c>
      <c r="C358" s="855">
        <v>21865</v>
      </c>
      <c r="D358" s="855">
        <v>0</v>
      </c>
      <c r="E358" s="855">
        <v>0</v>
      </c>
      <c r="F358" s="855">
        <f t="shared" si="10"/>
        <v>21865</v>
      </c>
      <c r="G358" s="855">
        <f t="shared" si="11"/>
        <v>21865</v>
      </c>
    </row>
    <row r="359" spans="1:7" ht="11.25" customHeight="1">
      <c r="A359" s="856" t="s">
        <v>3635</v>
      </c>
      <c r="B359" s="855">
        <v>19949</v>
      </c>
      <c r="C359" s="855">
        <v>19949</v>
      </c>
      <c r="D359" s="855">
        <v>0</v>
      </c>
      <c r="E359" s="855">
        <v>0</v>
      </c>
      <c r="F359" s="855">
        <f t="shared" si="10"/>
        <v>19949</v>
      </c>
      <c r="G359" s="855">
        <f t="shared" si="11"/>
        <v>19949</v>
      </c>
    </row>
    <row r="360" spans="1:7" ht="11.25" customHeight="1">
      <c r="A360" s="856" t="s">
        <v>3634</v>
      </c>
      <c r="B360" s="855">
        <v>12524</v>
      </c>
      <c r="C360" s="855">
        <v>12523.526</v>
      </c>
      <c r="D360" s="855">
        <v>0</v>
      </c>
      <c r="E360" s="855">
        <v>0</v>
      </c>
      <c r="F360" s="855">
        <f t="shared" si="10"/>
        <v>12524</v>
      </c>
      <c r="G360" s="855">
        <f t="shared" si="11"/>
        <v>12523.526</v>
      </c>
    </row>
    <row r="361" spans="1:7" ht="11.25" customHeight="1">
      <c r="A361" s="856" t="s">
        <v>3633</v>
      </c>
      <c r="B361" s="855">
        <v>27270</v>
      </c>
      <c r="C361" s="855">
        <v>27270</v>
      </c>
      <c r="D361" s="855">
        <v>0</v>
      </c>
      <c r="E361" s="855">
        <v>0</v>
      </c>
      <c r="F361" s="855">
        <f t="shared" si="10"/>
        <v>27270</v>
      </c>
      <c r="G361" s="855">
        <f t="shared" si="11"/>
        <v>27270</v>
      </c>
    </row>
    <row r="362" spans="1:7" ht="11.25" customHeight="1">
      <c r="A362" s="856" t="s">
        <v>3632</v>
      </c>
      <c r="B362" s="855">
        <v>17155</v>
      </c>
      <c r="C362" s="855">
        <v>17155</v>
      </c>
      <c r="D362" s="855">
        <v>0</v>
      </c>
      <c r="E362" s="855">
        <v>0</v>
      </c>
      <c r="F362" s="855">
        <f t="shared" si="10"/>
        <v>17155</v>
      </c>
      <c r="G362" s="855">
        <f t="shared" si="11"/>
        <v>17155</v>
      </c>
    </row>
    <row r="363" spans="1:7" ht="11.25" customHeight="1">
      <c r="A363" s="856" t="s">
        <v>3631</v>
      </c>
      <c r="B363" s="855">
        <v>23785</v>
      </c>
      <c r="C363" s="855">
        <v>23785</v>
      </c>
      <c r="D363" s="855">
        <v>0</v>
      </c>
      <c r="E363" s="855">
        <v>0</v>
      </c>
      <c r="F363" s="855">
        <f t="shared" si="10"/>
        <v>23785</v>
      </c>
      <c r="G363" s="855">
        <f t="shared" si="11"/>
        <v>23785</v>
      </c>
    </row>
    <row r="364" spans="1:7" ht="11.25" customHeight="1">
      <c r="A364" s="856" t="s">
        <v>3630</v>
      </c>
      <c r="B364" s="855">
        <v>21758</v>
      </c>
      <c r="C364" s="855">
        <v>21758</v>
      </c>
      <c r="D364" s="855">
        <v>0</v>
      </c>
      <c r="E364" s="855">
        <v>0</v>
      </c>
      <c r="F364" s="855">
        <f t="shared" si="10"/>
        <v>21758</v>
      </c>
      <c r="G364" s="855">
        <f t="shared" si="11"/>
        <v>21758</v>
      </c>
    </row>
    <row r="365" spans="1:7" ht="11.25" customHeight="1">
      <c r="A365" s="856" t="s">
        <v>3629</v>
      </c>
      <c r="B365" s="855">
        <v>11837</v>
      </c>
      <c r="C365" s="855">
        <v>11837</v>
      </c>
      <c r="D365" s="855">
        <v>0</v>
      </c>
      <c r="E365" s="855">
        <v>0</v>
      </c>
      <c r="F365" s="855">
        <f t="shared" si="10"/>
        <v>11837</v>
      </c>
      <c r="G365" s="855">
        <f t="shared" si="11"/>
        <v>11837</v>
      </c>
    </row>
    <row r="366" spans="1:7" ht="11.25" customHeight="1">
      <c r="A366" s="856" t="s">
        <v>3628</v>
      </c>
      <c r="B366" s="855">
        <v>7439</v>
      </c>
      <c r="C366" s="855">
        <v>7439</v>
      </c>
      <c r="D366" s="855">
        <v>0</v>
      </c>
      <c r="E366" s="855">
        <v>0</v>
      </c>
      <c r="F366" s="855">
        <f t="shared" si="10"/>
        <v>7439</v>
      </c>
      <c r="G366" s="855">
        <f t="shared" si="11"/>
        <v>7439</v>
      </c>
    </row>
    <row r="367" spans="1:7" ht="11.25" customHeight="1">
      <c r="A367" s="856" t="s">
        <v>3627</v>
      </c>
      <c r="B367" s="855">
        <v>14454</v>
      </c>
      <c r="C367" s="855">
        <v>14454</v>
      </c>
      <c r="D367" s="855">
        <v>0</v>
      </c>
      <c r="E367" s="855">
        <v>0</v>
      </c>
      <c r="F367" s="855">
        <f t="shared" si="10"/>
        <v>14454</v>
      </c>
      <c r="G367" s="855">
        <f t="shared" si="11"/>
        <v>14454</v>
      </c>
    </row>
    <row r="368" spans="1:7" ht="11.25" customHeight="1">
      <c r="A368" s="856" t="s">
        <v>3626</v>
      </c>
      <c r="B368" s="855">
        <v>21002</v>
      </c>
      <c r="C368" s="855">
        <v>21002</v>
      </c>
      <c r="D368" s="855">
        <v>0</v>
      </c>
      <c r="E368" s="855">
        <v>0</v>
      </c>
      <c r="F368" s="855">
        <f t="shared" si="10"/>
        <v>21002</v>
      </c>
      <c r="G368" s="855">
        <f t="shared" si="11"/>
        <v>21002</v>
      </c>
    </row>
    <row r="369" spans="1:7" ht="11.25" customHeight="1">
      <c r="A369" s="856" t="s">
        <v>3625</v>
      </c>
      <c r="B369" s="855">
        <v>4162</v>
      </c>
      <c r="C369" s="855">
        <v>4162</v>
      </c>
      <c r="D369" s="855">
        <v>0</v>
      </c>
      <c r="E369" s="855">
        <v>0</v>
      </c>
      <c r="F369" s="855">
        <f t="shared" si="10"/>
        <v>4162</v>
      </c>
      <c r="G369" s="855">
        <f t="shared" si="11"/>
        <v>4162</v>
      </c>
    </row>
    <row r="370" spans="1:7" ht="11.25" customHeight="1">
      <c r="A370" s="856" t="s">
        <v>3624</v>
      </c>
      <c r="B370" s="855">
        <v>15954</v>
      </c>
      <c r="C370" s="855">
        <v>15954</v>
      </c>
      <c r="D370" s="855">
        <v>0</v>
      </c>
      <c r="E370" s="855">
        <v>0</v>
      </c>
      <c r="F370" s="855">
        <f t="shared" si="10"/>
        <v>15954</v>
      </c>
      <c r="G370" s="855">
        <f t="shared" si="11"/>
        <v>15954</v>
      </c>
    </row>
    <row r="371" spans="1:7" ht="11.25" customHeight="1">
      <c r="A371" s="856" t="s">
        <v>3623</v>
      </c>
      <c r="B371" s="855">
        <v>9921</v>
      </c>
      <c r="C371" s="855">
        <v>9921</v>
      </c>
      <c r="D371" s="855">
        <v>0</v>
      </c>
      <c r="E371" s="855">
        <v>0</v>
      </c>
      <c r="F371" s="855">
        <f t="shared" si="10"/>
        <v>9921</v>
      </c>
      <c r="G371" s="855">
        <f t="shared" si="11"/>
        <v>9921</v>
      </c>
    </row>
    <row r="372" spans="1:7" ht="11.25" customHeight="1">
      <c r="A372" s="856" t="s">
        <v>3622</v>
      </c>
      <c r="B372" s="855">
        <v>19025</v>
      </c>
      <c r="C372" s="855">
        <v>19025</v>
      </c>
      <c r="D372" s="855">
        <v>0</v>
      </c>
      <c r="E372" s="855">
        <v>0</v>
      </c>
      <c r="F372" s="855">
        <f t="shared" si="10"/>
        <v>19025</v>
      </c>
      <c r="G372" s="855">
        <f t="shared" si="11"/>
        <v>19025</v>
      </c>
    </row>
    <row r="373" spans="1:7" ht="11.25" customHeight="1">
      <c r="A373" s="856" t="s">
        <v>3621</v>
      </c>
      <c r="B373" s="855">
        <v>4629</v>
      </c>
      <c r="C373" s="855">
        <v>4629</v>
      </c>
      <c r="D373" s="855">
        <v>0</v>
      </c>
      <c r="E373" s="855">
        <v>0</v>
      </c>
      <c r="F373" s="855">
        <f t="shared" si="10"/>
        <v>4629</v>
      </c>
      <c r="G373" s="855">
        <f t="shared" si="11"/>
        <v>4629</v>
      </c>
    </row>
    <row r="374" spans="1:7" ht="11.25" customHeight="1">
      <c r="A374" s="856" t="s">
        <v>3620</v>
      </c>
      <c r="B374" s="855">
        <v>4029</v>
      </c>
      <c r="C374" s="855">
        <v>4029</v>
      </c>
      <c r="D374" s="855">
        <v>0</v>
      </c>
      <c r="E374" s="855">
        <v>0</v>
      </c>
      <c r="F374" s="855">
        <f t="shared" si="10"/>
        <v>4029</v>
      </c>
      <c r="G374" s="855">
        <f t="shared" si="11"/>
        <v>4029</v>
      </c>
    </row>
    <row r="375" spans="1:7" ht="11.25" customHeight="1">
      <c r="A375" s="856" t="s">
        <v>3619</v>
      </c>
      <c r="B375" s="855">
        <v>15690</v>
      </c>
      <c r="C375" s="855">
        <v>15690</v>
      </c>
      <c r="D375" s="855">
        <v>0</v>
      </c>
      <c r="E375" s="855">
        <v>0</v>
      </c>
      <c r="F375" s="855">
        <f t="shared" si="10"/>
        <v>15690</v>
      </c>
      <c r="G375" s="855">
        <f t="shared" si="11"/>
        <v>15690</v>
      </c>
    </row>
    <row r="376" spans="1:7" ht="11.25" customHeight="1">
      <c r="A376" s="856" t="s">
        <v>3618</v>
      </c>
      <c r="B376" s="855">
        <v>3881</v>
      </c>
      <c r="C376" s="855">
        <v>3881</v>
      </c>
      <c r="D376" s="855">
        <v>0</v>
      </c>
      <c r="E376" s="855">
        <v>0</v>
      </c>
      <c r="F376" s="855">
        <f t="shared" si="10"/>
        <v>3881</v>
      </c>
      <c r="G376" s="855">
        <f t="shared" si="11"/>
        <v>3881</v>
      </c>
    </row>
    <row r="377" spans="1:7" ht="11.25" customHeight="1">
      <c r="A377" s="856" t="s">
        <v>3617</v>
      </c>
      <c r="B377" s="855">
        <v>14328</v>
      </c>
      <c r="C377" s="855">
        <v>14328</v>
      </c>
      <c r="D377" s="855">
        <v>0</v>
      </c>
      <c r="E377" s="855">
        <v>0</v>
      </c>
      <c r="F377" s="855">
        <f t="shared" si="10"/>
        <v>14328</v>
      </c>
      <c r="G377" s="855">
        <f t="shared" si="11"/>
        <v>14328</v>
      </c>
    </row>
    <row r="378" spans="1:7" ht="11.25" customHeight="1">
      <c r="A378" s="856" t="s">
        <v>3616</v>
      </c>
      <c r="B378" s="855">
        <v>15540</v>
      </c>
      <c r="C378" s="855">
        <v>15540</v>
      </c>
      <c r="D378" s="855">
        <v>0</v>
      </c>
      <c r="E378" s="855">
        <v>0</v>
      </c>
      <c r="F378" s="855">
        <f t="shared" si="10"/>
        <v>15540</v>
      </c>
      <c r="G378" s="855">
        <f t="shared" si="11"/>
        <v>15540</v>
      </c>
    </row>
    <row r="379" spans="1:7" ht="11.25" customHeight="1">
      <c r="A379" s="856" t="s">
        <v>3615</v>
      </c>
      <c r="B379" s="855">
        <v>3593</v>
      </c>
      <c r="C379" s="855">
        <v>3593</v>
      </c>
      <c r="D379" s="855">
        <v>0</v>
      </c>
      <c r="E379" s="855">
        <v>0</v>
      </c>
      <c r="F379" s="855">
        <f t="shared" si="10"/>
        <v>3593</v>
      </c>
      <c r="G379" s="855">
        <f t="shared" si="11"/>
        <v>3593</v>
      </c>
    </row>
    <row r="380" spans="1:7" ht="11.25" customHeight="1">
      <c r="A380" s="856" t="s">
        <v>3614</v>
      </c>
      <c r="B380" s="855">
        <v>6840</v>
      </c>
      <c r="C380" s="855">
        <v>6840</v>
      </c>
      <c r="D380" s="855">
        <v>0</v>
      </c>
      <c r="E380" s="855">
        <v>0</v>
      </c>
      <c r="F380" s="855">
        <f t="shared" si="10"/>
        <v>6840</v>
      </c>
      <c r="G380" s="855">
        <f t="shared" si="11"/>
        <v>6840</v>
      </c>
    </row>
    <row r="381" spans="1:7" ht="11.25" customHeight="1">
      <c r="A381" s="856" t="s">
        <v>3613</v>
      </c>
      <c r="B381" s="855">
        <v>1868</v>
      </c>
      <c r="C381" s="855">
        <v>1868</v>
      </c>
      <c r="D381" s="855">
        <v>0</v>
      </c>
      <c r="E381" s="855">
        <v>0</v>
      </c>
      <c r="F381" s="855">
        <f t="shared" si="10"/>
        <v>1868</v>
      </c>
      <c r="G381" s="855">
        <f t="shared" si="11"/>
        <v>1868</v>
      </c>
    </row>
    <row r="382" spans="1:7" ht="11.25" customHeight="1">
      <c r="A382" s="856" t="s">
        <v>3612</v>
      </c>
      <c r="B382" s="855">
        <v>2756</v>
      </c>
      <c r="C382" s="855">
        <v>2756</v>
      </c>
      <c r="D382" s="855">
        <v>0</v>
      </c>
      <c r="E382" s="855">
        <v>0</v>
      </c>
      <c r="F382" s="855">
        <f t="shared" si="10"/>
        <v>2756</v>
      </c>
      <c r="G382" s="855">
        <f t="shared" si="11"/>
        <v>2756</v>
      </c>
    </row>
    <row r="383" spans="1:7" ht="11.25" customHeight="1">
      <c r="A383" s="856" t="s">
        <v>3611</v>
      </c>
      <c r="B383" s="855">
        <v>7602</v>
      </c>
      <c r="C383" s="855">
        <v>7602</v>
      </c>
      <c r="D383" s="855">
        <v>0</v>
      </c>
      <c r="E383" s="855">
        <v>0</v>
      </c>
      <c r="F383" s="855">
        <f t="shared" si="10"/>
        <v>7602</v>
      </c>
      <c r="G383" s="855">
        <f t="shared" si="11"/>
        <v>7602</v>
      </c>
    </row>
    <row r="384" spans="1:7" ht="21.75">
      <c r="A384" s="856" t="s">
        <v>3610</v>
      </c>
      <c r="B384" s="855">
        <v>13675</v>
      </c>
      <c r="C384" s="855">
        <v>13675</v>
      </c>
      <c r="D384" s="855">
        <v>0</v>
      </c>
      <c r="E384" s="855">
        <v>0</v>
      </c>
      <c r="F384" s="855">
        <f t="shared" si="10"/>
        <v>13675</v>
      </c>
      <c r="G384" s="855">
        <f t="shared" si="11"/>
        <v>13675</v>
      </c>
    </row>
    <row r="385" spans="1:7" ht="21.75">
      <c r="A385" s="856" t="s">
        <v>3609</v>
      </c>
      <c r="B385" s="855">
        <v>2537</v>
      </c>
      <c r="C385" s="855">
        <v>2537</v>
      </c>
      <c r="D385" s="855">
        <v>0</v>
      </c>
      <c r="E385" s="855">
        <v>0</v>
      </c>
      <c r="F385" s="855">
        <f t="shared" si="10"/>
        <v>2537</v>
      </c>
      <c r="G385" s="855">
        <f t="shared" si="11"/>
        <v>2537</v>
      </c>
    </row>
    <row r="386" spans="1:7" ht="11.25" customHeight="1">
      <c r="A386" s="856" t="s">
        <v>3608</v>
      </c>
      <c r="B386" s="855">
        <v>3560</v>
      </c>
      <c r="C386" s="855">
        <v>3560</v>
      </c>
      <c r="D386" s="855">
        <v>0</v>
      </c>
      <c r="E386" s="855">
        <v>0</v>
      </c>
      <c r="F386" s="855">
        <f t="shared" si="10"/>
        <v>3560</v>
      </c>
      <c r="G386" s="855">
        <f t="shared" si="11"/>
        <v>3560</v>
      </c>
    </row>
    <row r="387" spans="1:7" ht="21.75">
      <c r="A387" s="856" t="s">
        <v>3607</v>
      </c>
      <c r="B387" s="855">
        <v>3661</v>
      </c>
      <c r="C387" s="855">
        <v>3661</v>
      </c>
      <c r="D387" s="855">
        <v>0</v>
      </c>
      <c r="E387" s="855">
        <v>0</v>
      </c>
      <c r="F387" s="855">
        <f t="shared" si="10"/>
        <v>3661</v>
      </c>
      <c r="G387" s="855">
        <f t="shared" si="11"/>
        <v>3661</v>
      </c>
    </row>
    <row r="388" spans="1:7" ht="11.25" customHeight="1">
      <c r="A388" s="856" t="s">
        <v>3606</v>
      </c>
      <c r="B388" s="855">
        <v>4910</v>
      </c>
      <c r="C388" s="855">
        <v>4910</v>
      </c>
      <c r="D388" s="855">
        <v>0</v>
      </c>
      <c r="E388" s="855">
        <v>0</v>
      </c>
      <c r="F388" s="855">
        <f t="shared" si="10"/>
        <v>4910</v>
      </c>
      <c r="G388" s="855">
        <f t="shared" si="11"/>
        <v>4910</v>
      </c>
    </row>
    <row r="389" spans="1:7" ht="11.25" customHeight="1">
      <c r="A389" s="856" t="s">
        <v>3605</v>
      </c>
      <c r="B389" s="855">
        <v>6648</v>
      </c>
      <c r="C389" s="855">
        <v>6648</v>
      </c>
      <c r="D389" s="855">
        <v>0</v>
      </c>
      <c r="E389" s="855">
        <v>0</v>
      </c>
      <c r="F389" s="855">
        <f t="shared" ref="F389:F452" si="12">B389+D389</f>
        <v>6648</v>
      </c>
      <c r="G389" s="855">
        <f t="shared" ref="G389:G452" si="13">C389+E389</f>
        <v>6648</v>
      </c>
    </row>
    <row r="390" spans="1:7" ht="21.75">
      <c r="A390" s="856" t="s">
        <v>3604</v>
      </c>
      <c r="B390" s="855">
        <v>8955</v>
      </c>
      <c r="C390" s="855">
        <v>8955</v>
      </c>
      <c r="D390" s="855">
        <v>0</v>
      </c>
      <c r="E390" s="855">
        <v>0</v>
      </c>
      <c r="F390" s="855">
        <f t="shared" si="12"/>
        <v>8955</v>
      </c>
      <c r="G390" s="855">
        <f t="shared" si="13"/>
        <v>8955</v>
      </c>
    </row>
    <row r="391" spans="1:7" ht="11.25" customHeight="1">
      <c r="A391" s="856" t="s">
        <v>3603</v>
      </c>
      <c r="B391" s="855">
        <v>3038</v>
      </c>
      <c r="C391" s="855">
        <v>3038</v>
      </c>
      <c r="D391" s="855">
        <v>0</v>
      </c>
      <c r="E391" s="855">
        <v>0</v>
      </c>
      <c r="F391" s="855">
        <f t="shared" si="12"/>
        <v>3038</v>
      </c>
      <c r="G391" s="855">
        <f t="shared" si="13"/>
        <v>3038</v>
      </c>
    </row>
    <row r="392" spans="1:7" ht="21.75">
      <c r="A392" s="856" t="s">
        <v>3602</v>
      </c>
      <c r="B392" s="855">
        <v>2619</v>
      </c>
      <c r="C392" s="855">
        <v>2619</v>
      </c>
      <c r="D392" s="855">
        <v>0</v>
      </c>
      <c r="E392" s="855">
        <v>0</v>
      </c>
      <c r="F392" s="855">
        <f t="shared" si="12"/>
        <v>2619</v>
      </c>
      <c r="G392" s="855">
        <f t="shared" si="13"/>
        <v>2619</v>
      </c>
    </row>
    <row r="393" spans="1:7" ht="11.25" customHeight="1">
      <c r="A393" s="856" t="s">
        <v>3601</v>
      </c>
      <c r="B393" s="855">
        <v>19268</v>
      </c>
      <c r="C393" s="855">
        <v>19268</v>
      </c>
      <c r="D393" s="855">
        <v>0</v>
      </c>
      <c r="E393" s="855">
        <v>0</v>
      </c>
      <c r="F393" s="855">
        <f t="shared" si="12"/>
        <v>19268</v>
      </c>
      <c r="G393" s="855">
        <f t="shared" si="13"/>
        <v>19268</v>
      </c>
    </row>
    <row r="394" spans="1:7" ht="11.25" customHeight="1">
      <c r="A394" s="856" t="s">
        <v>3600</v>
      </c>
      <c r="B394" s="855">
        <v>2512</v>
      </c>
      <c r="C394" s="855">
        <v>2512</v>
      </c>
      <c r="D394" s="855">
        <v>0</v>
      </c>
      <c r="E394" s="855">
        <v>0</v>
      </c>
      <c r="F394" s="855">
        <f t="shared" si="12"/>
        <v>2512</v>
      </c>
      <c r="G394" s="855">
        <f t="shared" si="13"/>
        <v>2512</v>
      </c>
    </row>
    <row r="395" spans="1:7" ht="11.25" customHeight="1">
      <c r="A395" s="856" t="s">
        <v>3599</v>
      </c>
      <c r="B395" s="855">
        <v>2760</v>
      </c>
      <c r="C395" s="855">
        <v>2760</v>
      </c>
      <c r="D395" s="855">
        <v>0</v>
      </c>
      <c r="E395" s="855">
        <v>0</v>
      </c>
      <c r="F395" s="855">
        <f t="shared" si="12"/>
        <v>2760</v>
      </c>
      <c r="G395" s="855">
        <f t="shared" si="13"/>
        <v>2760</v>
      </c>
    </row>
    <row r="396" spans="1:7" ht="11.25" customHeight="1">
      <c r="A396" s="856" t="s">
        <v>3598</v>
      </c>
      <c r="B396" s="855">
        <v>7265</v>
      </c>
      <c r="C396" s="855">
        <v>7265</v>
      </c>
      <c r="D396" s="855">
        <v>0</v>
      </c>
      <c r="E396" s="855">
        <v>0</v>
      </c>
      <c r="F396" s="855">
        <f t="shared" si="12"/>
        <v>7265</v>
      </c>
      <c r="G396" s="855">
        <f t="shared" si="13"/>
        <v>7265</v>
      </c>
    </row>
    <row r="397" spans="1:7" ht="11.25" customHeight="1">
      <c r="A397" s="856" t="s">
        <v>3597</v>
      </c>
      <c r="B397" s="855">
        <v>9676</v>
      </c>
      <c r="C397" s="855">
        <v>9676</v>
      </c>
      <c r="D397" s="855">
        <v>0</v>
      </c>
      <c r="E397" s="855">
        <v>0</v>
      </c>
      <c r="F397" s="855">
        <f t="shared" si="12"/>
        <v>9676</v>
      </c>
      <c r="G397" s="855">
        <f t="shared" si="13"/>
        <v>9676</v>
      </c>
    </row>
    <row r="398" spans="1:7" ht="11.25" customHeight="1">
      <c r="A398" s="856" t="s">
        <v>3596</v>
      </c>
      <c r="B398" s="855">
        <v>2944</v>
      </c>
      <c r="C398" s="855">
        <v>2944</v>
      </c>
      <c r="D398" s="855">
        <v>0</v>
      </c>
      <c r="E398" s="855">
        <v>0</v>
      </c>
      <c r="F398" s="855">
        <f t="shared" si="12"/>
        <v>2944</v>
      </c>
      <c r="G398" s="855">
        <f t="shared" si="13"/>
        <v>2944</v>
      </c>
    </row>
    <row r="399" spans="1:7" ht="11.25" customHeight="1">
      <c r="A399" s="856" t="s">
        <v>3595</v>
      </c>
      <c r="B399" s="855">
        <v>13386</v>
      </c>
      <c r="C399" s="855">
        <v>13386</v>
      </c>
      <c r="D399" s="855">
        <v>0</v>
      </c>
      <c r="E399" s="855">
        <v>0</v>
      </c>
      <c r="F399" s="855">
        <f t="shared" si="12"/>
        <v>13386</v>
      </c>
      <c r="G399" s="855">
        <f t="shared" si="13"/>
        <v>13386</v>
      </c>
    </row>
    <row r="400" spans="1:7" ht="11.25" customHeight="1">
      <c r="A400" s="856" t="s">
        <v>3594</v>
      </c>
      <c r="B400" s="855">
        <v>2712</v>
      </c>
      <c r="C400" s="855">
        <v>2712</v>
      </c>
      <c r="D400" s="855">
        <v>0</v>
      </c>
      <c r="E400" s="855">
        <v>0</v>
      </c>
      <c r="F400" s="855">
        <f t="shared" si="12"/>
        <v>2712</v>
      </c>
      <c r="G400" s="855">
        <f t="shared" si="13"/>
        <v>2712</v>
      </c>
    </row>
    <row r="401" spans="1:7" ht="11.25" customHeight="1">
      <c r="A401" s="856" t="s">
        <v>3593</v>
      </c>
      <c r="B401" s="855">
        <v>3162</v>
      </c>
      <c r="C401" s="855">
        <v>3162</v>
      </c>
      <c r="D401" s="855">
        <v>0</v>
      </c>
      <c r="E401" s="855">
        <v>0</v>
      </c>
      <c r="F401" s="855">
        <f t="shared" si="12"/>
        <v>3162</v>
      </c>
      <c r="G401" s="855">
        <f t="shared" si="13"/>
        <v>3162</v>
      </c>
    </row>
    <row r="402" spans="1:7" ht="11.25" customHeight="1">
      <c r="A402" s="856" t="s">
        <v>3592</v>
      </c>
      <c r="B402" s="855">
        <v>4823</v>
      </c>
      <c r="C402" s="855">
        <v>4823</v>
      </c>
      <c r="D402" s="855">
        <v>0</v>
      </c>
      <c r="E402" s="855">
        <v>0</v>
      </c>
      <c r="F402" s="855">
        <f t="shared" si="12"/>
        <v>4823</v>
      </c>
      <c r="G402" s="855">
        <f t="shared" si="13"/>
        <v>4823</v>
      </c>
    </row>
    <row r="403" spans="1:7" ht="11.25" customHeight="1">
      <c r="A403" s="856" t="s">
        <v>3591</v>
      </c>
      <c r="B403" s="855">
        <v>3173</v>
      </c>
      <c r="C403" s="855">
        <v>3173</v>
      </c>
      <c r="D403" s="855">
        <v>0</v>
      </c>
      <c r="E403" s="855">
        <v>0</v>
      </c>
      <c r="F403" s="855">
        <f t="shared" si="12"/>
        <v>3173</v>
      </c>
      <c r="G403" s="855">
        <f t="shared" si="13"/>
        <v>3173</v>
      </c>
    </row>
    <row r="404" spans="1:7" ht="11.25" customHeight="1">
      <c r="A404" s="856" t="s">
        <v>3590</v>
      </c>
      <c r="B404" s="855">
        <v>7127</v>
      </c>
      <c r="C404" s="855">
        <v>7127</v>
      </c>
      <c r="D404" s="855">
        <v>0</v>
      </c>
      <c r="E404" s="855">
        <v>0</v>
      </c>
      <c r="F404" s="855">
        <f t="shared" si="12"/>
        <v>7127</v>
      </c>
      <c r="G404" s="855">
        <f t="shared" si="13"/>
        <v>7127</v>
      </c>
    </row>
    <row r="405" spans="1:7" ht="21.75">
      <c r="A405" s="856" t="s">
        <v>3589</v>
      </c>
      <c r="B405" s="855">
        <v>11760</v>
      </c>
      <c r="C405" s="855">
        <v>11760</v>
      </c>
      <c r="D405" s="855">
        <v>0</v>
      </c>
      <c r="E405" s="855">
        <v>0</v>
      </c>
      <c r="F405" s="855">
        <f t="shared" si="12"/>
        <v>11760</v>
      </c>
      <c r="G405" s="855">
        <f t="shared" si="13"/>
        <v>11760</v>
      </c>
    </row>
    <row r="406" spans="1:7" ht="11.25" customHeight="1">
      <c r="A406" s="856" t="s">
        <v>3588</v>
      </c>
      <c r="B406" s="855">
        <v>13663</v>
      </c>
      <c r="C406" s="855">
        <v>13663</v>
      </c>
      <c r="D406" s="855">
        <v>0</v>
      </c>
      <c r="E406" s="855">
        <v>0</v>
      </c>
      <c r="F406" s="855">
        <f t="shared" si="12"/>
        <v>13663</v>
      </c>
      <c r="G406" s="855">
        <f t="shared" si="13"/>
        <v>13663</v>
      </c>
    </row>
    <row r="407" spans="1:7" ht="11.25" customHeight="1">
      <c r="A407" s="856" t="s">
        <v>3587</v>
      </c>
      <c r="B407" s="855">
        <v>3675</v>
      </c>
      <c r="C407" s="855">
        <v>3675</v>
      </c>
      <c r="D407" s="855">
        <v>95</v>
      </c>
      <c r="E407" s="855">
        <v>95</v>
      </c>
      <c r="F407" s="855">
        <f t="shared" si="12"/>
        <v>3770</v>
      </c>
      <c r="G407" s="855">
        <f t="shared" si="13"/>
        <v>3770</v>
      </c>
    </row>
    <row r="408" spans="1:7" ht="11.25" customHeight="1">
      <c r="A408" s="856" t="s">
        <v>3586</v>
      </c>
      <c r="B408" s="855">
        <v>10969</v>
      </c>
      <c r="C408" s="855">
        <v>10969</v>
      </c>
      <c r="D408" s="855">
        <v>0</v>
      </c>
      <c r="E408" s="855">
        <v>0</v>
      </c>
      <c r="F408" s="855">
        <f t="shared" si="12"/>
        <v>10969</v>
      </c>
      <c r="G408" s="855">
        <f t="shared" si="13"/>
        <v>10969</v>
      </c>
    </row>
    <row r="409" spans="1:7" ht="11.25" customHeight="1">
      <c r="A409" s="856" t="s">
        <v>3585</v>
      </c>
      <c r="B409" s="855">
        <v>6522</v>
      </c>
      <c r="C409" s="855">
        <v>6522</v>
      </c>
      <c r="D409" s="855">
        <v>0</v>
      </c>
      <c r="E409" s="855">
        <v>0</v>
      </c>
      <c r="F409" s="855">
        <f t="shared" si="12"/>
        <v>6522</v>
      </c>
      <c r="G409" s="855">
        <f t="shared" si="13"/>
        <v>6522</v>
      </c>
    </row>
    <row r="410" spans="1:7" ht="11.25" customHeight="1">
      <c r="A410" s="856" t="s">
        <v>3584</v>
      </c>
      <c r="B410" s="855">
        <v>10642</v>
      </c>
      <c r="C410" s="855">
        <v>10642</v>
      </c>
      <c r="D410" s="855">
        <v>0</v>
      </c>
      <c r="E410" s="855">
        <v>0</v>
      </c>
      <c r="F410" s="855">
        <f t="shared" si="12"/>
        <v>10642</v>
      </c>
      <c r="G410" s="855">
        <f t="shared" si="13"/>
        <v>10642</v>
      </c>
    </row>
    <row r="411" spans="1:7" ht="11.25" customHeight="1">
      <c r="A411" s="856" t="s">
        <v>3583</v>
      </c>
      <c r="B411" s="855">
        <v>4298</v>
      </c>
      <c r="C411" s="855">
        <v>4298</v>
      </c>
      <c r="D411" s="855">
        <v>0</v>
      </c>
      <c r="E411" s="855">
        <v>0</v>
      </c>
      <c r="F411" s="855">
        <f t="shared" si="12"/>
        <v>4298</v>
      </c>
      <c r="G411" s="855">
        <f t="shared" si="13"/>
        <v>4298</v>
      </c>
    </row>
    <row r="412" spans="1:7" ht="11.25" customHeight="1">
      <c r="A412" s="856" t="s">
        <v>3582</v>
      </c>
      <c r="B412" s="855">
        <v>4764</v>
      </c>
      <c r="C412" s="855">
        <v>4764</v>
      </c>
      <c r="D412" s="855">
        <v>0</v>
      </c>
      <c r="E412" s="855">
        <v>0</v>
      </c>
      <c r="F412" s="855">
        <f t="shared" si="12"/>
        <v>4764</v>
      </c>
      <c r="G412" s="855">
        <f t="shared" si="13"/>
        <v>4764</v>
      </c>
    </row>
    <row r="413" spans="1:7" ht="11.25" customHeight="1">
      <c r="A413" s="856" t="s">
        <v>3581</v>
      </c>
      <c r="B413" s="855">
        <v>6853</v>
      </c>
      <c r="C413" s="855">
        <v>6853</v>
      </c>
      <c r="D413" s="855">
        <v>0</v>
      </c>
      <c r="E413" s="855">
        <v>0</v>
      </c>
      <c r="F413" s="855">
        <f t="shared" si="12"/>
        <v>6853</v>
      </c>
      <c r="G413" s="855">
        <f t="shared" si="13"/>
        <v>6853</v>
      </c>
    </row>
    <row r="414" spans="1:7" ht="11.25" customHeight="1">
      <c r="A414" s="856" t="s">
        <v>3580</v>
      </c>
      <c r="B414" s="855">
        <v>13056</v>
      </c>
      <c r="C414" s="855">
        <v>13056</v>
      </c>
      <c r="D414" s="855">
        <v>0</v>
      </c>
      <c r="E414" s="855">
        <v>0</v>
      </c>
      <c r="F414" s="855">
        <f t="shared" si="12"/>
        <v>13056</v>
      </c>
      <c r="G414" s="855">
        <f t="shared" si="13"/>
        <v>13056</v>
      </c>
    </row>
    <row r="415" spans="1:7" ht="11.25" customHeight="1">
      <c r="A415" s="856" t="s">
        <v>3579</v>
      </c>
      <c r="B415" s="855">
        <v>6217</v>
      </c>
      <c r="C415" s="855">
        <v>6217</v>
      </c>
      <c r="D415" s="855">
        <v>108.26</v>
      </c>
      <c r="E415" s="855">
        <v>108.25700000000001</v>
      </c>
      <c r="F415" s="855">
        <f t="shared" si="12"/>
        <v>6325.26</v>
      </c>
      <c r="G415" s="855">
        <f t="shared" si="13"/>
        <v>6325.2569999999996</v>
      </c>
    </row>
    <row r="416" spans="1:7" ht="11.25" customHeight="1">
      <c r="A416" s="856" t="s">
        <v>3578</v>
      </c>
      <c r="B416" s="855">
        <v>9988</v>
      </c>
      <c r="C416" s="855">
        <v>9988</v>
      </c>
      <c r="D416" s="855">
        <v>0</v>
      </c>
      <c r="E416" s="855">
        <v>0</v>
      </c>
      <c r="F416" s="855">
        <f t="shared" si="12"/>
        <v>9988</v>
      </c>
      <c r="G416" s="855">
        <f t="shared" si="13"/>
        <v>9988</v>
      </c>
    </row>
    <row r="417" spans="1:7" ht="11.25" customHeight="1">
      <c r="A417" s="856" t="s">
        <v>3577</v>
      </c>
      <c r="B417" s="855">
        <v>7905</v>
      </c>
      <c r="C417" s="855">
        <v>7905</v>
      </c>
      <c r="D417" s="855">
        <v>0</v>
      </c>
      <c r="E417" s="855">
        <v>0</v>
      </c>
      <c r="F417" s="855">
        <f t="shared" si="12"/>
        <v>7905</v>
      </c>
      <c r="G417" s="855">
        <f t="shared" si="13"/>
        <v>7905</v>
      </c>
    </row>
    <row r="418" spans="1:7" ht="11.25" customHeight="1">
      <c r="A418" s="856" t="s">
        <v>3576</v>
      </c>
      <c r="B418" s="855">
        <v>2141</v>
      </c>
      <c r="C418" s="855">
        <v>2141</v>
      </c>
      <c r="D418" s="855">
        <v>0</v>
      </c>
      <c r="E418" s="855">
        <v>0</v>
      </c>
      <c r="F418" s="855">
        <f t="shared" si="12"/>
        <v>2141</v>
      </c>
      <c r="G418" s="855">
        <f t="shared" si="13"/>
        <v>2141</v>
      </c>
    </row>
    <row r="419" spans="1:7" ht="11.25" customHeight="1">
      <c r="A419" s="856" t="s">
        <v>3575</v>
      </c>
      <c r="B419" s="855">
        <v>14540</v>
      </c>
      <c r="C419" s="855">
        <v>14540</v>
      </c>
      <c r="D419" s="855">
        <v>0</v>
      </c>
      <c r="E419" s="855">
        <v>0</v>
      </c>
      <c r="F419" s="855">
        <f t="shared" si="12"/>
        <v>14540</v>
      </c>
      <c r="G419" s="855">
        <f t="shared" si="13"/>
        <v>14540</v>
      </c>
    </row>
    <row r="420" spans="1:7" ht="11.25" customHeight="1">
      <c r="A420" s="856" t="s">
        <v>3574</v>
      </c>
      <c r="B420" s="855">
        <v>15511</v>
      </c>
      <c r="C420" s="855">
        <v>15511</v>
      </c>
      <c r="D420" s="855">
        <v>0</v>
      </c>
      <c r="E420" s="855">
        <v>0</v>
      </c>
      <c r="F420" s="855">
        <f t="shared" si="12"/>
        <v>15511</v>
      </c>
      <c r="G420" s="855">
        <f t="shared" si="13"/>
        <v>15511</v>
      </c>
    </row>
    <row r="421" spans="1:7" ht="11.25" customHeight="1">
      <c r="A421" s="856" t="s">
        <v>3573</v>
      </c>
      <c r="B421" s="855">
        <v>15749</v>
      </c>
      <c r="C421" s="855">
        <v>15749</v>
      </c>
      <c r="D421" s="855">
        <v>0</v>
      </c>
      <c r="E421" s="855">
        <v>0</v>
      </c>
      <c r="F421" s="855">
        <f t="shared" si="12"/>
        <v>15749</v>
      </c>
      <c r="G421" s="855">
        <f t="shared" si="13"/>
        <v>15749</v>
      </c>
    </row>
    <row r="422" spans="1:7" ht="11.25" customHeight="1">
      <c r="A422" s="856" t="s">
        <v>3572</v>
      </c>
      <c r="B422" s="855">
        <v>21028</v>
      </c>
      <c r="C422" s="855">
        <v>21028</v>
      </c>
      <c r="D422" s="855">
        <v>0</v>
      </c>
      <c r="E422" s="855">
        <v>0</v>
      </c>
      <c r="F422" s="855">
        <f t="shared" si="12"/>
        <v>21028</v>
      </c>
      <c r="G422" s="855">
        <f t="shared" si="13"/>
        <v>21028</v>
      </c>
    </row>
    <row r="423" spans="1:7" ht="11.25" customHeight="1">
      <c r="A423" s="856" t="s">
        <v>3571</v>
      </c>
      <c r="B423" s="855">
        <v>16656</v>
      </c>
      <c r="C423" s="855">
        <v>16656</v>
      </c>
      <c r="D423" s="855">
        <v>0</v>
      </c>
      <c r="E423" s="855">
        <v>0</v>
      </c>
      <c r="F423" s="855">
        <f t="shared" si="12"/>
        <v>16656</v>
      </c>
      <c r="G423" s="855">
        <f t="shared" si="13"/>
        <v>16656</v>
      </c>
    </row>
    <row r="424" spans="1:7" ht="11.25" customHeight="1">
      <c r="A424" s="856" t="s">
        <v>3570</v>
      </c>
      <c r="B424" s="855">
        <v>4723</v>
      </c>
      <c r="C424" s="855">
        <v>4723</v>
      </c>
      <c r="D424" s="855">
        <v>0</v>
      </c>
      <c r="E424" s="855">
        <v>0</v>
      </c>
      <c r="F424" s="855">
        <f t="shared" si="12"/>
        <v>4723</v>
      </c>
      <c r="G424" s="855">
        <f t="shared" si="13"/>
        <v>4723</v>
      </c>
    </row>
    <row r="425" spans="1:7" ht="11.25" customHeight="1">
      <c r="A425" s="856" t="s">
        <v>3569</v>
      </c>
      <c r="B425" s="855">
        <v>5951</v>
      </c>
      <c r="C425" s="855">
        <v>5951</v>
      </c>
      <c r="D425" s="855">
        <v>0</v>
      </c>
      <c r="E425" s="855">
        <v>0</v>
      </c>
      <c r="F425" s="855">
        <f t="shared" si="12"/>
        <v>5951</v>
      </c>
      <c r="G425" s="855">
        <f t="shared" si="13"/>
        <v>5951</v>
      </c>
    </row>
    <row r="426" spans="1:7" ht="11.25" customHeight="1">
      <c r="A426" s="856" t="s">
        <v>3568</v>
      </c>
      <c r="B426" s="855">
        <v>3953</v>
      </c>
      <c r="C426" s="855">
        <v>3953</v>
      </c>
      <c r="D426" s="855">
        <v>0</v>
      </c>
      <c r="E426" s="855">
        <v>0</v>
      </c>
      <c r="F426" s="855">
        <f t="shared" si="12"/>
        <v>3953</v>
      </c>
      <c r="G426" s="855">
        <f t="shared" si="13"/>
        <v>3953</v>
      </c>
    </row>
    <row r="427" spans="1:7" ht="11.25" customHeight="1">
      <c r="A427" s="856" t="s">
        <v>3567</v>
      </c>
      <c r="B427" s="855">
        <v>4957</v>
      </c>
      <c r="C427" s="855">
        <v>4957</v>
      </c>
      <c r="D427" s="855">
        <v>0</v>
      </c>
      <c r="E427" s="855">
        <v>0</v>
      </c>
      <c r="F427" s="855">
        <f t="shared" si="12"/>
        <v>4957</v>
      </c>
      <c r="G427" s="855">
        <f t="shared" si="13"/>
        <v>4957</v>
      </c>
    </row>
    <row r="428" spans="1:7" ht="11.25" customHeight="1">
      <c r="A428" s="856" t="s">
        <v>3566</v>
      </c>
      <c r="B428" s="855">
        <v>7111</v>
      </c>
      <c r="C428" s="855">
        <v>7111</v>
      </c>
      <c r="D428" s="855">
        <v>0</v>
      </c>
      <c r="E428" s="855">
        <v>0</v>
      </c>
      <c r="F428" s="855">
        <f t="shared" si="12"/>
        <v>7111</v>
      </c>
      <c r="G428" s="855">
        <f t="shared" si="13"/>
        <v>7111</v>
      </c>
    </row>
    <row r="429" spans="1:7" ht="11.25" customHeight="1">
      <c r="A429" s="856" t="s">
        <v>3565</v>
      </c>
      <c r="B429" s="855">
        <v>9791</v>
      </c>
      <c r="C429" s="855">
        <v>9791</v>
      </c>
      <c r="D429" s="855">
        <v>0</v>
      </c>
      <c r="E429" s="855">
        <v>0</v>
      </c>
      <c r="F429" s="855">
        <f t="shared" si="12"/>
        <v>9791</v>
      </c>
      <c r="G429" s="855">
        <f t="shared" si="13"/>
        <v>9791</v>
      </c>
    </row>
    <row r="430" spans="1:7" ht="11.25" customHeight="1">
      <c r="A430" s="856" t="s">
        <v>3564</v>
      </c>
      <c r="B430" s="855">
        <v>3946</v>
      </c>
      <c r="C430" s="855">
        <v>3946</v>
      </c>
      <c r="D430" s="855">
        <v>0</v>
      </c>
      <c r="E430" s="855">
        <v>0</v>
      </c>
      <c r="F430" s="855">
        <f t="shared" si="12"/>
        <v>3946</v>
      </c>
      <c r="G430" s="855">
        <f t="shared" si="13"/>
        <v>3946</v>
      </c>
    </row>
    <row r="431" spans="1:7" ht="11.25" customHeight="1">
      <c r="A431" s="856" t="s">
        <v>3563</v>
      </c>
      <c r="B431" s="855">
        <v>7226</v>
      </c>
      <c r="C431" s="855">
        <v>7226</v>
      </c>
      <c r="D431" s="855">
        <v>0</v>
      </c>
      <c r="E431" s="855">
        <v>0</v>
      </c>
      <c r="F431" s="855">
        <f t="shared" si="12"/>
        <v>7226</v>
      </c>
      <c r="G431" s="855">
        <f t="shared" si="13"/>
        <v>7226</v>
      </c>
    </row>
    <row r="432" spans="1:7" ht="11.25" customHeight="1">
      <c r="A432" s="856" t="s">
        <v>3562</v>
      </c>
      <c r="B432" s="855">
        <v>17624</v>
      </c>
      <c r="C432" s="855">
        <v>17624</v>
      </c>
      <c r="D432" s="855">
        <v>0</v>
      </c>
      <c r="E432" s="855">
        <v>0</v>
      </c>
      <c r="F432" s="855">
        <f t="shared" si="12"/>
        <v>17624</v>
      </c>
      <c r="G432" s="855">
        <f t="shared" si="13"/>
        <v>17624</v>
      </c>
    </row>
    <row r="433" spans="1:7" ht="11.25" customHeight="1">
      <c r="A433" s="856" t="s">
        <v>3561</v>
      </c>
      <c r="B433" s="855">
        <v>10164</v>
      </c>
      <c r="C433" s="855">
        <v>10164</v>
      </c>
      <c r="D433" s="855">
        <v>0</v>
      </c>
      <c r="E433" s="855">
        <v>0</v>
      </c>
      <c r="F433" s="855">
        <f t="shared" si="12"/>
        <v>10164</v>
      </c>
      <c r="G433" s="855">
        <f t="shared" si="13"/>
        <v>10164</v>
      </c>
    </row>
    <row r="434" spans="1:7" ht="11.25" customHeight="1">
      <c r="A434" s="856" t="s">
        <v>3560</v>
      </c>
      <c r="B434" s="855">
        <v>10055</v>
      </c>
      <c r="C434" s="855">
        <v>10055</v>
      </c>
      <c r="D434" s="855">
        <v>0</v>
      </c>
      <c r="E434" s="855">
        <v>0</v>
      </c>
      <c r="F434" s="855">
        <f t="shared" si="12"/>
        <v>10055</v>
      </c>
      <c r="G434" s="855">
        <f t="shared" si="13"/>
        <v>10055</v>
      </c>
    </row>
    <row r="435" spans="1:7" ht="11.25" customHeight="1">
      <c r="A435" s="856" t="s">
        <v>3559</v>
      </c>
      <c r="B435" s="855">
        <v>2742</v>
      </c>
      <c r="C435" s="855">
        <v>2742</v>
      </c>
      <c r="D435" s="855">
        <v>0</v>
      </c>
      <c r="E435" s="855">
        <v>0</v>
      </c>
      <c r="F435" s="855">
        <f t="shared" si="12"/>
        <v>2742</v>
      </c>
      <c r="G435" s="855">
        <f t="shared" si="13"/>
        <v>2742</v>
      </c>
    </row>
    <row r="436" spans="1:7" ht="11.25" customHeight="1">
      <c r="A436" s="856" t="s">
        <v>3558</v>
      </c>
      <c r="B436" s="855">
        <v>5642</v>
      </c>
      <c r="C436" s="855">
        <v>5642</v>
      </c>
      <c r="D436" s="855">
        <v>0</v>
      </c>
      <c r="E436" s="855">
        <v>0</v>
      </c>
      <c r="F436" s="855">
        <f t="shared" si="12"/>
        <v>5642</v>
      </c>
      <c r="G436" s="855">
        <f t="shared" si="13"/>
        <v>5642</v>
      </c>
    </row>
    <row r="437" spans="1:7" ht="11.25" customHeight="1">
      <c r="A437" s="856" t="s">
        <v>3557</v>
      </c>
      <c r="B437" s="855">
        <v>8866</v>
      </c>
      <c r="C437" s="855">
        <v>8866</v>
      </c>
      <c r="D437" s="855">
        <v>73.92</v>
      </c>
      <c r="E437" s="855">
        <v>73.92</v>
      </c>
      <c r="F437" s="855">
        <f t="shared" si="12"/>
        <v>8939.92</v>
      </c>
      <c r="G437" s="855">
        <f t="shared" si="13"/>
        <v>8939.92</v>
      </c>
    </row>
    <row r="438" spans="1:7" ht="11.25" customHeight="1">
      <c r="A438" s="856" t="s">
        <v>3556</v>
      </c>
      <c r="B438" s="855">
        <v>13118</v>
      </c>
      <c r="C438" s="855">
        <v>13118</v>
      </c>
      <c r="D438" s="855">
        <v>0</v>
      </c>
      <c r="E438" s="855">
        <v>0</v>
      </c>
      <c r="F438" s="855">
        <f t="shared" si="12"/>
        <v>13118</v>
      </c>
      <c r="G438" s="855">
        <f t="shared" si="13"/>
        <v>13118</v>
      </c>
    </row>
    <row r="439" spans="1:7" ht="11.25" customHeight="1">
      <c r="A439" s="856" t="s">
        <v>3555</v>
      </c>
      <c r="B439" s="855">
        <v>4401</v>
      </c>
      <c r="C439" s="855">
        <v>4401</v>
      </c>
      <c r="D439" s="855">
        <v>0</v>
      </c>
      <c r="E439" s="855">
        <v>0</v>
      </c>
      <c r="F439" s="855">
        <f t="shared" si="12"/>
        <v>4401</v>
      </c>
      <c r="G439" s="855">
        <f t="shared" si="13"/>
        <v>4401</v>
      </c>
    </row>
    <row r="440" spans="1:7" ht="11.25" customHeight="1">
      <c r="A440" s="856" t="s">
        <v>3554</v>
      </c>
      <c r="B440" s="855">
        <v>2910</v>
      </c>
      <c r="C440" s="855">
        <v>2910</v>
      </c>
      <c r="D440" s="855">
        <v>0</v>
      </c>
      <c r="E440" s="855">
        <v>0</v>
      </c>
      <c r="F440" s="855">
        <f t="shared" si="12"/>
        <v>2910</v>
      </c>
      <c r="G440" s="855">
        <f t="shared" si="13"/>
        <v>2910</v>
      </c>
    </row>
    <row r="441" spans="1:7" ht="11.25" customHeight="1">
      <c r="A441" s="856" t="s">
        <v>3553</v>
      </c>
      <c r="B441" s="855">
        <v>4521</v>
      </c>
      <c r="C441" s="855">
        <v>4521</v>
      </c>
      <c r="D441" s="855">
        <v>0</v>
      </c>
      <c r="E441" s="855">
        <v>0</v>
      </c>
      <c r="F441" s="855">
        <f t="shared" si="12"/>
        <v>4521</v>
      </c>
      <c r="G441" s="855">
        <f t="shared" si="13"/>
        <v>4521</v>
      </c>
    </row>
    <row r="442" spans="1:7" ht="11.25" customHeight="1">
      <c r="A442" s="856" t="s">
        <v>3552</v>
      </c>
      <c r="B442" s="855">
        <v>2927</v>
      </c>
      <c r="C442" s="855">
        <v>2927</v>
      </c>
      <c r="D442" s="855">
        <v>0</v>
      </c>
      <c r="E442" s="855">
        <v>0</v>
      </c>
      <c r="F442" s="855">
        <f t="shared" si="12"/>
        <v>2927</v>
      </c>
      <c r="G442" s="855">
        <f t="shared" si="13"/>
        <v>2927</v>
      </c>
    </row>
    <row r="443" spans="1:7" ht="11.25" customHeight="1">
      <c r="A443" s="856" t="s">
        <v>3551</v>
      </c>
      <c r="B443" s="855">
        <v>2865</v>
      </c>
      <c r="C443" s="855">
        <v>2865</v>
      </c>
      <c r="D443" s="855">
        <v>0</v>
      </c>
      <c r="E443" s="855">
        <v>0</v>
      </c>
      <c r="F443" s="855">
        <f t="shared" si="12"/>
        <v>2865</v>
      </c>
      <c r="G443" s="855">
        <f t="shared" si="13"/>
        <v>2865</v>
      </c>
    </row>
    <row r="444" spans="1:7" ht="11.25" customHeight="1">
      <c r="A444" s="856" t="s">
        <v>3550</v>
      </c>
      <c r="B444" s="855">
        <v>5495</v>
      </c>
      <c r="C444" s="855">
        <v>5495</v>
      </c>
      <c r="D444" s="855">
        <v>0</v>
      </c>
      <c r="E444" s="855">
        <v>0</v>
      </c>
      <c r="F444" s="855">
        <f t="shared" si="12"/>
        <v>5495</v>
      </c>
      <c r="G444" s="855">
        <f t="shared" si="13"/>
        <v>5495</v>
      </c>
    </row>
    <row r="445" spans="1:7" ht="11.25" customHeight="1">
      <c r="A445" s="856" t="s">
        <v>3549</v>
      </c>
      <c r="B445" s="855">
        <v>5386</v>
      </c>
      <c r="C445" s="855">
        <v>5386</v>
      </c>
      <c r="D445" s="855">
        <v>0</v>
      </c>
      <c r="E445" s="855">
        <v>0</v>
      </c>
      <c r="F445" s="855">
        <f t="shared" si="12"/>
        <v>5386</v>
      </c>
      <c r="G445" s="855">
        <f t="shared" si="13"/>
        <v>5386</v>
      </c>
    </row>
    <row r="446" spans="1:7" ht="11.25" customHeight="1">
      <c r="A446" s="856" t="s">
        <v>3548</v>
      </c>
      <c r="B446" s="855">
        <v>11641</v>
      </c>
      <c r="C446" s="855">
        <v>11641</v>
      </c>
      <c r="D446" s="855">
        <v>56.5</v>
      </c>
      <c r="E446" s="855">
        <v>56.5</v>
      </c>
      <c r="F446" s="855">
        <f t="shared" si="12"/>
        <v>11697.5</v>
      </c>
      <c r="G446" s="855">
        <f t="shared" si="13"/>
        <v>11697.5</v>
      </c>
    </row>
    <row r="447" spans="1:7" ht="11.25" customHeight="1">
      <c r="A447" s="856" t="s">
        <v>3547</v>
      </c>
      <c r="B447" s="855">
        <v>17346</v>
      </c>
      <c r="C447" s="855">
        <v>17346</v>
      </c>
      <c r="D447" s="855">
        <v>0</v>
      </c>
      <c r="E447" s="855">
        <v>0</v>
      </c>
      <c r="F447" s="855">
        <f t="shared" si="12"/>
        <v>17346</v>
      </c>
      <c r="G447" s="855">
        <f t="shared" si="13"/>
        <v>17346</v>
      </c>
    </row>
    <row r="448" spans="1:7" ht="11.25" customHeight="1">
      <c r="A448" s="856" t="s">
        <v>3546</v>
      </c>
      <c r="B448" s="855">
        <v>10464</v>
      </c>
      <c r="C448" s="855">
        <v>10464</v>
      </c>
      <c r="D448" s="855">
        <v>0</v>
      </c>
      <c r="E448" s="855">
        <v>0</v>
      </c>
      <c r="F448" s="855">
        <f t="shared" si="12"/>
        <v>10464</v>
      </c>
      <c r="G448" s="855">
        <f t="shared" si="13"/>
        <v>10464</v>
      </c>
    </row>
    <row r="449" spans="1:7" ht="11.25" customHeight="1">
      <c r="A449" s="856" t="s">
        <v>3545</v>
      </c>
      <c r="B449" s="855">
        <v>3832</v>
      </c>
      <c r="C449" s="855">
        <v>3832</v>
      </c>
      <c r="D449" s="855">
        <v>0</v>
      </c>
      <c r="E449" s="855">
        <v>0</v>
      </c>
      <c r="F449" s="855">
        <f t="shared" si="12"/>
        <v>3832</v>
      </c>
      <c r="G449" s="855">
        <f t="shared" si="13"/>
        <v>3832</v>
      </c>
    </row>
    <row r="450" spans="1:7" ht="11.25" customHeight="1">
      <c r="A450" s="856" t="s">
        <v>3544</v>
      </c>
      <c r="B450" s="855">
        <v>24105</v>
      </c>
      <c r="C450" s="855">
        <v>24105</v>
      </c>
      <c r="D450" s="855">
        <v>0</v>
      </c>
      <c r="E450" s="855">
        <v>0</v>
      </c>
      <c r="F450" s="855">
        <f t="shared" si="12"/>
        <v>24105</v>
      </c>
      <c r="G450" s="855">
        <f t="shared" si="13"/>
        <v>24105</v>
      </c>
    </row>
    <row r="451" spans="1:7" ht="11.25" customHeight="1">
      <c r="A451" s="856" t="s">
        <v>3543</v>
      </c>
      <c r="B451" s="855">
        <v>2886</v>
      </c>
      <c r="C451" s="855">
        <v>2886</v>
      </c>
      <c r="D451" s="855">
        <v>0</v>
      </c>
      <c r="E451" s="855">
        <v>0</v>
      </c>
      <c r="F451" s="855">
        <f t="shared" si="12"/>
        <v>2886</v>
      </c>
      <c r="G451" s="855">
        <f t="shared" si="13"/>
        <v>2886</v>
      </c>
    </row>
    <row r="452" spans="1:7" ht="11.25" customHeight="1">
      <c r="A452" s="856" t="s">
        <v>3542</v>
      </c>
      <c r="B452" s="855">
        <v>7055</v>
      </c>
      <c r="C452" s="855">
        <v>7055</v>
      </c>
      <c r="D452" s="855">
        <v>0</v>
      </c>
      <c r="E452" s="855">
        <v>0</v>
      </c>
      <c r="F452" s="855">
        <f t="shared" si="12"/>
        <v>7055</v>
      </c>
      <c r="G452" s="855">
        <f t="shared" si="13"/>
        <v>7055</v>
      </c>
    </row>
    <row r="453" spans="1:7" ht="11.25" customHeight="1">
      <c r="A453" s="858" t="s">
        <v>3541</v>
      </c>
      <c r="B453" s="855">
        <v>14798</v>
      </c>
      <c r="C453" s="855">
        <v>14798</v>
      </c>
      <c r="D453" s="855">
        <v>0</v>
      </c>
      <c r="E453" s="855">
        <v>0</v>
      </c>
      <c r="F453" s="855">
        <f t="shared" ref="F453:F516" si="14">B453+D453</f>
        <v>14798</v>
      </c>
      <c r="G453" s="855">
        <f t="shared" ref="G453:G516" si="15">C453+E453</f>
        <v>14798</v>
      </c>
    </row>
    <row r="454" spans="1:7" ht="11.25" customHeight="1">
      <c r="A454" s="856" t="s">
        <v>3540</v>
      </c>
      <c r="B454" s="855">
        <v>16109</v>
      </c>
      <c r="C454" s="855">
        <v>16109</v>
      </c>
      <c r="D454" s="855">
        <v>14.04</v>
      </c>
      <c r="E454" s="855">
        <v>14.04</v>
      </c>
      <c r="F454" s="855">
        <f t="shared" si="14"/>
        <v>16123.04</v>
      </c>
      <c r="G454" s="855">
        <f t="shared" si="15"/>
        <v>16123.04</v>
      </c>
    </row>
    <row r="455" spans="1:7" ht="11.25" customHeight="1">
      <c r="A455" s="856" t="s">
        <v>3539</v>
      </c>
      <c r="B455" s="855">
        <v>24195</v>
      </c>
      <c r="C455" s="855">
        <v>24195</v>
      </c>
      <c r="D455" s="855">
        <v>0</v>
      </c>
      <c r="E455" s="855">
        <v>0</v>
      </c>
      <c r="F455" s="855">
        <f t="shared" si="14"/>
        <v>24195</v>
      </c>
      <c r="G455" s="855">
        <f t="shared" si="15"/>
        <v>24195</v>
      </c>
    </row>
    <row r="456" spans="1:7" ht="11.25" customHeight="1">
      <c r="A456" s="856" t="s">
        <v>3538</v>
      </c>
      <c r="B456" s="855">
        <v>16251</v>
      </c>
      <c r="C456" s="855">
        <v>16251</v>
      </c>
      <c r="D456" s="855">
        <v>0</v>
      </c>
      <c r="E456" s="855">
        <v>0</v>
      </c>
      <c r="F456" s="855">
        <f t="shared" si="14"/>
        <v>16251</v>
      </c>
      <c r="G456" s="855">
        <f t="shared" si="15"/>
        <v>16251</v>
      </c>
    </row>
    <row r="457" spans="1:7" ht="11.25" customHeight="1">
      <c r="A457" s="856" t="s">
        <v>3537</v>
      </c>
      <c r="B457" s="855">
        <v>10726</v>
      </c>
      <c r="C457" s="855">
        <v>10726</v>
      </c>
      <c r="D457" s="855">
        <v>0</v>
      </c>
      <c r="E457" s="855">
        <v>0</v>
      </c>
      <c r="F457" s="855">
        <f t="shared" si="14"/>
        <v>10726</v>
      </c>
      <c r="G457" s="855">
        <f t="shared" si="15"/>
        <v>10726</v>
      </c>
    </row>
    <row r="458" spans="1:7" ht="11.25" customHeight="1">
      <c r="A458" s="856" t="s">
        <v>3536</v>
      </c>
      <c r="B458" s="855">
        <v>10023</v>
      </c>
      <c r="C458" s="855">
        <v>10023</v>
      </c>
      <c r="D458" s="855">
        <v>0</v>
      </c>
      <c r="E458" s="855">
        <v>0</v>
      </c>
      <c r="F458" s="855">
        <f t="shared" si="14"/>
        <v>10023</v>
      </c>
      <c r="G458" s="855">
        <f t="shared" si="15"/>
        <v>10023</v>
      </c>
    </row>
    <row r="459" spans="1:7" ht="11.25" customHeight="1">
      <c r="A459" s="856" t="s">
        <v>3535</v>
      </c>
      <c r="B459" s="855">
        <v>9511</v>
      </c>
      <c r="C459" s="855">
        <v>9511</v>
      </c>
      <c r="D459" s="855">
        <v>161.25</v>
      </c>
      <c r="E459" s="855">
        <v>144.50799999999998</v>
      </c>
      <c r="F459" s="855">
        <f t="shared" si="14"/>
        <v>9672.25</v>
      </c>
      <c r="G459" s="855">
        <f t="shared" si="15"/>
        <v>9655.5079999999998</v>
      </c>
    </row>
    <row r="460" spans="1:7" ht="11.25" customHeight="1">
      <c r="A460" s="856" t="s">
        <v>3534</v>
      </c>
      <c r="B460" s="855">
        <v>8896</v>
      </c>
      <c r="C460" s="855">
        <v>8896</v>
      </c>
      <c r="D460" s="855">
        <v>0</v>
      </c>
      <c r="E460" s="855">
        <v>0</v>
      </c>
      <c r="F460" s="855">
        <f t="shared" si="14"/>
        <v>8896</v>
      </c>
      <c r="G460" s="855">
        <f t="shared" si="15"/>
        <v>8896</v>
      </c>
    </row>
    <row r="461" spans="1:7" ht="11.25" customHeight="1">
      <c r="A461" s="856" t="s">
        <v>3533</v>
      </c>
      <c r="B461" s="855">
        <v>17300</v>
      </c>
      <c r="C461" s="855">
        <v>17300</v>
      </c>
      <c r="D461" s="855">
        <v>0</v>
      </c>
      <c r="E461" s="855">
        <v>0</v>
      </c>
      <c r="F461" s="855">
        <f t="shared" si="14"/>
        <v>17300</v>
      </c>
      <c r="G461" s="855">
        <f t="shared" si="15"/>
        <v>17300</v>
      </c>
    </row>
    <row r="462" spans="1:7" ht="11.25" customHeight="1">
      <c r="A462" s="856" t="s">
        <v>3532</v>
      </c>
      <c r="B462" s="855">
        <v>3518</v>
      </c>
      <c r="C462" s="855">
        <v>3518</v>
      </c>
      <c r="D462" s="855">
        <v>0</v>
      </c>
      <c r="E462" s="855">
        <v>0</v>
      </c>
      <c r="F462" s="855">
        <f t="shared" si="14"/>
        <v>3518</v>
      </c>
      <c r="G462" s="855">
        <f t="shared" si="15"/>
        <v>3518</v>
      </c>
    </row>
    <row r="463" spans="1:7" ht="11.25" customHeight="1">
      <c r="A463" s="858" t="s">
        <v>3531</v>
      </c>
      <c r="B463" s="855">
        <v>22381</v>
      </c>
      <c r="C463" s="855">
        <v>22381</v>
      </c>
      <c r="D463" s="855">
        <v>0</v>
      </c>
      <c r="E463" s="855">
        <v>0</v>
      </c>
      <c r="F463" s="855">
        <f t="shared" si="14"/>
        <v>22381</v>
      </c>
      <c r="G463" s="855">
        <f t="shared" si="15"/>
        <v>22381</v>
      </c>
    </row>
    <row r="464" spans="1:7" ht="11.25" customHeight="1">
      <c r="A464" s="856" t="s">
        <v>3530</v>
      </c>
      <c r="B464" s="855">
        <v>13709</v>
      </c>
      <c r="C464" s="855">
        <v>13709</v>
      </c>
      <c r="D464" s="855">
        <v>0</v>
      </c>
      <c r="E464" s="855">
        <v>0</v>
      </c>
      <c r="F464" s="855">
        <f t="shared" si="14"/>
        <v>13709</v>
      </c>
      <c r="G464" s="855">
        <f t="shared" si="15"/>
        <v>13709</v>
      </c>
    </row>
    <row r="465" spans="1:7" ht="11.25" customHeight="1">
      <c r="A465" s="856" t="s">
        <v>3529</v>
      </c>
      <c r="B465" s="855">
        <v>13494</v>
      </c>
      <c r="C465" s="855">
        <v>13494</v>
      </c>
      <c r="D465" s="855">
        <v>0</v>
      </c>
      <c r="E465" s="855">
        <v>0</v>
      </c>
      <c r="F465" s="855">
        <f t="shared" si="14"/>
        <v>13494</v>
      </c>
      <c r="G465" s="855">
        <f t="shared" si="15"/>
        <v>13494</v>
      </c>
    </row>
    <row r="466" spans="1:7" ht="11.25" customHeight="1">
      <c r="A466" s="856" t="s">
        <v>3528</v>
      </c>
      <c r="B466" s="855">
        <v>4169</v>
      </c>
      <c r="C466" s="855">
        <v>4169</v>
      </c>
      <c r="D466" s="855">
        <v>0</v>
      </c>
      <c r="E466" s="855">
        <v>0</v>
      </c>
      <c r="F466" s="855">
        <f t="shared" si="14"/>
        <v>4169</v>
      </c>
      <c r="G466" s="855">
        <f t="shared" si="15"/>
        <v>4169</v>
      </c>
    </row>
    <row r="467" spans="1:7" ht="11.25" customHeight="1">
      <c r="A467" s="856" t="s">
        <v>3527</v>
      </c>
      <c r="B467" s="855">
        <v>1558</v>
      </c>
      <c r="C467" s="855">
        <v>1558</v>
      </c>
      <c r="D467" s="855">
        <v>0</v>
      </c>
      <c r="E467" s="855">
        <v>0</v>
      </c>
      <c r="F467" s="855">
        <f t="shared" si="14"/>
        <v>1558</v>
      </c>
      <c r="G467" s="855">
        <f t="shared" si="15"/>
        <v>1558</v>
      </c>
    </row>
    <row r="468" spans="1:7" ht="11.25" customHeight="1">
      <c r="A468" s="856" t="s">
        <v>3526</v>
      </c>
      <c r="B468" s="855">
        <v>5750</v>
      </c>
      <c r="C468" s="855">
        <v>5750</v>
      </c>
      <c r="D468" s="855">
        <v>0</v>
      </c>
      <c r="E468" s="855">
        <v>0</v>
      </c>
      <c r="F468" s="855">
        <f t="shared" si="14"/>
        <v>5750</v>
      </c>
      <c r="G468" s="855">
        <f t="shared" si="15"/>
        <v>5750</v>
      </c>
    </row>
    <row r="469" spans="1:7" ht="11.25" customHeight="1">
      <c r="A469" s="856" t="s">
        <v>3525</v>
      </c>
      <c r="B469" s="855">
        <v>16469</v>
      </c>
      <c r="C469" s="855">
        <v>16469</v>
      </c>
      <c r="D469" s="855">
        <v>0</v>
      </c>
      <c r="E469" s="855">
        <v>0</v>
      </c>
      <c r="F469" s="855">
        <f t="shared" si="14"/>
        <v>16469</v>
      </c>
      <c r="G469" s="855">
        <f t="shared" si="15"/>
        <v>16469</v>
      </c>
    </row>
    <row r="470" spans="1:7" ht="11.25" customHeight="1">
      <c r="A470" s="856" t="s">
        <v>3524</v>
      </c>
      <c r="B470" s="855">
        <v>9226</v>
      </c>
      <c r="C470" s="855">
        <v>9226</v>
      </c>
      <c r="D470" s="855">
        <v>42</v>
      </c>
      <c r="E470" s="855">
        <v>42</v>
      </c>
      <c r="F470" s="855">
        <f t="shared" si="14"/>
        <v>9268</v>
      </c>
      <c r="G470" s="855">
        <f t="shared" si="15"/>
        <v>9268</v>
      </c>
    </row>
    <row r="471" spans="1:7" ht="11.25" customHeight="1">
      <c r="A471" s="856" t="s">
        <v>3523</v>
      </c>
      <c r="B471" s="855">
        <v>17243</v>
      </c>
      <c r="C471" s="855">
        <v>17243</v>
      </c>
      <c r="D471" s="855">
        <v>0</v>
      </c>
      <c r="E471" s="855">
        <v>0</v>
      </c>
      <c r="F471" s="855">
        <f t="shared" si="14"/>
        <v>17243</v>
      </c>
      <c r="G471" s="855">
        <f t="shared" si="15"/>
        <v>17243</v>
      </c>
    </row>
    <row r="472" spans="1:7" ht="11.25" customHeight="1">
      <c r="A472" s="856" t="s">
        <v>3522</v>
      </c>
      <c r="B472" s="855">
        <v>8812</v>
      </c>
      <c r="C472" s="855">
        <v>8812</v>
      </c>
      <c r="D472" s="855">
        <v>0</v>
      </c>
      <c r="E472" s="855">
        <v>0</v>
      </c>
      <c r="F472" s="855">
        <f t="shared" si="14"/>
        <v>8812</v>
      </c>
      <c r="G472" s="855">
        <f t="shared" si="15"/>
        <v>8812</v>
      </c>
    </row>
    <row r="473" spans="1:7" ht="11.25" customHeight="1">
      <c r="A473" s="856" t="s">
        <v>3521</v>
      </c>
      <c r="B473" s="855">
        <v>16013</v>
      </c>
      <c r="C473" s="855">
        <v>16013</v>
      </c>
      <c r="D473" s="855">
        <v>0</v>
      </c>
      <c r="E473" s="855">
        <v>0</v>
      </c>
      <c r="F473" s="855">
        <f t="shared" si="14"/>
        <v>16013</v>
      </c>
      <c r="G473" s="855">
        <f t="shared" si="15"/>
        <v>16013</v>
      </c>
    </row>
    <row r="474" spans="1:7" ht="11.25" customHeight="1">
      <c r="A474" s="856" t="s">
        <v>3520</v>
      </c>
      <c r="B474" s="855">
        <v>32869</v>
      </c>
      <c r="C474" s="855">
        <v>32869</v>
      </c>
      <c r="D474" s="855">
        <v>85.71</v>
      </c>
      <c r="E474" s="855">
        <v>85.710999999999999</v>
      </c>
      <c r="F474" s="855">
        <f t="shared" si="14"/>
        <v>32954.71</v>
      </c>
      <c r="G474" s="855">
        <f t="shared" si="15"/>
        <v>32954.711000000003</v>
      </c>
    </row>
    <row r="475" spans="1:7" ht="11.25" customHeight="1">
      <c r="A475" s="856" t="s">
        <v>3519</v>
      </c>
      <c r="B475" s="855">
        <v>17872</v>
      </c>
      <c r="C475" s="855">
        <v>17872</v>
      </c>
      <c r="D475" s="855">
        <v>0</v>
      </c>
      <c r="E475" s="855">
        <v>0</v>
      </c>
      <c r="F475" s="855">
        <f t="shared" si="14"/>
        <v>17872</v>
      </c>
      <c r="G475" s="855">
        <f t="shared" si="15"/>
        <v>17872</v>
      </c>
    </row>
    <row r="476" spans="1:7" ht="11.25" customHeight="1">
      <c r="A476" s="856" t="s">
        <v>3518</v>
      </c>
      <c r="B476" s="855">
        <v>19731</v>
      </c>
      <c r="C476" s="855">
        <v>19731</v>
      </c>
      <c r="D476" s="855">
        <v>165.48</v>
      </c>
      <c r="E476" s="855">
        <v>165.483</v>
      </c>
      <c r="F476" s="855">
        <f t="shared" si="14"/>
        <v>19896.48</v>
      </c>
      <c r="G476" s="855">
        <f t="shared" si="15"/>
        <v>19896.483</v>
      </c>
    </row>
    <row r="477" spans="1:7" ht="11.25" customHeight="1">
      <c r="A477" s="856" t="s">
        <v>3517</v>
      </c>
      <c r="B477" s="855">
        <v>18334</v>
      </c>
      <c r="C477" s="855">
        <v>18334</v>
      </c>
      <c r="D477" s="855">
        <v>0</v>
      </c>
      <c r="E477" s="855">
        <v>0</v>
      </c>
      <c r="F477" s="855">
        <f t="shared" si="14"/>
        <v>18334</v>
      </c>
      <c r="G477" s="855">
        <f t="shared" si="15"/>
        <v>18334</v>
      </c>
    </row>
    <row r="478" spans="1:7" ht="11.25" customHeight="1">
      <c r="A478" s="856" t="s">
        <v>3516</v>
      </c>
      <c r="B478" s="855">
        <v>16548</v>
      </c>
      <c r="C478" s="855">
        <v>16548</v>
      </c>
      <c r="D478" s="855">
        <v>0</v>
      </c>
      <c r="E478" s="855">
        <v>0</v>
      </c>
      <c r="F478" s="855">
        <f t="shared" si="14"/>
        <v>16548</v>
      </c>
      <c r="G478" s="855">
        <f t="shared" si="15"/>
        <v>16548</v>
      </c>
    </row>
    <row r="479" spans="1:7" ht="11.25" customHeight="1">
      <c r="A479" s="856" t="s">
        <v>3515</v>
      </c>
      <c r="B479" s="855">
        <v>20564</v>
      </c>
      <c r="C479" s="855">
        <v>20564</v>
      </c>
      <c r="D479" s="855">
        <v>0</v>
      </c>
      <c r="E479" s="855">
        <v>0</v>
      </c>
      <c r="F479" s="855">
        <f t="shared" si="14"/>
        <v>20564</v>
      </c>
      <c r="G479" s="855">
        <f t="shared" si="15"/>
        <v>20564</v>
      </c>
    </row>
    <row r="480" spans="1:7" ht="11.25" customHeight="1">
      <c r="A480" s="856" t="s">
        <v>3514</v>
      </c>
      <c r="B480" s="855">
        <v>11250</v>
      </c>
      <c r="C480" s="855">
        <v>11250</v>
      </c>
      <c r="D480" s="855">
        <v>0</v>
      </c>
      <c r="E480" s="855">
        <v>0</v>
      </c>
      <c r="F480" s="855">
        <f t="shared" si="14"/>
        <v>11250</v>
      </c>
      <c r="G480" s="855">
        <f t="shared" si="15"/>
        <v>11250</v>
      </c>
    </row>
    <row r="481" spans="1:7" ht="21.75">
      <c r="A481" s="856" t="s">
        <v>3513</v>
      </c>
      <c r="B481" s="855">
        <v>12872</v>
      </c>
      <c r="C481" s="855">
        <v>12872</v>
      </c>
      <c r="D481" s="855">
        <v>0</v>
      </c>
      <c r="E481" s="855">
        <v>0</v>
      </c>
      <c r="F481" s="855">
        <f t="shared" si="14"/>
        <v>12872</v>
      </c>
      <c r="G481" s="855">
        <f t="shared" si="15"/>
        <v>12872</v>
      </c>
    </row>
    <row r="482" spans="1:7" ht="11.25" customHeight="1">
      <c r="A482" s="856" t="s">
        <v>3512</v>
      </c>
      <c r="B482" s="855">
        <v>8803</v>
      </c>
      <c r="C482" s="855">
        <v>8803</v>
      </c>
      <c r="D482" s="855">
        <v>0</v>
      </c>
      <c r="E482" s="855">
        <v>0</v>
      </c>
      <c r="F482" s="855">
        <f t="shared" si="14"/>
        <v>8803</v>
      </c>
      <c r="G482" s="855">
        <f t="shared" si="15"/>
        <v>8803</v>
      </c>
    </row>
    <row r="483" spans="1:7" ht="11.25" customHeight="1">
      <c r="A483" s="856" t="s">
        <v>3511</v>
      </c>
      <c r="B483" s="855">
        <v>24378</v>
      </c>
      <c r="C483" s="855">
        <v>24378</v>
      </c>
      <c r="D483" s="855">
        <v>0</v>
      </c>
      <c r="E483" s="855">
        <v>0</v>
      </c>
      <c r="F483" s="855">
        <f t="shared" si="14"/>
        <v>24378</v>
      </c>
      <c r="G483" s="855">
        <f t="shared" si="15"/>
        <v>24378</v>
      </c>
    </row>
    <row r="484" spans="1:7" ht="11.25" customHeight="1">
      <c r="A484" s="856" t="s">
        <v>3510</v>
      </c>
      <c r="B484" s="855">
        <v>17281</v>
      </c>
      <c r="C484" s="855">
        <v>17281</v>
      </c>
      <c r="D484" s="855">
        <v>0</v>
      </c>
      <c r="E484" s="855">
        <v>0</v>
      </c>
      <c r="F484" s="855">
        <f t="shared" si="14"/>
        <v>17281</v>
      </c>
      <c r="G484" s="855">
        <f t="shared" si="15"/>
        <v>17281</v>
      </c>
    </row>
    <row r="485" spans="1:7" ht="11.25" customHeight="1">
      <c r="A485" s="856" t="s">
        <v>3509</v>
      </c>
      <c r="B485" s="855">
        <v>15571</v>
      </c>
      <c r="C485" s="855">
        <v>15571</v>
      </c>
      <c r="D485" s="855">
        <v>0</v>
      </c>
      <c r="E485" s="855">
        <v>0</v>
      </c>
      <c r="F485" s="855">
        <f t="shared" si="14"/>
        <v>15571</v>
      </c>
      <c r="G485" s="855">
        <f t="shared" si="15"/>
        <v>15571</v>
      </c>
    </row>
    <row r="486" spans="1:7" ht="11.25" customHeight="1">
      <c r="A486" s="856" t="s">
        <v>3508</v>
      </c>
      <c r="B486" s="855">
        <v>15428</v>
      </c>
      <c r="C486" s="855">
        <v>15428</v>
      </c>
      <c r="D486" s="855">
        <v>0</v>
      </c>
      <c r="E486" s="855">
        <v>0</v>
      </c>
      <c r="F486" s="855">
        <f t="shared" si="14"/>
        <v>15428</v>
      </c>
      <c r="G486" s="855">
        <f t="shared" si="15"/>
        <v>15428</v>
      </c>
    </row>
    <row r="487" spans="1:7" ht="11.25" customHeight="1">
      <c r="A487" s="856" t="s">
        <v>3507</v>
      </c>
      <c r="B487" s="855">
        <v>13622</v>
      </c>
      <c r="C487" s="855">
        <v>13622</v>
      </c>
      <c r="D487" s="855">
        <v>0</v>
      </c>
      <c r="E487" s="855">
        <v>0</v>
      </c>
      <c r="F487" s="855">
        <f t="shared" si="14"/>
        <v>13622</v>
      </c>
      <c r="G487" s="855">
        <f t="shared" si="15"/>
        <v>13622</v>
      </c>
    </row>
    <row r="488" spans="1:7" ht="11.25" customHeight="1">
      <c r="A488" s="856" t="s">
        <v>3506</v>
      </c>
      <c r="B488" s="855">
        <v>13681</v>
      </c>
      <c r="C488" s="855">
        <v>13681</v>
      </c>
      <c r="D488" s="855">
        <v>0</v>
      </c>
      <c r="E488" s="855">
        <v>0</v>
      </c>
      <c r="F488" s="855">
        <f t="shared" si="14"/>
        <v>13681</v>
      </c>
      <c r="G488" s="855">
        <f t="shared" si="15"/>
        <v>13681</v>
      </c>
    </row>
    <row r="489" spans="1:7" ht="11.25" customHeight="1">
      <c r="A489" s="856" t="s">
        <v>3505</v>
      </c>
      <c r="B489" s="855">
        <v>20870</v>
      </c>
      <c r="C489" s="855">
        <v>20870</v>
      </c>
      <c r="D489" s="855">
        <v>0</v>
      </c>
      <c r="E489" s="855">
        <v>0</v>
      </c>
      <c r="F489" s="855">
        <f t="shared" si="14"/>
        <v>20870</v>
      </c>
      <c r="G489" s="855">
        <f t="shared" si="15"/>
        <v>20870</v>
      </c>
    </row>
    <row r="490" spans="1:7" ht="11.25" customHeight="1">
      <c r="A490" s="856" t="s">
        <v>3504</v>
      </c>
      <c r="B490" s="855">
        <v>20488</v>
      </c>
      <c r="C490" s="855">
        <v>20488</v>
      </c>
      <c r="D490" s="855">
        <v>242.03</v>
      </c>
      <c r="E490" s="855">
        <v>242.02799999999999</v>
      </c>
      <c r="F490" s="855">
        <f t="shared" si="14"/>
        <v>20730.03</v>
      </c>
      <c r="G490" s="855">
        <f t="shared" si="15"/>
        <v>20730.027999999998</v>
      </c>
    </row>
    <row r="491" spans="1:7" ht="11.25" customHeight="1">
      <c r="A491" s="856" t="s">
        <v>3503</v>
      </c>
      <c r="B491" s="855">
        <v>9332</v>
      </c>
      <c r="C491" s="855">
        <v>9332</v>
      </c>
      <c r="D491" s="855">
        <v>157.94</v>
      </c>
      <c r="E491" s="855">
        <v>157.94200000000001</v>
      </c>
      <c r="F491" s="855">
        <f t="shared" si="14"/>
        <v>9489.94</v>
      </c>
      <c r="G491" s="855">
        <f t="shared" si="15"/>
        <v>9489.9419999999991</v>
      </c>
    </row>
    <row r="492" spans="1:7" ht="11.25" customHeight="1">
      <c r="A492" s="856" t="s">
        <v>3502</v>
      </c>
      <c r="B492" s="855">
        <v>13968</v>
      </c>
      <c r="C492" s="855">
        <v>13968</v>
      </c>
      <c r="D492" s="855">
        <v>0</v>
      </c>
      <c r="E492" s="855">
        <v>0</v>
      </c>
      <c r="F492" s="855">
        <f t="shared" si="14"/>
        <v>13968</v>
      </c>
      <c r="G492" s="855">
        <f t="shared" si="15"/>
        <v>13968</v>
      </c>
    </row>
    <row r="493" spans="1:7" ht="11.25" customHeight="1">
      <c r="A493" s="856" t="s">
        <v>3501</v>
      </c>
      <c r="B493" s="855">
        <v>18782</v>
      </c>
      <c r="C493" s="855">
        <v>18782</v>
      </c>
      <c r="D493" s="855">
        <v>115.18</v>
      </c>
      <c r="E493" s="855">
        <v>115.182</v>
      </c>
      <c r="F493" s="855">
        <f t="shared" si="14"/>
        <v>18897.18</v>
      </c>
      <c r="G493" s="855">
        <f t="shared" si="15"/>
        <v>18897.182000000001</v>
      </c>
    </row>
    <row r="494" spans="1:7" ht="11.25" customHeight="1">
      <c r="A494" s="856" t="s">
        <v>3500</v>
      </c>
      <c r="B494" s="855">
        <v>8192</v>
      </c>
      <c r="C494" s="855">
        <v>8192</v>
      </c>
      <c r="D494" s="855">
        <v>158.96</v>
      </c>
      <c r="E494" s="855">
        <v>158.96199999999999</v>
      </c>
      <c r="F494" s="855">
        <f t="shared" si="14"/>
        <v>8350.9599999999991</v>
      </c>
      <c r="G494" s="855">
        <f t="shared" si="15"/>
        <v>8350.9619999999995</v>
      </c>
    </row>
    <row r="495" spans="1:7" ht="11.25" customHeight="1">
      <c r="A495" s="856" t="s">
        <v>3499</v>
      </c>
      <c r="B495" s="855">
        <v>13964</v>
      </c>
      <c r="C495" s="855">
        <v>13964</v>
      </c>
      <c r="D495" s="855">
        <v>0</v>
      </c>
      <c r="E495" s="855">
        <v>0</v>
      </c>
      <c r="F495" s="855">
        <f t="shared" si="14"/>
        <v>13964</v>
      </c>
      <c r="G495" s="855">
        <f t="shared" si="15"/>
        <v>13964</v>
      </c>
    </row>
    <row r="496" spans="1:7" ht="11.25" customHeight="1">
      <c r="A496" s="856" t="s">
        <v>3498</v>
      </c>
      <c r="B496" s="855">
        <v>1545</v>
      </c>
      <c r="C496" s="855">
        <v>1545</v>
      </c>
      <c r="D496" s="855">
        <v>0</v>
      </c>
      <c r="E496" s="855">
        <v>0</v>
      </c>
      <c r="F496" s="855">
        <f t="shared" si="14"/>
        <v>1545</v>
      </c>
      <c r="G496" s="855">
        <f t="shared" si="15"/>
        <v>1545</v>
      </c>
    </row>
    <row r="497" spans="1:7" ht="11.25" customHeight="1">
      <c r="A497" s="856" t="s">
        <v>3497</v>
      </c>
      <c r="B497" s="855">
        <v>16506</v>
      </c>
      <c r="C497" s="855">
        <v>16506</v>
      </c>
      <c r="D497" s="855">
        <v>0</v>
      </c>
      <c r="E497" s="855">
        <v>0</v>
      </c>
      <c r="F497" s="855">
        <f t="shared" si="14"/>
        <v>16506</v>
      </c>
      <c r="G497" s="855">
        <f t="shared" si="15"/>
        <v>16506</v>
      </c>
    </row>
    <row r="498" spans="1:7" ht="11.25" customHeight="1">
      <c r="A498" s="856" t="s">
        <v>3496</v>
      </c>
      <c r="B498" s="855">
        <v>24525</v>
      </c>
      <c r="C498" s="855">
        <v>24525</v>
      </c>
      <c r="D498" s="855">
        <v>0</v>
      </c>
      <c r="E498" s="855">
        <v>0</v>
      </c>
      <c r="F498" s="855">
        <f t="shared" si="14"/>
        <v>24525</v>
      </c>
      <c r="G498" s="855">
        <f t="shared" si="15"/>
        <v>24525</v>
      </c>
    </row>
    <row r="499" spans="1:7" ht="11.25" customHeight="1">
      <c r="A499" s="856" t="s">
        <v>3495</v>
      </c>
      <c r="B499" s="855">
        <v>3412</v>
      </c>
      <c r="C499" s="855">
        <v>3412</v>
      </c>
      <c r="D499" s="855">
        <v>0</v>
      </c>
      <c r="E499" s="855">
        <v>0</v>
      </c>
      <c r="F499" s="855">
        <f t="shared" si="14"/>
        <v>3412</v>
      </c>
      <c r="G499" s="855">
        <f t="shared" si="15"/>
        <v>3412</v>
      </c>
    </row>
    <row r="500" spans="1:7" ht="11.25" customHeight="1">
      <c r="A500" s="856" t="s">
        <v>3494</v>
      </c>
      <c r="B500" s="855">
        <v>12312</v>
      </c>
      <c r="C500" s="855">
        <v>12312</v>
      </c>
      <c r="D500" s="855">
        <v>0</v>
      </c>
      <c r="E500" s="855">
        <v>0</v>
      </c>
      <c r="F500" s="855">
        <f t="shared" si="14"/>
        <v>12312</v>
      </c>
      <c r="G500" s="855">
        <f t="shared" si="15"/>
        <v>12312</v>
      </c>
    </row>
    <row r="501" spans="1:7" ht="11.25" customHeight="1">
      <c r="A501" s="856" t="s">
        <v>3493</v>
      </c>
      <c r="B501" s="855">
        <v>13896</v>
      </c>
      <c r="C501" s="855">
        <v>13896</v>
      </c>
      <c r="D501" s="855">
        <v>0</v>
      </c>
      <c r="E501" s="855">
        <v>0</v>
      </c>
      <c r="F501" s="855">
        <f t="shared" si="14"/>
        <v>13896</v>
      </c>
      <c r="G501" s="855">
        <f t="shared" si="15"/>
        <v>13896</v>
      </c>
    </row>
    <row r="502" spans="1:7" ht="11.25" customHeight="1">
      <c r="A502" s="856" t="s">
        <v>3492</v>
      </c>
      <c r="B502" s="855">
        <v>13837</v>
      </c>
      <c r="C502" s="855">
        <v>13837</v>
      </c>
      <c r="D502" s="855">
        <v>0</v>
      </c>
      <c r="E502" s="855">
        <v>0</v>
      </c>
      <c r="F502" s="855">
        <f t="shared" si="14"/>
        <v>13837</v>
      </c>
      <c r="G502" s="855">
        <f t="shared" si="15"/>
        <v>13837</v>
      </c>
    </row>
    <row r="503" spans="1:7" ht="11.25" customHeight="1">
      <c r="A503" s="856" t="s">
        <v>3491</v>
      </c>
      <c r="B503" s="855">
        <v>23366</v>
      </c>
      <c r="C503" s="855">
        <v>23366</v>
      </c>
      <c r="D503" s="855">
        <v>0</v>
      </c>
      <c r="E503" s="855">
        <v>0</v>
      </c>
      <c r="F503" s="855">
        <f t="shared" si="14"/>
        <v>23366</v>
      </c>
      <c r="G503" s="855">
        <f t="shared" si="15"/>
        <v>23366</v>
      </c>
    </row>
    <row r="504" spans="1:7" ht="11.25" customHeight="1">
      <c r="A504" s="856" t="s">
        <v>3490</v>
      </c>
      <c r="B504" s="855">
        <v>9721</v>
      </c>
      <c r="C504" s="855">
        <v>9721</v>
      </c>
      <c r="D504" s="855">
        <v>0</v>
      </c>
      <c r="E504" s="855">
        <v>0</v>
      </c>
      <c r="F504" s="855">
        <f t="shared" si="14"/>
        <v>9721</v>
      </c>
      <c r="G504" s="855">
        <f t="shared" si="15"/>
        <v>9721</v>
      </c>
    </row>
    <row r="505" spans="1:7" ht="11.25" customHeight="1">
      <c r="A505" s="856" t="s">
        <v>3489</v>
      </c>
      <c r="B505" s="855">
        <v>2241</v>
      </c>
      <c r="C505" s="855">
        <v>2241</v>
      </c>
      <c r="D505" s="855">
        <v>0</v>
      </c>
      <c r="E505" s="855">
        <v>0</v>
      </c>
      <c r="F505" s="855">
        <f t="shared" si="14"/>
        <v>2241</v>
      </c>
      <c r="G505" s="855">
        <f t="shared" si="15"/>
        <v>2241</v>
      </c>
    </row>
    <row r="506" spans="1:7" ht="11.25" customHeight="1">
      <c r="A506" s="856" t="s">
        <v>3488</v>
      </c>
      <c r="B506" s="855">
        <v>8639</v>
      </c>
      <c r="C506" s="855">
        <v>8639</v>
      </c>
      <c r="D506" s="855">
        <v>387.59000000000003</v>
      </c>
      <c r="E506" s="855">
        <v>387.58600000000001</v>
      </c>
      <c r="F506" s="855">
        <f t="shared" si="14"/>
        <v>9026.59</v>
      </c>
      <c r="G506" s="855">
        <f t="shared" si="15"/>
        <v>9026.5859999999993</v>
      </c>
    </row>
    <row r="507" spans="1:7" ht="11.25" customHeight="1">
      <c r="A507" s="856" t="s">
        <v>3487</v>
      </c>
      <c r="B507" s="855">
        <v>11682</v>
      </c>
      <c r="C507" s="855">
        <v>11682</v>
      </c>
      <c r="D507" s="855">
        <v>0</v>
      </c>
      <c r="E507" s="855">
        <v>0</v>
      </c>
      <c r="F507" s="855">
        <f t="shared" si="14"/>
        <v>11682</v>
      </c>
      <c r="G507" s="855">
        <f t="shared" si="15"/>
        <v>11682</v>
      </c>
    </row>
    <row r="508" spans="1:7" ht="11.25" customHeight="1">
      <c r="A508" s="856" t="s">
        <v>3486</v>
      </c>
      <c r="B508" s="855">
        <v>20006</v>
      </c>
      <c r="C508" s="855">
        <v>20006</v>
      </c>
      <c r="D508" s="855">
        <v>0</v>
      </c>
      <c r="E508" s="855">
        <v>0</v>
      </c>
      <c r="F508" s="855">
        <f t="shared" si="14"/>
        <v>20006</v>
      </c>
      <c r="G508" s="855">
        <f t="shared" si="15"/>
        <v>20006</v>
      </c>
    </row>
    <row r="509" spans="1:7" ht="11.25" customHeight="1">
      <c r="A509" s="856" t="s">
        <v>3485</v>
      </c>
      <c r="B509" s="855">
        <v>16916</v>
      </c>
      <c r="C509" s="855">
        <v>16916</v>
      </c>
      <c r="D509" s="855">
        <v>1272</v>
      </c>
      <c r="E509" s="855">
        <v>1272.002</v>
      </c>
      <c r="F509" s="855">
        <f t="shared" si="14"/>
        <v>18188</v>
      </c>
      <c r="G509" s="855">
        <f t="shared" si="15"/>
        <v>18188.002</v>
      </c>
    </row>
    <row r="510" spans="1:7" ht="11.25" customHeight="1">
      <c r="A510" s="856" t="s">
        <v>3484</v>
      </c>
      <c r="B510" s="855">
        <v>12461</v>
      </c>
      <c r="C510" s="855">
        <v>12461</v>
      </c>
      <c r="D510" s="855">
        <v>30</v>
      </c>
      <c r="E510" s="855">
        <v>30</v>
      </c>
      <c r="F510" s="855">
        <f t="shared" si="14"/>
        <v>12491</v>
      </c>
      <c r="G510" s="855">
        <f t="shared" si="15"/>
        <v>12491</v>
      </c>
    </row>
    <row r="511" spans="1:7" ht="11.25" customHeight="1">
      <c r="A511" s="856" t="s">
        <v>3483</v>
      </c>
      <c r="B511" s="855">
        <v>16935</v>
      </c>
      <c r="C511" s="855">
        <v>16935</v>
      </c>
      <c r="D511" s="855">
        <v>0</v>
      </c>
      <c r="E511" s="855">
        <v>0</v>
      </c>
      <c r="F511" s="855">
        <f t="shared" si="14"/>
        <v>16935</v>
      </c>
      <c r="G511" s="855">
        <f t="shared" si="15"/>
        <v>16935</v>
      </c>
    </row>
    <row r="512" spans="1:7" ht="11.25" customHeight="1">
      <c r="A512" s="856" t="s">
        <v>3482</v>
      </c>
      <c r="B512" s="855">
        <v>15785</v>
      </c>
      <c r="C512" s="855">
        <v>15785</v>
      </c>
      <c r="D512" s="855">
        <v>0</v>
      </c>
      <c r="E512" s="855">
        <v>0</v>
      </c>
      <c r="F512" s="855">
        <f t="shared" si="14"/>
        <v>15785</v>
      </c>
      <c r="G512" s="855">
        <f t="shared" si="15"/>
        <v>15785</v>
      </c>
    </row>
    <row r="513" spans="1:7" ht="11.25" customHeight="1">
      <c r="A513" s="856" t="s">
        <v>3481</v>
      </c>
      <c r="B513" s="855">
        <v>14942</v>
      </c>
      <c r="C513" s="855">
        <v>14942</v>
      </c>
      <c r="D513" s="855">
        <v>0</v>
      </c>
      <c r="E513" s="855">
        <v>0</v>
      </c>
      <c r="F513" s="855">
        <f t="shared" si="14"/>
        <v>14942</v>
      </c>
      <c r="G513" s="855">
        <f t="shared" si="15"/>
        <v>14942</v>
      </c>
    </row>
    <row r="514" spans="1:7" ht="11.25" customHeight="1">
      <c r="A514" s="856" t="s">
        <v>3480</v>
      </c>
      <c r="B514" s="855">
        <v>4598</v>
      </c>
      <c r="C514" s="855">
        <v>4598</v>
      </c>
      <c r="D514" s="855">
        <v>0</v>
      </c>
      <c r="E514" s="855">
        <v>0</v>
      </c>
      <c r="F514" s="855">
        <f t="shared" si="14"/>
        <v>4598</v>
      </c>
      <c r="G514" s="855">
        <f t="shared" si="15"/>
        <v>4598</v>
      </c>
    </row>
    <row r="515" spans="1:7" ht="11.25" customHeight="1">
      <c r="A515" s="856" t="s">
        <v>3479</v>
      </c>
      <c r="B515" s="855">
        <v>2496</v>
      </c>
      <c r="C515" s="855">
        <v>2496</v>
      </c>
      <c r="D515" s="855">
        <v>0</v>
      </c>
      <c r="E515" s="855">
        <v>0</v>
      </c>
      <c r="F515" s="855">
        <f t="shared" si="14"/>
        <v>2496</v>
      </c>
      <c r="G515" s="855">
        <f t="shared" si="15"/>
        <v>2496</v>
      </c>
    </row>
    <row r="516" spans="1:7" ht="11.25" customHeight="1">
      <c r="A516" s="856" t="s">
        <v>3478</v>
      </c>
      <c r="B516" s="855">
        <v>16033</v>
      </c>
      <c r="C516" s="855">
        <v>16033</v>
      </c>
      <c r="D516" s="855">
        <v>0</v>
      </c>
      <c r="E516" s="855">
        <v>0</v>
      </c>
      <c r="F516" s="855">
        <f t="shared" si="14"/>
        <v>16033</v>
      </c>
      <c r="G516" s="855">
        <f t="shared" si="15"/>
        <v>16033</v>
      </c>
    </row>
    <row r="517" spans="1:7" ht="11.25" customHeight="1">
      <c r="A517" s="856" t="s">
        <v>3477</v>
      </c>
      <c r="B517" s="855">
        <v>3995</v>
      </c>
      <c r="C517" s="855">
        <v>3995</v>
      </c>
      <c r="D517" s="855">
        <v>0</v>
      </c>
      <c r="E517" s="855">
        <v>0</v>
      </c>
      <c r="F517" s="855">
        <f t="shared" ref="F517:F580" si="16">B517+D517</f>
        <v>3995</v>
      </c>
      <c r="G517" s="855">
        <f t="shared" ref="G517:G580" si="17">C517+E517</f>
        <v>3995</v>
      </c>
    </row>
    <row r="518" spans="1:7" ht="11.25" customHeight="1">
      <c r="A518" s="856" t="s">
        <v>3476</v>
      </c>
      <c r="B518" s="855">
        <v>11300</v>
      </c>
      <c r="C518" s="855">
        <v>11300</v>
      </c>
      <c r="D518" s="855">
        <v>359.01</v>
      </c>
      <c r="E518" s="855">
        <v>359.01499999999999</v>
      </c>
      <c r="F518" s="855">
        <f t="shared" si="16"/>
        <v>11659.01</v>
      </c>
      <c r="G518" s="855">
        <f t="shared" si="17"/>
        <v>11659.014999999999</v>
      </c>
    </row>
    <row r="519" spans="1:7" ht="11.25" customHeight="1">
      <c r="A519" s="856" t="s">
        <v>3475</v>
      </c>
      <c r="B519" s="855">
        <v>22695</v>
      </c>
      <c r="C519" s="855">
        <v>22695</v>
      </c>
      <c r="D519" s="855">
        <v>475.69</v>
      </c>
      <c r="E519" s="855">
        <v>475.68200000000002</v>
      </c>
      <c r="F519" s="855">
        <f t="shared" si="16"/>
        <v>23170.69</v>
      </c>
      <c r="G519" s="855">
        <f t="shared" si="17"/>
        <v>23170.682000000001</v>
      </c>
    </row>
    <row r="520" spans="1:7" ht="11.25" customHeight="1">
      <c r="A520" s="856" t="s">
        <v>3474</v>
      </c>
      <c r="B520" s="855">
        <v>16025</v>
      </c>
      <c r="C520" s="855">
        <v>16025</v>
      </c>
      <c r="D520" s="855">
        <v>233.28</v>
      </c>
      <c r="E520" s="855">
        <v>233.28</v>
      </c>
      <c r="F520" s="855">
        <f t="shared" si="16"/>
        <v>16258.28</v>
      </c>
      <c r="G520" s="855">
        <f t="shared" si="17"/>
        <v>16258.28</v>
      </c>
    </row>
    <row r="521" spans="1:7" ht="11.25" customHeight="1">
      <c r="A521" s="856" t="s">
        <v>3473</v>
      </c>
      <c r="B521" s="855">
        <v>20014</v>
      </c>
      <c r="C521" s="855">
        <v>20014</v>
      </c>
      <c r="D521" s="855">
        <v>89.67</v>
      </c>
      <c r="E521" s="855">
        <v>89.667000000000002</v>
      </c>
      <c r="F521" s="855">
        <f t="shared" si="16"/>
        <v>20103.669999999998</v>
      </c>
      <c r="G521" s="855">
        <f t="shared" si="17"/>
        <v>20103.667000000001</v>
      </c>
    </row>
    <row r="522" spans="1:7" ht="11.25" customHeight="1">
      <c r="A522" s="856" t="s">
        <v>3472</v>
      </c>
      <c r="B522" s="855">
        <v>1427</v>
      </c>
      <c r="C522" s="855">
        <v>1427</v>
      </c>
      <c r="D522" s="855">
        <v>0</v>
      </c>
      <c r="E522" s="855">
        <v>0</v>
      </c>
      <c r="F522" s="855">
        <f t="shared" si="16"/>
        <v>1427</v>
      </c>
      <c r="G522" s="855">
        <f t="shared" si="17"/>
        <v>1427</v>
      </c>
    </row>
    <row r="523" spans="1:7" ht="11.25" customHeight="1">
      <c r="A523" s="856" t="s">
        <v>3471</v>
      </c>
      <c r="B523" s="855">
        <v>3998</v>
      </c>
      <c r="C523" s="855">
        <v>3998</v>
      </c>
      <c r="D523" s="855">
        <v>0</v>
      </c>
      <c r="E523" s="855">
        <v>0</v>
      </c>
      <c r="F523" s="855">
        <f t="shared" si="16"/>
        <v>3998</v>
      </c>
      <c r="G523" s="855">
        <f t="shared" si="17"/>
        <v>3998</v>
      </c>
    </row>
    <row r="524" spans="1:7" ht="11.25" customHeight="1">
      <c r="A524" s="858" t="s">
        <v>3470</v>
      </c>
      <c r="B524" s="855">
        <v>16598</v>
      </c>
      <c r="C524" s="855">
        <v>16598</v>
      </c>
      <c r="D524" s="855">
        <v>0</v>
      </c>
      <c r="E524" s="855">
        <v>0</v>
      </c>
      <c r="F524" s="855">
        <f t="shared" si="16"/>
        <v>16598</v>
      </c>
      <c r="G524" s="855">
        <f t="shared" si="17"/>
        <v>16598</v>
      </c>
    </row>
    <row r="525" spans="1:7" ht="11.25" customHeight="1">
      <c r="A525" s="856" t="s">
        <v>3469</v>
      </c>
      <c r="B525" s="855">
        <v>13560</v>
      </c>
      <c r="C525" s="855">
        <v>13560</v>
      </c>
      <c r="D525" s="855">
        <v>0</v>
      </c>
      <c r="E525" s="855">
        <v>0</v>
      </c>
      <c r="F525" s="855">
        <f t="shared" si="16"/>
        <v>13560</v>
      </c>
      <c r="G525" s="855">
        <f t="shared" si="17"/>
        <v>13560</v>
      </c>
    </row>
    <row r="526" spans="1:7" ht="11.25" customHeight="1">
      <c r="A526" s="856" t="s">
        <v>3468</v>
      </c>
      <c r="B526" s="855">
        <v>4316</v>
      </c>
      <c r="C526" s="855">
        <v>4316</v>
      </c>
      <c r="D526" s="855">
        <v>0</v>
      </c>
      <c r="E526" s="855">
        <v>0</v>
      </c>
      <c r="F526" s="855">
        <f t="shared" si="16"/>
        <v>4316</v>
      </c>
      <c r="G526" s="855">
        <f t="shared" si="17"/>
        <v>4316</v>
      </c>
    </row>
    <row r="527" spans="1:7" ht="11.25" customHeight="1">
      <c r="A527" s="856" t="s">
        <v>3467</v>
      </c>
      <c r="B527" s="855">
        <v>4518</v>
      </c>
      <c r="C527" s="855">
        <v>4518</v>
      </c>
      <c r="D527" s="855">
        <v>0</v>
      </c>
      <c r="E527" s="855">
        <v>0</v>
      </c>
      <c r="F527" s="855">
        <f t="shared" si="16"/>
        <v>4518</v>
      </c>
      <c r="G527" s="855">
        <f t="shared" si="17"/>
        <v>4518</v>
      </c>
    </row>
    <row r="528" spans="1:7" ht="11.25" customHeight="1">
      <c r="A528" s="856" t="s">
        <v>3466</v>
      </c>
      <c r="B528" s="855">
        <v>2552</v>
      </c>
      <c r="C528" s="855">
        <v>2552</v>
      </c>
      <c r="D528" s="855">
        <v>0</v>
      </c>
      <c r="E528" s="855">
        <v>0</v>
      </c>
      <c r="F528" s="855">
        <f t="shared" si="16"/>
        <v>2552</v>
      </c>
      <c r="G528" s="855">
        <f t="shared" si="17"/>
        <v>2552</v>
      </c>
    </row>
    <row r="529" spans="1:7" ht="11.25" customHeight="1">
      <c r="A529" s="856" t="s">
        <v>3465</v>
      </c>
      <c r="B529" s="855">
        <v>10842</v>
      </c>
      <c r="C529" s="855">
        <v>10842</v>
      </c>
      <c r="D529" s="855">
        <v>0</v>
      </c>
      <c r="E529" s="855">
        <v>0</v>
      </c>
      <c r="F529" s="855">
        <f t="shared" si="16"/>
        <v>10842</v>
      </c>
      <c r="G529" s="855">
        <f t="shared" si="17"/>
        <v>10842</v>
      </c>
    </row>
    <row r="530" spans="1:7" ht="11.25" customHeight="1">
      <c r="A530" s="856" t="s">
        <v>3464</v>
      </c>
      <c r="B530" s="855">
        <v>26143</v>
      </c>
      <c r="C530" s="855">
        <v>26143</v>
      </c>
      <c r="D530" s="855">
        <v>39.880000000000003</v>
      </c>
      <c r="E530" s="855">
        <v>0</v>
      </c>
      <c r="F530" s="855">
        <f t="shared" si="16"/>
        <v>26182.880000000001</v>
      </c>
      <c r="G530" s="855">
        <f t="shared" si="17"/>
        <v>26143</v>
      </c>
    </row>
    <row r="531" spans="1:7" ht="11.25" customHeight="1">
      <c r="A531" s="856" t="s">
        <v>3463</v>
      </c>
      <c r="B531" s="855">
        <v>26974</v>
      </c>
      <c r="C531" s="855">
        <v>26974</v>
      </c>
      <c r="D531" s="855">
        <v>0</v>
      </c>
      <c r="E531" s="855">
        <v>0</v>
      </c>
      <c r="F531" s="855">
        <f t="shared" si="16"/>
        <v>26974</v>
      </c>
      <c r="G531" s="855">
        <f t="shared" si="17"/>
        <v>26974</v>
      </c>
    </row>
    <row r="532" spans="1:7" ht="11.25" customHeight="1">
      <c r="A532" s="856" t="s">
        <v>3462</v>
      </c>
      <c r="B532" s="855">
        <v>21655</v>
      </c>
      <c r="C532" s="855">
        <v>21655</v>
      </c>
      <c r="D532" s="855">
        <v>0</v>
      </c>
      <c r="E532" s="855">
        <v>0</v>
      </c>
      <c r="F532" s="855">
        <f t="shared" si="16"/>
        <v>21655</v>
      </c>
      <c r="G532" s="855">
        <f t="shared" si="17"/>
        <v>21655</v>
      </c>
    </row>
    <row r="533" spans="1:7" ht="11.25" customHeight="1">
      <c r="A533" s="856" t="s">
        <v>3461</v>
      </c>
      <c r="B533" s="855">
        <v>18519</v>
      </c>
      <c r="C533" s="855">
        <v>18519</v>
      </c>
      <c r="D533" s="855">
        <v>205.58</v>
      </c>
      <c r="E533" s="855">
        <v>205.578</v>
      </c>
      <c r="F533" s="855">
        <f t="shared" si="16"/>
        <v>18724.580000000002</v>
      </c>
      <c r="G533" s="855">
        <f t="shared" si="17"/>
        <v>18724.578000000001</v>
      </c>
    </row>
    <row r="534" spans="1:7" ht="11.25" customHeight="1">
      <c r="A534" s="856" t="s">
        <v>3460</v>
      </c>
      <c r="B534" s="855">
        <v>22490</v>
      </c>
      <c r="C534" s="855">
        <v>22490</v>
      </c>
      <c r="D534" s="855">
        <v>0</v>
      </c>
      <c r="E534" s="855">
        <v>0</v>
      </c>
      <c r="F534" s="855">
        <f t="shared" si="16"/>
        <v>22490</v>
      </c>
      <c r="G534" s="855">
        <f t="shared" si="17"/>
        <v>22490</v>
      </c>
    </row>
    <row r="535" spans="1:7" ht="11.25" customHeight="1">
      <c r="A535" s="856" t="s">
        <v>3459</v>
      </c>
      <c r="B535" s="855">
        <v>1474</v>
      </c>
      <c r="C535" s="855">
        <v>1474</v>
      </c>
      <c r="D535" s="855">
        <v>0</v>
      </c>
      <c r="E535" s="855">
        <v>0</v>
      </c>
      <c r="F535" s="855">
        <f t="shared" si="16"/>
        <v>1474</v>
      </c>
      <c r="G535" s="855">
        <f t="shared" si="17"/>
        <v>1474</v>
      </c>
    </row>
    <row r="536" spans="1:7" ht="11.25" customHeight="1">
      <c r="A536" s="856" t="s">
        <v>3458</v>
      </c>
      <c r="B536" s="855">
        <v>15096</v>
      </c>
      <c r="C536" s="855">
        <v>15096</v>
      </c>
      <c r="D536" s="855">
        <v>0</v>
      </c>
      <c r="E536" s="855">
        <v>0</v>
      </c>
      <c r="F536" s="855">
        <f t="shared" si="16"/>
        <v>15096</v>
      </c>
      <c r="G536" s="855">
        <f t="shared" si="17"/>
        <v>15096</v>
      </c>
    </row>
    <row r="537" spans="1:7" ht="11.25" customHeight="1">
      <c r="A537" s="856" t="s">
        <v>3457</v>
      </c>
      <c r="B537" s="855">
        <v>19093</v>
      </c>
      <c r="C537" s="855">
        <v>19093</v>
      </c>
      <c r="D537" s="855">
        <v>496.36</v>
      </c>
      <c r="E537" s="855">
        <v>496.35599999999999</v>
      </c>
      <c r="F537" s="855">
        <f t="shared" si="16"/>
        <v>19589.36</v>
      </c>
      <c r="G537" s="855">
        <f t="shared" si="17"/>
        <v>19589.356</v>
      </c>
    </row>
    <row r="538" spans="1:7" ht="11.25" customHeight="1">
      <c r="A538" s="856" t="s">
        <v>3456</v>
      </c>
      <c r="B538" s="855">
        <v>12685</v>
      </c>
      <c r="C538" s="855">
        <v>12685</v>
      </c>
      <c r="D538" s="855">
        <v>5</v>
      </c>
      <c r="E538" s="855">
        <v>4.9980000000000002</v>
      </c>
      <c r="F538" s="855">
        <f t="shared" si="16"/>
        <v>12690</v>
      </c>
      <c r="G538" s="855">
        <f t="shared" si="17"/>
        <v>12689.998</v>
      </c>
    </row>
    <row r="539" spans="1:7" ht="11.25" customHeight="1">
      <c r="A539" s="856" t="s">
        <v>3455</v>
      </c>
      <c r="B539" s="855">
        <v>4920</v>
      </c>
      <c r="C539" s="855">
        <v>4920</v>
      </c>
      <c r="D539" s="855">
        <v>0</v>
      </c>
      <c r="E539" s="855">
        <v>0</v>
      </c>
      <c r="F539" s="855">
        <f t="shared" si="16"/>
        <v>4920</v>
      </c>
      <c r="G539" s="855">
        <f t="shared" si="17"/>
        <v>4920</v>
      </c>
    </row>
    <row r="540" spans="1:7" ht="11.25" customHeight="1">
      <c r="A540" s="856" t="s">
        <v>3454</v>
      </c>
      <c r="B540" s="855">
        <v>18494</v>
      </c>
      <c r="C540" s="855">
        <v>18494</v>
      </c>
      <c r="D540" s="855">
        <v>0</v>
      </c>
      <c r="E540" s="855">
        <v>0</v>
      </c>
      <c r="F540" s="855">
        <f t="shared" si="16"/>
        <v>18494</v>
      </c>
      <c r="G540" s="855">
        <f t="shared" si="17"/>
        <v>18494</v>
      </c>
    </row>
    <row r="541" spans="1:7" ht="11.25" customHeight="1">
      <c r="A541" s="856" t="s">
        <v>3453</v>
      </c>
      <c r="B541" s="855">
        <v>17825</v>
      </c>
      <c r="C541" s="855">
        <v>17825</v>
      </c>
      <c r="D541" s="855">
        <v>0</v>
      </c>
      <c r="E541" s="855">
        <v>0</v>
      </c>
      <c r="F541" s="855">
        <f t="shared" si="16"/>
        <v>17825</v>
      </c>
      <c r="G541" s="855">
        <f t="shared" si="17"/>
        <v>17825</v>
      </c>
    </row>
    <row r="542" spans="1:7" ht="11.25" customHeight="1">
      <c r="A542" s="856" t="s">
        <v>3452</v>
      </c>
      <c r="B542" s="855">
        <v>17111</v>
      </c>
      <c r="C542" s="855">
        <v>17111</v>
      </c>
      <c r="D542" s="855">
        <v>0</v>
      </c>
      <c r="E542" s="855">
        <v>0</v>
      </c>
      <c r="F542" s="855">
        <f t="shared" si="16"/>
        <v>17111</v>
      </c>
      <c r="G542" s="855">
        <f t="shared" si="17"/>
        <v>17111</v>
      </c>
    </row>
    <row r="543" spans="1:7" ht="11.25" customHeight="1">
      <c r="A543" s="856" t="s">
        <v>3451</v>
      </c>
      <c r="B543" s="855">
        <v>20946</v>
      </c>
      <c r="C543" s="855">
        <v>20946</v>
      </c>
      <c r="D543" s="855">
        <v>0</v>
      </c>
      <c r="E543" s="855">
        <v>0</v>
      </c>
      <c r="F543" s="855">
        <f t="shared" si="16"/>
        <v>20946</v>
      </c>
      <c r="G543" s="855">
        <f t="shared" si="17"/>
        <v>20946</v>
      </c>
    </row>
    <row r="544" spans="1:7" ht="11.25" customHeight="1">
      <c r="A544" s="856" t="s">
        <v>3450</v>
      </c>
      <c r="B544" s="855">
        <v>17133</v>
      </c>
      <c r="C544" s="855">
        <v>17133</v>
      </c>
      <c r="D544" s="855">
        <v>12</v>
      </c>
      <c r="E544" s="855">
        <v>12</v>
      </c>
      <c r="F544" s="855">
        <f t="shared" si="16"/>
        <v>17145</v>
      </c>
      <c r="G544" s="855">
        <f t="shared" si="17"/>
        <v>17145</v>
      </c>
    </row>
    <row r="545" spans="1:7" ht="11.25" customHeight="1">
      <c r="A545" s="856" t="s">
        <v>3449</v>
      </c>
      <c r="B545" s="855">
        <v>18531</v>
      </c>
      <c r="C545" s="855">
        <v>18531</v>
      </c>
      <c r="D545" s="855">
        <v>0</v>
      </c>
      <c r="E545" s="855">
        <v>0</v>
      </c>
      <c r="F545" s="855">
        <f t="shared" si="16"/>
        <v>18531</v>
      </c>
      <c r="G545" s="855">
        <f t="shared" si="17"/>
        <v>18531</v>
      </c>
    </row>
    <row r="546" spans="1:7" ht="11.25" customHeight="1">
      <c r="A546" s="856" t="s">
        <v>3448</v>
      </c>
      <c r="B546" s="855">
        <v>17800</v>
      </c>
      <c r="C546" s="855">
        <v>17800</v>
      </c>
      <c r="D546" s="855">
        <v>398.16</v>
      </c>
      <c r="E546" s="855">
        <v>398.15899999999999</v>
      </c>
      <c r="F546" s="855">
        <f t="shared" si="16"/>
        <v>18198.16</v>
      </c>
      <c r="G546" s="855">
        <f t="shared" si="17"/>
        <v>18198.159</v>
      </c>
    </row>
    <row r="547" spans="1:7" ht="11.25" customHeight="1">
      <c r="A547" s="856" t="s">
        <v>3447</v>
      </c>
      <c r="B547" s="855">
        <v>18188</v>
      </c>
      <c r="C547" s="855">
        <v>18188</v>
      </c>
      <c r="D547" s="855">
        <v>4</v>
      </c>
      <c r="E547" s="855">
        <v>4</v>
      </c>
      <c r="F547" s="855">
        <f t="shared" si="16"/>
        <v>18192</v>
      </c>
      <c r="G547" s="855">
        <f t="shared" si="17"/>
        <v>18192</v>
      </c>
    </row>
    <row r="548" spans="1:7" ht="11.25" customHeight="1">
      <c r="A548" s="856" t="s">
        <v>3446</v>
      </c>
      <c r="B548" s="855">
        <v>17230</v>
      </c>
      <c r="C548" s="855">
        <v>17230</v>
      </c>
      <c r="D548" s="855">
        <v>0</v>
      </c>
      <c r="E548" s="855">
        <v>0</v>
      </c>
      <c r="F548" s="855">
        <f t="shared" si="16"/>
        <v>17230</v>
      </c>
      <c r="G548" s="855">
        <f t="shared" si="17"/>
        <v>17230</v>
      </c>
    </row>
    <row r="549" spans="1:7" ht="11.25" customHeight="1">
      <c r="A549" s="856" t="s">
        <v>3445</v>
      </c>
      <c r="B549" s="855">
        <v>15549</v>
      </c>
      <c r="C549" s="855">
        <v>15549</v>
      </c>
      <c r="D549" s="855">
        <v>0</v>
      </c>
      <c r="E549" s="855">
        <v>0</v>
      </c>
      <c r="F549" s="855">
        <f t="shared" si="16"/>
        <v>15549</v>
      </c>
      <c r="G549" s="855">
        <f t="shared" si="17"/>
        <v>15549</v>
      </c>
    </row>
    <row r="550" spans="1:7" ht="11.25" customHeight="1">
      <c r="A550" s="856" t="s">
        <v>3444</v>
      </c>
      <c r="B550" s="855">
        <v>10760</v>
      </c>
      <c r="C550" s="855">
        <v>10760</v>
      </c>
      <c r="D550" s="855">
        <v>0</v>
      </c>
      <c r="E550" s="855">
        <v>0</v>
      </c>
      <c r="F550" s="855">
        <f t="shared" si="16"/>
        <v>10760</v>
      </c>
      <c r="G550" s="855">
        <f t="shared" si="17"/>
        <v>10760</v>
      </c>
    </row>
    <row r="551" spans="1:7" ht="11.25" customHeight="1">
      <c r="A551" s="856" t="s">
        <v>3443</v>
      </c>
      <c r="B551" s="855">
        <v>28821</v>
      </c>
      <c r="C551" s="855">
        <v>28821</v>
      </c>
      <c r="D551" s="855">
        <v>795.09999999999991</v>
      </c>
      <c r="E551" s="855">
        <v>795.09699999999998</v>
      </c>
      <c r="F551" s="855">
        <f t="shared" si="16"/>
        <v>29616.1</v>
      </c>
      <c r="G551" s="855">
        <f t="shared" si="17"/>
        <v>29616.097000000002</v>
      </c>
    </row>
    <row r="552" spans="1:7" ht="11.25" customHeight="1">
      <c r="A552" s="856" t="s">
        <v>3442</v>
      </c>
      <c r="B552" s="855">
        <v>15432</v>
      </c>
      <c r="C552" s="855">
        <v>15432</v>
      </c>
      <c r="D552" s="855">
        <v>0</v>
      </c>
      <c r="E552" s="855">
        <v>0</v>
      </c>
      <c r="F552" s="855">
        <f t="shared" si="16"/>
        <v>15432</v>
      </c>
      <c r="G552" s="855">
        <f t="shared" si="17"/>
        <v>15432</v>
      </c>
    </row>
    <row r="553" spans="1:7" ht="11.25" customHeight="1">
      <c r="A553" s="856" t="s">
        <v>3441</v>
      </c>
      <c r="B553" s="855">
        <v>13841</v>
      </c>
      <c r="C553" s="855">
        <v>13841</v>
      </c>
      <c r="D553" s="855">
        <v>823.04</v>
      </c>
      <c r="E553" s="855">
        <v>738.15899999999999</v>
      </c>
      <c r="F553" s="855">
        <f t="shared" si="16"/>
        <v>14664.04</v>
      </c>
      <c r="G553" s="855">
        <f t="shared" si="17"/>
        <v>14579.159</v>
      </c>
    </row>
    <row r="554" spans="1:7" ht="11.25" customHeight="1">
      <c r="A554" s="856" t="s">
        <v>3440</v>
      </c>
      <c r="B554" s="855">
        <v>10246</v>
      </c>
      <c r="C554" s="855">
        <v>10246</v>
      </c>
      <c r="D554" s="855">
        <v>0</v>
      </c>
      <c r="E554" s="855">
        <v>0</v>
      </c>
      <c r="F554" s="855">
        <f t="shared" si="16"/>
        <v>10246</v>
      </c>
      <c r="G554" s="855">
        <f t="shared" si="17"/>
        <v>10246</v>
      </c>
    </row>
    <row r="555" spans="1:7" ht="11.25" customHeight="1">
      <c r="A555" s="856" t="s">
        <v>3439</v>
      </c>
      <c r="B555" s="855">
        <v>7512</v>
      </c>
      <c r="C555" s="855">
        <v>7512</v>
      </c>
      <c r="D555" s="855">
        <v>0</v>
      </c>
      <c r="E555" s="855">
        <v>0</v>
      </c>
      <c r="F555" s="855">
        <f t="shared" si="16"/>
        <v>7512</v>
      </c>
      <c r="G555" s="855">
        <f t="shared" si="17"/>
        <v>7512</v>
      </c>
    </row>
    <row r="556" spans="1:7" ht="11.25" customHeight="1">
      <c r="A556" s="856" t="s">
        <v>3438</v>
      </c>
      <c r="B556" s="855">
        <v>16481</v>
      </c>
      <c r="C556" s="855">
        <v>16481</v>
      </c>
      <c r="D556" s="855">
        <v>1697.11</v>
      </c>
      <c r="E556" s="855">
        <v>1697.1120000000001</v>
      </c>
      <c r="F556" s="855">
        <f t="shared" si="16"/>
        <v>18178.11</v>
      </c>
      <c r="G556" s="855">
        <f t="shared" si="17"/>
        <v>18178.112000000001</v>
      </c>
    </row>
    <row r="557" spans="1:7" ht="11.25" customHeight="1">
      <c r="A557" s="856" t="s">
        <v>3437</v>
      </c>
      <c r="B557" s="855">
        <v>18577</v>
      </c>
      <c r="C557" s="855">
        <v>18577</v>
      </c>
      <c r="D557" s="855">
        <v>0</v>
      </c>
      <c r="E557" s="855">
        <v>0</v>
      </c>
      <c r="F557" s="855">
        <f t="shared" si="16"/>
        <v>18577</v>
      </c>
      <c r="G557" s="855">
        <f t="shared" si="17"/>
        <v>18577</v>
      </c>
    </row>
    <row r="558" spans="1:7" ht="11.25" customHeight="1">
      <c r="A558" s="856" t="s">
        <v>3436</v>
      </c>
      <c r="B558" s="855">
        <v>7662</v>
      </c>
      <c r="C558" s="855">
        <v>7662</v>
      </c>
      <c r="D558" s="855">
        <v>0</v>
      </c>
      <c r="E558" s="855">
        <v>0</v>
      </c>
      <c r="F558" s="855">
        <f t="shared" si="16"/>
        <v>7662</v>
      </c>
      <c r="G558" s="855">
        <f t="shared" si="17"/>
        <v>7662</v>
      </c>
    </row>
    <row r="559" spans="1:7" ht="11.25" customHeight="1">
      <c r="A559" s="856" t="s">
        <v>3435</v>
      </c>
      <c r="B559" s="855">
        <v>28461</v>
      </c>
      <c r="C559" s="855">
        <v>28461</v>
      </c>
      <c r="D559" s="855">
        <v>0</v>
      </c>
      <c r="E559" s="855">
        <v>0</v>
      </c>
      <c r="F559" s="855">
        <f t="shared" si="16"/>
        <v>28461</v>
      </c>
      <c r="G559" s="855">
        <f t="shared" si="17"/>
        <v>28461</v>
      </c>
    </row>
    <row r="560" spans="1:7" ht="11.25" customHeight="1">
      <c r="A560" s="856" t="s">
        <v>3434</v>
      </c>
      <c r="B560" s="855">
        <v>11896</v>
      </c>
      <c r="C560" s="855">
        <v>11896</v>
      </c>
      <c r="D560" s="855">
        <v>68.599999999999994</v>
      </c>
      <c r="E560" s="855">
        <v>60.987999999999992</v>
      </c>
      <c r="F560" s="855">
        <f t="shared" si="16"/>
        <v>11964.6</v>
      </c>
      <c r="G560" s="855">
        <f t="shared" si="17"/>
        <v>11956.987999999999</v>
      </c>
    </row>
    <row r="561" spans="1:7" ht="11.25" customHeight="1">
      <c r="A561" s="856" t="s">
        <v>3433</v>
      </c>
      <c r="B561" s="855">
        <v>19150</v>
      </c>
      <c r="C561" s="855">
        <v>19150</v>
      </c>
      <c r="D561" s="855">
        <v>0</v>
      </c>
      <c r="E561" s="855">
        <v>0</v>
      </c>
      <c r="F561" s="855">
        <f t="shared" si="16"/>
        <v>19150</v>
      </c>
      <c r="G561" s="855">
        <f t="shared" si="17"/>
        <v>19150</v>
      </c>
    </row>
    <row r="562" spans="1:7" ht="11.25" customHeight="1">
      <c r="A562" s="856" t="s">
        <v>3432</v>
      </c>
      <c r="B562" s="855">
        <v>17623</v>
      </c>
      <c r="C562" s="855">
        <v>17623</v>
      </c>
      <c r="D562" s="855">
        <v>0</v>
      </c>
      <c r="E562" s="855">
        <v>0</v>
      </c>
      <c r="F562" s="855">
        <f t="shared" si="16"/>
        <v>17623</v>
      </c>
      <c r="G562" s="855">
        <f t="shared" si="17"/>
        <v>17623</v>
      </c>
    </row>
    <row r="563" spans="1:7" ht="11.25" customHeight="1">
      <c r="A563" s="856" t="s">
        <v>3431</v>
      </c>
      <c r="B563" s="855">
        <v>15622</v>
      </c>
      <c r="C563" s="855">
        <v>15622</v>
      </c>
      <c r="D563" s="855">
        <v>0</v>
      </c>
      <c r="E563" s="855">
        <v>0</v>
      </c>
      <c r="F563" s="855">
        <f t="shared" si="16"/>
        <v>15622</v>
      </c>
      <c r="G563" s="855">
        <f t="shared" si="17"/>
        <v>15622</v>
      </c>
    </row>
    <row r="564" spans="1:7" ht="11.25" customHeight="1">
      <c r="A564" s="856" t="s">
        <v>3430</v>
      </c>
      <c r="B564" s="855">
        <v>14391</v>
      </c>
      <c r="C564" s="855">
        <v>14391</v>
      </c>
      <c r="D564" s="855">
        <v>0</v>
      </c>
      <c r="E564" s="855">
        <v>0</v>
      </c>
      <c r="F564" s="855">
        <f t="shared" si="16"/>
        <v>14391</v>
      </c>
      <c r="G564" s="855">
        <f t="shared" si="17"/>
        <v>14391</v>
      </c>
    </row>
    <row r="565" spans="1:7" ht="11.25" customHeight="1">
      <c r="A565" s="856" t="s">
        <v>3429</v>
      </c>
      <c r="B565" s="855">
        <v>15999</v>
      </c>
      <c r="C565" s="855">
        <v>15999</v>
      </c>
      <c r="D565" s="855">
        <v>0</v>
      </c>
      <c r="E565" s="855">
        <v>0</v>
      </c>
      <c r="F565" s="855">
        <f t="shared" si="16"/>
        <v>15999</v>
      </c>
      <c r="G565" s="855">
        <f t="shared" si="17"/>
        <v>15999</v>
      </c>
    </row>
    <row r="566" spans="1:7" ht="11.25" customHeight="1">
      <c r="A566" s="856" t="s">
        <v>3428</v>
      </c>
      <c r="B566" s="855">
        <v>8509</v>
      </c>
      <c r="C566" s="855">
        <v>8509</v>
      </c>
      <c r="D566" s="855">
        <v>620.25</v>
      </c>
      <c r="E566" s="855">
        <v>620.255</v>
      </c>
      <c r="F566" s="855">
        <f t="shared" si="16"/>
        <v>9129.25</v>
      </c>
      <c r="G566" s="855">
        <f t="shared" si="17"/>
        <v>9129.2549999999992</v>
      </c>
    </row>
    <row r="567" spans="1:7" ht="11.25" customHeight="1">
      <c r="A567" s="856" t="s">
        <v>3427</v>
      </c>
      <c r="B567" s="855">
        <v>17382</v>
      </c>
      <c r="C567" s="855">
        <v>17382</v>
      </c>
      <c r="D567" s="855">
        <v>220.89</v>
      </c>
      <c r="E567" s="855">
        <v>152.08053000000001</v>
      </c>
      <c r="F567" s="855">
        <f t="shared" si="16"/>
        <v>17602.89</v>
      </c>
      <c r="G567" s="855">
        <f t="shared" si="17"/>
        <v>17534.080529999999</v>
      </c>
    </row>
    <row r="568" spans="1:7" ht="11.25" customHeight="1">
      <c r="A568" s="856" t="s">
        <v>3426</v>
      </c>
      <c r="B568" s="855">
        <v>12901</v>
      </c>
      <c r="C568" s="855">
        <v>12901</v>
      </c>
      <c r="D568" s="855">
        <v>0</v>
      </c>
      <c r="E568" s="855">
        <v>0</v>
      </c>
      <c r="F568" s="855">
        <f t="shared" si="16"/>
        <v>12901</v>
      </c>
      <c r="G568" s="855">
        <f t="shared" si="17"/>
        <v>12901</v>
      </c>
    </row>
    <row r="569" spans="1:7" ht="11.25" customHeight="1">
      <c r="A569" s="856" t="s">
        <v>3425</v>
      </c>
      <c r="B569" s="855">
        <v>8782</v>
      </c>
      <c r="C569" s="855">
        <v>8782</v>
      </c>
      <c r="D569" s="855">
        <v>0</v>
      </c>
      <c r="E569" s="855">
        <v>0</v>
      </c>
      <c r="F569" s="855">
        <f t="shared" si="16"/>
        <v>8782</v>
      </c>
      <c r="G569" s="855">
        <f t="shared" si="17"/>
        <v>8782</v>
      </c>
    </row>
    <row r="570" spans="1:7" ht="11.25" customHeight="1">
      <c r="A570" s="856" t="s">
        <v>3424</v>
      </c>
      <c r="B570" s="855">
        <v>4741</v>
      </c>
      <c r="C570" s="855">
        <v>4741</v>
      </c>
      <c r="D570" s="855">
        <v>0</v>
      </c>
      <c r="E570" s="855">
        <v>0</v>
      </c>
      <c r="F570" s="855">
        <f t="shared" si="16"/>
        <v>4741</v>
      </c>
      <c r="G570" s="855">
        <f t="shared" si="17"/>
        <v>4741</v>
      </c>
    </row>
    <row r="571" spans="1:7" ht="11.25" customHeight="1">
      <c r="A571" s="856" t="s">
        <v>3423</v>
      </c>
      <c r="B571" s="855">
        <v>13370</v>
      </c>
      <c r="C571" s="855">
        <v>13370</v>
      </c>
      <c r="D571" s="855">
        <v>0</v>
      </c>
      <c r="E571" s="855">
        <v>0</v>
      </c>
      <c r="F571" s="855">
        <f t="shared" si="16"/>
        <v>13370</v>
      </c>
      <c r="G571" s="855">
        <f t="shared" si="17"/>
        <v>13370</v>
      </c>
    </row>
    <row r="572" spans="1:7" ht="11.25" customHeight="1">
      <c r="A572" s="856" t="s">
        <v>3422</v>
      </c>
      <c r="B572" s="855">
        <v>17946</v>
      </c>
      <c r="C572" s="855">
        <v>17946</v>
      </c>
      <c r="D572" s="855">
        <v>0</v>
      </c>
      <c r="E572" s="855">
        <v>0</v>
      </c>
      <c r="F572" s="855">
        <f t="shared" si="16"/>
        <v>17946</v>
      </c>
      <c r="G572" s="855">
        <f t="shared" si="17"/>
        <v>17946</v>
      </c>
    </row>
    <row r="573" spans="1:7" ht="11.25" customHeight="1">
      <c r="A573" s="856" t="s">
        <v>3421</v>
      </c>
      <c r="B573" s="855">
        <v>16318</v>
      </c>
      <c r="C573" s="855">
        <v>16318</v>
      </c>
      <c r="D573" s="855">
        <v>0</v>
      </c>
      <c r="E573" s="855">
        <v>0</v>
      </c>
      <c r="F573" s="855">
        <f t="shared" si="16"/>
        <v>16318</v>
      </c>
      <c r="G573" s="855">
        <f t="shared" si="17"/>
        <v>16318</v>
      </c>
    </row>
    <row r="574" spans="1:7" ht="11.25" customHeight="1">
      <c r="A574" s="856" t="s">
        <v>3420</v>
      </c>
      <c r="B574" s="855">
        <v>16112</v>
      </c>
      <c r="C574" s="855">
        <v>16112</v>
      </c>
      <c r="D574" s="855">
        <v>0</v>
      </c>
      <c r="E574" s="855">
        <v>0</v>
      </c>
      <c r="F574" s="855">
        <f t="shared" si="16"/>
        <v>16112</v>
      </c>
      <c r="G574" s="855">
        <f t="shared" si="17"/>
        <v>16112</v>
      </c>
    </row>
    <row r="575" spans="1:7" ht="11.25" customHeight="1">
      <c r="A575" s="856" t="s">
        <v>3419</v>
      </c>
      <c r="B575" s="855">
        <v>18638</v>
      </c>
      <c r="C575" s="855">
        <v>18638</v>
      </c>
      <c r="D575" s="855">
        <v>0</v>
      </c>
      <c r="E575" s="855">
        <v>0</v>
      </c>
      <c r="F575" s="855">
        <f t="shared" si="16"/>
        <v>18638</v>
      </c>
      <c r="G575" s="855">
        <f t="shared" si="17"/>
        <v>18638</v>
      </c>
    </row>
    <row r="576" spans="1:7" ht="11.25" customHeight="1">
      <c r="A576" s="856" t="s">
        <v>3418</v>
      </c>
      <c r="B576" s="855">
        <v>13211</v>
      </c>
      <c r="C576" s="855">
        <v>13211</v>
      </c>
      <c r="D576" s="855">
        <v>0</v>
      </c>
      <c r="E576" s="855">
        <v>0</v>
      </c>
      <c r="F576" s="855">
        <f t="shared" si="16"/>
        <v>13211</v>
      </c>
      <c r="G576" s="855">
        <f t="shared" si="17"/>
        <v>13211</v>
      </c>
    </row>
    <row r="577" spans="1:7" ht="11.25" customHeight="1">
      <c r="A577" s="856" t="s">
        <v>3417</v>
      </c>
      <c r="B577" s="855">
        <v>15941</v>
      </c>
      <c r="C577" s="855">
        <v>15941</v>
      </c>
      <c r="D577" s="855">
        <v>0</v>
      </c>
      <c r="E577" s="855">
        <v>0</v>
      </c>
      <c r="F577" s="855">
        <f t="shared" si="16"/>
        <v>15941</v>
      </c>
      <c r="G577" s="855">
        <f t="shared" si="17"/>
        <v>15941</v>
      </c>
    </row>
    <row r="578" spans="1:7" ht="11.25" customHeight="1">
      <c r="A578" s="856" t="s">
        <v>3416</v>
      </c>
      <c r="B578" s="855">
        <v>17814</v>
      </c>
      <c r="C578" s="855">
        <v>17814</v>
      </c>
      <c r="D578" s="855">
        <v>0</v>
      </c>
      <c r="E578" s="855">
        <v>0</v>
      </c>
      <c r="F578" s="855">
        <f t="shared" si="16"/>
        <v>17814</v>
      </c>
      <c r="G578" s="855">
        <f t="shared" si="17"/>
        <v>17814</v>
      </c>
    </row>
    <row r="579" spans="1:7" ht="11.25" customHeight="1">
      <c r="A579" s="856" t="s">
        <v>3415</v>
      </c>
      <c r="B579" s="855">
        <v>15335</v>
      </c>
      <c r="C579" s="855">
        <v>15335</v>
      </c>
      <c r="D579" s="855">
        <v>0</v>
      </c>
      <c r="E579" s="855">
        <v>0</v>
      </c>
      <c r="F579" s="855">
        <f t="shared" si="16"/>
        <v>15335</v>
      </c>
      <c r="G579" s="855">
        <f t="shared" si="17"/>
        <v>15335</v>
      </c>
    </row>
    <row r="580" spans="1:7" ht="11.25" customHeight="1">
      <c r="A580" s="856" t="s">
        <v>3414</v>
      </c>
      <c r="B580" s="855">
        <v>9789</v>
      </c>
      <c r="C580" s="855">
        <v>9789</v>
      </c>
      <c r="D580" s="855">
        <v>236.93</v>
      </c>
      <c r="E580" s="855">
        <v>236.92500000000001</v>
      </c>
      <c r="F580" s="855">
        <f t="shared" si="16"/>
        <v>10025.93</v>
      </c>
      <c r="G580" s="855">
        <f t="shared" si="17"/>
        <v>10025.924999999999</v>
      </c>
    </row>
    <row r="581" spans="1:7" ht="11.25" customHeight="1">
      <c r="A581" s="856" t="s">
        <v>3413</v>
      </c>
      <c r="B581" s="855">
        <v>24745</v>
      </c>
      <c r="C581" s="855">
        <v>24745</v>
      </c>
      <c r="D581" s="855">
        <v>0</v>
      </c>
      <c r="E581" s="855">
        <v>0</v>
      </c>
      <c r="F581" s="855">
        <f t="shared" ref="F581:F641" si="18">B581+D581</f>
        <v>24745</v>
      </c>
      <c r="G581" s="855">
        <f t="shared" ref="G581:G641" si="19">C581+E581</f>
        <v>24745</v>
      </c>
    </row>
    <row r="582" spans="1:7" ht="11.25" customHeight="1">
      <c r="A582" s="856" t="s">
        <v>3412</v>
      </c>
      <c r="B582" s="855">
        <v>22021</v>
      </c>
      <c r="C582" s="855">
        <v>22021</v>
      </c>
      <c r="D582" s="855">
        <v>0</v>
      </c>
      <c r="E582" s="855">
        <v>0</v>
      </c>
      <c r="F582" s="855">
        <f t="shared" si="18"/>
        <v>22021</v>
      </c>
      <c r="G582" s="855">
        <f t="shared" si="19"/>
        <v>22021</v>
      </c>
    </row>
    <row r="583" spans="1:7" ht="11.25" customHeight="1">
      <c r="A583" s="856" t="s">
        <v>3411</v>
      </c>
      <c r="B583" s="855">
        <v>12771</v>
      </c>
      <c r="C583" s="855">
        <v>12771</v>
      </c>
      <c r="D583" s="855">
        <v>0</v>
      </c>
      <c r="E583" s="855">
        <v>0</v>
      </c>
      <c r="F583" s="855">
        <f t="shared" si="18"/>
        <v>12771</v>
      </c>
      <c r="G583" s="855">
        <f t="shared" si="19"/>
        <v>12771</v>
      </c>
    </row>
    <row r="584" spans="1:7" ht="11.25" customHeight="1">
      <c r="A584" s="856" t="s">
        <v>3410</v>
      </c>
      <c r="B584" s="855">
        <v>5133</v>
      </c>
      <c r="C584" s="855">
        <v>5133</v>
      </c>
      <c r="D584" s="855">
        <v>306</v>
      </c>
      <c r="E584" s="855">
        <v>294.45499999999998</v>
      </c>
      <c r="F584" s="855">
        <f t="shared" si="18"/>
        <v>5439</v>
      </c>
      <c r="G584" s="855">
        <f t="shared" si="19"/>
        <v>5427.4549999999999</v>
      </c>
    </row>
    <row r="585" spans="1:7" ht="11.25" customHeight="1">
      <c r="A585" s="856" t="s">
        <v>3409</v>
      </c>
      <c r="B585" s="855">
        <v>12407</v>
      </c>
      <c r="C585" s="855">
        <v>12407</v>
      </c>
      <c r="D585" s="855">
        <v>198.29</v>
      </c>
      <c r="E585" s="855">
        <v>198.28800000000001</v>
      </c>
      <c r="F585" s="855">
        <f t="shared" si="18"/>
        <v>12605.29</v>
      </c>
      <c r="G585" s="855">
        <f t="shared" si="19"/>
        <v>12605.288</v>
      </c>
    </row>
    <row r="586" spans="1:7" ht="11.25" customHeight="1">
      <c r="A586" s="856" t="s">
        <v>3408</v>
      </c>
      <c r="B586" s="855">
        <v>14322</v>
      </c>
      <c r="C586" s="855">
        <v>14322</v>
      </c>
      <c r="D586" s="855">
        <v>0</v>
      </c>
      <c r="E586" s="855">
        <v>0</v>
      </c>
      <c r="F586" s="855">
        <f t="shared" si="18"/>
        <v>14322</v>
      </c>
      <c r="G586" s="855">
        <f t="shared" si="19"/>
        <v>14322</v>
      </c>
    </row>
    <row r="587" spans="1:7" ht="11.25" customHeight="1">
      <c r="A587" s="856" t="s">
        <v>3407</v>
      </c>
      <c r="B587" s="855">
        <v>9612</v>
      </c>
      <c r="C587" s="855">
        <v>9612</v>
      </c>
      <c r="D587" s="855">
        <v>0</v>
      </c>
      <c r="E587" s="855">
        <v>0</v>
      </c>
      <c r="F587" s="855">
        <f t="shared" si="18"/>
        <v>9612</v>
      </c>
      <c r="G587" s="855">
        <f t="shared" si="19"/>
        <v>9612</v>
      </c>
    </row>
    <row r="588" spans="1:7" ht="11.25" customHeight="1">
      <c r="A588" s="856" t="s">
        <v>3406</v>
      </c>
      <c r="B588" s="855">
        <v>15776</v>
      </c>
      <c r="C588" s="855">
        <v>15776</v>
      </c>
      <c r="D588" s="855">
        <v>0</v>
      </c>
      <c r="E588" s="855">
        <v>0</v>
      </c>
      <c r="F588" s="855">
        <f t="shared" si="18"/>
        <v>15776</v>
      </c>
      <c r="G588" s="855">
        <f t="shared" si="19"/>
        <v>15776</v>
      </c>
    </row>
    <row r="589" spans="1:7" ht="11.25" customHeight="1">
      <c r="A589" s="856" t="s">
        <v>3405</v>
      </c>
      <c r="B589" s="855">
        <v>13714</v>
      </c>
      <c r="C589" s="855">
        <v>13714</v>
      </c>
      <c r="D589" s="855">
        <v>1225.96</v>
      </c>
      <c r="E589" s="855">
        <v>1225.961</v>
      </c>
      <c r="F589" s="855">
        <f t="shared" si="18"/>
        <v>14939.96</v>
      </c>
      <c r="G589" s="855">
        <f t="shared" si="19"/>
        <v>14939.960999999999</v>
      </c>
    </row>
    <row r="590" spans="1:7" ht="11.25" customHeight="1">
      <c r="A590" s="856" t="s">
        <v>3404</v>
      </c>
      <c r="B590" s="855">
        <v>14860</v>
      </c>
      <c r="C590" s="855">
        <v>14860</v>
      </c>
      <c r="D590" s="855">
        <v>0</v>
      </c>
      <c r="E590" s="855">
        <v>0</v>
      </c>
      <c r="F590" s="855">
        <f t="shared" si="18"/>
        <v>14860</v>
      </c>
      <c r="G590" s="855">
        <f t="shared" si="19"/>
        <v>14860</v>
      </c>
    </row>
    <row r="591" spans="1:7" ht="11.25" customHeight="1">
      <c r="A591" s="856" t="s">
        <v>3403</v>
      </c>
      <c r="B591" s="855">
        <v>13906</v>
      </c>
      <c r="C591" s="855">
        <v>13906</v>
      </c>
      <c r="D591" s="855">
        <v>454.9</v>
      </c>
      <c r="E591" s="855">
        <v>454.89600000000002</v>
      </c>
      <c r="F591" s="855">
        <f t="shared" si="18"/>
        <v>14360.9</v>
      </c>
      <c r="G591" s="855">
        <f t="shared" si="19"/>
        <v>14360.896000000001</v>
      </c>
    </row>
    <row r="592" spans="1:7" ht="11.25" customHeight="1">
      <c r="A592" s="856" t="s">
        <v>3402</v>
      </c>
      <c r="B592" s="855">
        <v>15394</v>
      </c>
      <c r="C592" s="855">
        <v>15394</v>
      </c>
      <c r="D592" s="855">
        <v>0</v>
      </c>
      <c r="E592" s="855">
        <v>0</v>
      </c>
      <c r="F592" s="855">
        <f t="shared" si="18"/>
        <v>15394</v>
      </c>
      <c r="G592" s="855">
        <f t="shared" si="19"/>
        <v>15394</v>
      </c>
    </row>
    <row r="593" spans="1:7" ht="11.25" customHeight="1">
      <c r="A593" s="856" t="s">
        <v>3401</v>
      </c>
      <c r="B593" s="855">
        <v>13054</v>
      </c>
      <c r="C593" s="855">
        <v>13054</v>
      </c>
      <c r="D593" s="855">
        <v>0</v>
      </c>
      <c r="E593" s="855">
        <v>0</v>
      </c>
      <c r="F593" s="855">
        <f t="shared" si="18"/>
        <v>13054</v>
      </c>
      <c r="G593" s="855">
        <f t="shared" si="19"/>
        <v>13054</v>
      </c>
    </row>
    <row r="594" spans="1:7" ht="11.25" customHeight="1">
      <c r="A594" s="856" t="s">
        <v>3400</v>
      </c>
      <c r="B594" s="855">
        <v>11514</v>
      </c>
      <c r="C594" s="855">
        <v>11514</v>
      </c>
      <c r="D594" s="855">
        <v>0</v>
      </c>
      <c r="E594" s="855">
        <v>0</v>
      </c>
      <c r="F594" s="855">
        <f t="shared" si="18"/>
        <v>11514</v>
      </c>
      <c r="G594" s="855">
        <f t="shared" si="19"/>
        <v>11514</v>
      </c>
    </row>
    <row r="595" spans="1:7" ht="11.25" customHeight="1">
      <c r="A595" s="856" t="s">
        <v>3399</v>
      </c>
      <c r="B595" s="855">
        <v>11545</v>
      </c>
      <c r="C595" s="855">
        <v>11545</v>
      </c>
      <c r="D595" s="855">
        <v>0</v>
      </c>
      <c r="E595" s="855">
        <v>0</v>
      </c>
      <c r="F595" s="855">
        <f t="shared" si="18"/>
        <v>11545</v>
      </c>
      <c r="G595" s="855">
        <f t="shared" si="19"/>
        <v>11545</v>
      </c>
    </row>
    <row r="596" spans="1:7" ht="11.25" customHeight="1">
      <c r="A596" s="856" t="s">
        <v>3398</v>
      </c>
      <c r="B596" s="855">
        <v>13349</v>
      </c>
      <c r="C596" s="855">
        <v>13349</v>
      </c>
      <c r="D596" s="855">
        <v>8</v>
      </c>
      <c r="E596" s="855">
        <v>8</v>
      </c>
      <c r="F596" s="855">
        <f t="shared" si="18"/>
        <v>13357</v>
      </c>
      <c r="G596" s="855">
        <f t="shared" si="19"/>
        <v>13357</v>
      </c>
    </row>
    <row r="597" spans="1:7" ht="11.25" customHeight="1">
      <c r="A597" s="856" t="s">
        <v>3397</v>
      </c>
      <c r="B597" s="855">
        <v>17279</v>
      </c>
      <c r="C597" s="855">
        <v>17279</v>
      </c>
      <c r="D597" s="855">
        <v>0</v>
      </c>
      <c r="E597" s="855">
        <v>0</v>
      </c>
      <c r="F597" s="855">
        <f t="shared" si="18"/>
        <v>17279</v>
      </c>
      <c r="G597" s="855">
        <f t="shared" si="19"/>
        <v>17279</v>
      </c>
    </row>
    <row r="598" spans="1:7" ht="11.25" customHeight="1">
      <c r="A598" s="856" t="s">
        <v>3396</v>
      </c>
      <c r="B598" s="855">
        <v>26095</v>
      </c>
      <c r="C598" s="855">
        <v>26095</v>
      </c>
      <c r="D598" s="855">
        <v>0</v>
      </c>
      <c r="E598" s="855">
        <v>0</v>
      </c>
      <c r="F598" s="855">
        <f t="shared" si="18"/>
        <v>26095</v>
      </c>
      <c r="G598" s="855">
        <f t="shared" si="19"/>
        <v>26095</v>
      </c>
    </row>
    <row r="599" spans="1:7" ht="11.25" customHeight="1">
      <c r="A599" s="856" t="s">
        <v>3395</v>
      </c>
      <c r="B599" s="855">
        <v>2992</v>
      </c>
      <c r="C599" s="855">
        <v>2992</v>
      </c>
      <c r="D599" s="855">
        <v>0</v>
      </c>
      <c r="E599" s="855">
        <v>0</v>
      </c>
      <c r="F599" s="855">
        <f t="shared" si="18"/>
        <v>2992</v>
      </c>
      <c r="G599" s="855">
        <f t="shared" si="19"/>
        <v>2992</v>
      </c>
    </row>
    <row r="600" spans="1:7" ht="21.75">
      <c r="A600" s="856" t="s">
        <v>3394</v>
      </c>
      <c r="B600" s="855">
        <v>25838</v>
      </c>
      <c r="C600" s="855">
        <v>25838</v>
      </c>
      <c r="D600" s="855">
        <v>0</v>
      </c>
      <c r="E600" s="855">
        <v>0</v>
      </c>
      <c r="F600" s="855">
        <f t="shared" si="18"/>
        <v>25838</v>
      </c>
      <c r="G600" s="855">
        <f t="shared" si="19"/>
        <v>25838</v>
      </c>
    </row>
    <row r="601" spans="1:7" ht="21.75">
      <c r="A601" s="856" t="s">
        <v>3393</v>
      </c>
      <c r="B601" s="855">
        <v>6233</v>
      </c>
      <c r="C601" s="855">
        <v>6233</v>
      </c>
      <c r="D601" s="855">
        <v>0</v>
      </c>
      <c r="E601" s="855">
        <v>0</v>
      </c>
      <c r="F601" s="855">
        <f t="shared" si="18"/>
        <v>6233</v>
      </c>
      <c r="G601" s="855">
        <f t="shared" si="19"/>
        <v>6233</v>
      </c>
    </row>
    <row r="602" spans="1:7" ht="21.75">
      <c r="A602" s="856" t="s">
        <v>3392</v>
      </c>
      <c r="B602" s="855">
        <v>3850</v>
      </c>
      <c r="C602" s="855">
        <v>3850</v>
      </c>
      <c r="D602" s="855">
        <v>0</v>
      </c>
      <c r="E602" s="855">
        <v>0</v>
      </c>
      <c r="F602" s="855">
        <f t="shared" si="18"/>
        <v>3850</v>
      </c>
      <c r="G602" s="855">
        <f t="shared" si="19"/>
        <v>3850</v>
      </c>
    </row>
    <row r="603" spans="1:7" ht="11.25" customHeight="1">
      <c r="A603" s="856" t="s">
        <v>3391</v>
      </c>
      <c r="B603" s="855">
        <v>1988</v>
      </c>
      <c r="C603" s="855">
        <v>1988</v>
      </c>
      <c r="D603" s="855">
        <v>0</v>
      </c>
      <c r="E603" s="855">
        <v>0</v>
      </c>
      <c r="F603" s="855">
        <f t="shared" si="18"/>
        <v>1988</v>
      </c>
      <c r="G603" s="855">
        <f t="shared" si="19"/>
        <v>1988</v>
      </c>
    </row>
    <row r="604" spans="1:7" ht="11.25" customHeight="1">
      <c r="A604" s="856" t="s">
        <v>3390</v>
      </c>
      <c r="B604" s="855">
        <v>11821</v>
      </c>
      <c r="C604" s="855">
        <v>11821</v>
      </c>
      <c r="D604" s="855">
        <v>0</v>
      </c>
      <c r="E604" s="855">
        <v>0</v>
      </c>
      <c r="F604" s="855">
        <f t="shared" si="18"/>
        <v>11821</v>
      </c>
      <c r="G604" s="855">
        <f t="shared" si="19"/>
        <v>11821</v>
      </c>
    </row>
    <row r="605" spans="1:7" ht="11.25" customHeight="1">
      <c r="A605" s="856" t="s">
        <v>3389</v>
      </c>
      <c r="B605" s="855">
        <v>8758</v>
      </c>
      <c r="C605" s="855">
        <v>8758</v>
      </c>
      <c r="D605" s="855">
        <v>0</v>
      </c>
      <c r="E605" s="855">
        <v>0</v>
      </c>
      <c r="F605" s="855">
        <f t="shared" si="18"/>
        <v>8758</v>
      </c>
      <c r="G605" s="855">
        <f t="shared" si="19"/>
        <v>8758</v>
      </c>
    </row>
    <row r="606" spans="1:7" ht="11.25" customHeight="1">
      <c r="A606" s="856" t="s">
        <v>3388</v>
      </c>
      <c r="B606" s="855">
        <v>11674</v>
      </c>
      <c r="C606" s="855">
        <v>11674</v>
      </c>
      <c r="D606" s="855">
        <v>0</v>
      </c>
      <c r="E606" s="855">
        <v>0</v>
      </c>
      <c r="F606" s="855">
        <f t="shared" si="18"/>
        <v>11674</v>
      </c>
      <c r="G606" s="855">
        <f t="shared" si="19"/>
        <v>11674</v>
      </c>
    </row>
    <row r="607" spans="1:7" ht="11.25" customHeight="1">
      <c r="A607" s="856" t="s">
        <v>3387</v>
      </c>
      <c r="B607" s="855">
        <v>11599</v>
      </c>
      <c r="C607" s="855">
        <v>11599</v>
      </c>
      <c r="D607" s="855">
        <v>70</v>
      </c>
      <c r="E607" s="855">
        <v>70</v>
      </c>
      <c r="F607" s="855">
        <f t="shared" si="18"/>
        <v>11669</v>
      </c>
      <c r="G607" s="855">
        <f t="shared" si="19"/>
        <v>11669</v>
      </c>
    </row>
    <row r="608" spans="1:7" ht="11.25" customHeight="1">
      <c r="A608" s="856" t="s">
        <v>3386</v>
      </c>
      <c r="B608" s="855">
        <v>1485</v>
      </c>
      <c r="C608" s="855">
        <v>1485</v>
      </c>
      <c r="D608" s="855">
        <v>0</v>
      </c>
      <c r="E608" s="855">
        <v>0</v>
      </c>
      <c r="F608" s="855">
        <f t="shared" si="18"/>
        <v>1485</v>
      </c>
      <c r="G608" s="855">
        <f t="shared" si="19"/>
        <v>1485</v>
      </c>
    </row>
    <row r="609" spans="1:7" ht="11.25" customHeight="1">
      <c r="A609" s="856" t="s">
        <v>3385</v>
      </c>
      <c r="B609" s="855">
        <v>26154</v>
      </c>
      <c r="C609" s="855">
        <v>26154</v>
      </c>
      <c r="D609" s="855">
        <v>0</v>
      </c>
      <c r="E609" s="855">
        <v>0</v>
      </c>
      <c r="F609" s="855">
        <f t="shared" si="18"/>
        <v>26154</v>
      </c>
      <c r="G609" s="855">
        <f t="shared" si="19"/>
        <v>26154</v>
      </c>
    </row>
    <row r="610" spans="1:7" ht="11.25" customHeight="1">
      <c r="A610" s="856" t="s">
        <v>3384</v>
      </c>
      <c r="B610" s="855">
        <v>4951</v>
      </c>
      <c r="C610" s="855">
        <v>4951</v>
      </c>
      <c r="D610" s="855">
        <v>0</v>
      </c>
      <c r="E610" s="855">
        <v>0</v>
      </c>
      <c r="F610" s="855">
        <f t="shared" si="18"/>
        <v>4951</v>
      </c>
      <c r="G610" s="855">
        <f t="shared" si="19"/>
        <v>4951</v>
      </c>
    </row>
    <row r="611" spans="1:7" ht="11.25" customHeight="1">
      <c r="A611" s="856" t="s">
        <v>3383</v>
      </c>
      <c r="B611" s="855">
        <v>6163</v>
      </c>
      <c r="C611" s="855">
        <v>6163</v>
      </c>
      <c r="D611" s="855">
        <v>700.73</v>
      </c>
      <c r="E611" s="855">
        <v>700.72800000000007</v>
      </c>
      <c r="F611" s="855">
        <f t="shared" si="18"/>
        <v>6863.73</v>
      </c>
      <c r="G611" s="855">
        <f t="shared" si="19"/>
        <v>6863.7280000000001</v>
      </c>
    </row>
    <row r="612" spans="1:7" ht="11.25" customHeight="1">
      <c r="A612" s="856" t="s">
        <v>3382</v>
      </c>
      <c r="B612" s="855">
        <v>5811</v>
      </c>
      <c r="C612" s="855">
        <v>5811</v>
      </c>
      <c r="D612" s="855">
        <v>0</v>
      </c>
      <c r="E612" s="855">
        <v>0</v>
      </c>
      <c r="F612" s="855">
        <f t="shared" si="18"/>
        <v>5811</v>
      </c>
      <c r="G612" s="855">
        <f t="shared" si="19"/>
        <v>5811</v>
      </c>
    </row>
    <row r="613" spans="1:7" ht="11.25" customHeight="1">
      <c r="A613" s="856" t="s">
        <v>3381</v>
      </c>
      <c r="B613" s="855">
        <v>5625</v>
      </c>
      <c r="C613" s="855">
        <v>5625</v>
      </c>
      <c r="D613" s="855">
        <v>0</v>
      </c>
      <c r="E613" s="855">
        <v>0</v>
      </c>
      <c r="F613" s="855">
        <f t="shared" si="18"/>
        <v>5625</v>
      </c>
      <c r="G613" s="855">
        <f t="shared" si="19"/>
        <v>5625</v>
      </c>
    </row>
    <row r="614" spans="1:7" ht="11.25" customHeight="1">
      <c r="A614" s="856" t="s">
        <v>3380</v>
      </c>
      <c r="B614" s="855">
        <v>22719</v>
      </c>
      <c r="C614" s="855">
        <v>22719</v>
      </c>
      <c r="D614" s="855">
        <v>0</v>
      </c>
      <c r="E614" s="855">
        <v>0</v>
      </c>
      <c r="F614" s="855">
        <f t="shared" si="18"/>
        <v>22719</v>
      </c>
      <c r="G614" s="855">
        <f t="shared" si="19"/>
        <v>22719</v>
      </c>
    </row>
    <row r="615" spans="1:7" ht="11.25" customHeight="1">
      <c r="A615" s="856" t="s">
        <v>3379</v>
      </c>
      <c r="B615" s="855">
        <v>11358</v>
      </c>
      <c r="C615" s="855">
        <v>11358</v>
      </c>
      <c r="D615" s="855">
        <v>0</v>
      </c>
      <c r="E615" s="855">
        <v>0</v>
      </c>
      <c r="F615" s="855">
        <f t="shared" si="18"/>
        <v>11358</v>
      </c>
      <c r="G615" s="855">
        <f t="shared" si="19"/>
        <v>11358</v>
      </c>
    </row>
    <row r="616" spans="1:7" ht="11.25" customHeight="1">
      <c r="A616" s="856" t="s">
        <v>3378</v>
      </c>
      <c r="B616" s="855">
        <v>2330</v>
      </c>
      <c r="C616" s="855">
        <v>2330</v>
      </c>
      <c r="D616" s="855">
        <v>0</v>
      </c>
      <c r="E616" s="855">
        <v>0</v>
      </c>
      <c r="F616" s="855">
        <f t="shared" si="18"/>
        <v>2330</v>
      </c>
      <c r="G616" s="855">
        <f t="shared" si="19"/>
        <v>2330</v>
      </c>
    </row>
    <row r="617" spans="1:7" ht="11.25" customHeight="1">
      <c r="A617" s="856" t="s">
        <v>3377</v>
      </c>
      <c r="B617" s="855">
        <v>23285</v>
      </c>
      <c r="C617" s="855">
        <v>23285</v>
      </c>
      <c r="D617" s="855">
        <v>0</v>
      </c>
      <c r="E617" s="855">
        <v>0</v>
      </c>
      <c r="F617" s="855">
        <f t="shared" si="18"/>
        <v>23285</v>
      </c>
      <c r="G617" s="855">
        <f t="shared" si="19"/>
        <v>23285</v>
      </c>
    </row>
    <row r="618" spans="1:7" ht="11.25" customHeight="1">
      <c r="A618" s="857" t="s">
        <v>3376</v>
      </c>
      <c r="B618" s="855">
        <v>10398</v>
      </c>
      <c r="C618" s="855">
        <v>10398</v>
      </c>
      <c r="D618" s="855">
        <v>0</v>
      </c>
      <c r="E618" s="855">
        <v>0</v>
      </c>
      <c r="F618" s="855">
        <f t="shared" si="18"/>
        <v>10398</v>
      </c>
      <c r="G618" s="855">
        <f t="shared" si="19"/>
        <v>10398</v>
      </c>
    </row>
    <row r="619" spans="1:7" ht="11.25" customHeight="1">
      <c r="A619" s="856" t="s">
        <v>3375</v>
      </c>
      <c r="B619" s="855">
        <v>7410</v>
      </c>
      <c r="C619" s="855">
        <v>7410</v>
      </c>
      <c r="D619" s="855">
        <v>0</v>
      </c>
      <c r="E619" s="855">
        <v>0</v>
      </c>
      <c r="F619" s="855">
        <f t="shared" si="18"/>
        <v>7410</v>
      </c>
      <c r="G619" s="855">
        <f t="shared" si="19"/>
        <v>7410</v>
      </c>
    </row>
    <row r="620" spans="1:7" ht="11.25" customHeight="1">
      <c r="A620" s="856" t="s">
        <v>3374</v>
      </c>
      <c r="B620" s="855">
        <v>12295</v>
      </c>
      <c r="C620" s="855">
        <v>12295</v>
      </c>
      <c r="D620" s="855">
        <v>0</v>
      </c>
      <c r="E620" s="855">
        <v>0</v>
      </c>
      <c r="F620" s="855">
        <f t="shared" si="18"/>
        <v>12295</v>
      </c>
      <c r="G620" s="855">
        <f t="shared" si="19"/>
        <v>12295</v>
      </c>
    </row>
    <row r="621" spans="1:7" ht="11.25" customHeight="1">
      <c r="A621" s="856" t="s">
        <v>3373</v>
      </c>
      <c r="B621" s="855">
        <v>24931</v>
      </c>
      <c r="C621" s="855">
        <v>24931</v>
      </c>
      <c r="D621" s="855">
        <v>177.19</v>
      </c>
      <c r="E621" s="855">
        <v>177.18899999999999</v>
      </c>
      <c r="F621" s="855">
        <f t="shared" si="18"/>
        <v>25108.19</v>
      </c>
      <c r="G621" s="855">
        <f t="shared" si="19"/>
        <v>25108.188999999998</v>
      </c>
    </row>
    <row r="622" spans="1:7" ht="11.25" customHeight="1">
      <c r="A622" s="856" t="s">
        <v>3372</v>
      </c>
      <c r="B622" s="855">
        <v>4762</v>
      </c>
      <c r="C622" s="855">
        <v>4762</v>
      </c>
      <c r="D622" s="855">
        <v>0</v>
      </c>
      <c r="E622" s="855">
        <v>0</v>
      </c>
      <c r="F622" s="855">
        <f t="shared" si="18"/>
        <v>4762</v>
      </c>
      <c r="G622" s="855">
        <f t="shared" si="19"/>
        <v>4762</v>
      </c>
    </row>
    <row r="623" spans="1:7" ht="11.25" customHeight="1">
      <c r="A623" s="856" t="s">
        <v>3371</v>
      </c>
      <c r="B623" s="855">
        <v>13086</v>
      </c>
      <c r="C623" s="855">
        <v>13086</v>
      </c>
      <c r="D623" s="855">
        <v>0</v>
      </c>
      <c r="E623" s="855">
        <v>0</v>
      </c>
      <c r="F623" s="855">
        <f t="shared" si="18"/>
        <v>13086</v>
      </c>
      <c r="G623" s="855">
        <f t="shared" si="19"/>
        <v>13086</v>
      </c>
    </row>
    <row r="624" spans="1:7" ht="11.25" customHeight="1">
      <c r="A624" s="856" t="s">
        <v>3370</v>
      </c>
      <c r="B624" s="855">
        <v>15152</v>
      </c>
      <c r="C624" s="855">
        <v>15152</v>
      </c>
      <c r="D624" s="855">
        <v>0</v>
      </c>
      <c r="E624" s="855">
        <v>0</v>
      </c>
      <c r="F624" s="855">
        <f t="shared" si="18"/>
        <v>15152</v>
      </c>
      <c r="G624" s="855">
        <f t="shared" si="19"/>
        <v>15152</v>
      </c>
    </row>
    <row r="625" spans="1:7" ht="11.25" customHeight="1">
      <c r="A625" s="856" t="s">
        <v>3369</v>
      </c>
      <c r="B625" s="855">
        <v>9152</v>
      </c>
      <c r="C625" s="855">
        <v>9152</v>
      </c>
      <c r="D625" s="855">
        <v>0</v>
      </c>
      <c r="E625" s="855">
        <v>0</v>
      </c>
      <c r="F625" s="855">
        <f t="shared" si="18"/>
        <v>9152</v>
      </c>
      <c r="G625" s="855">
        <f t="shared" si="19"/>
        <v>9152</v>
      </c>
    </row>
    <row r="626" spans="1:7" ht="11.25" customHeight="1">
      <c r="A626" s="856" t="s">
        <v>3368</v>
      </c>
      <c r="B626" s="855">
        <v>2880</v>
      </c>
      <c r="C626" s="855">
        <v>2880</v>
      </c>
      <c r="D626" s="855">
        <v>0</v>
      </c>
      <c r="E626" s="855">
        <v>0</v>
      </c>
      <c r="F626" s="855">
        <f t="shared" si="18"/>
        <v>2880</v>
      </c>
      <c r="G626" s="855">
        <f t="shared" si="19"/>
        <v>2880</v>
      </c>
    </row>
    <row r="627" spans="1:7" ht="11.25" customHeight="1">
      <c r="A627" s="856" t="s">
        <v>3367</v>
      </c>
      <c r="B627" s="855">
        <v>15081</v>
      </c>
      <c r="C627" s="855">
        <v>15081</v>
      </c>
      <c r="D627" s="855">
        <v>0</v>
      </c>
      <c r="E627" s="855">
        <v>0</v>
      </c>
      <c r="F627" s="855">
        <f t="shared" si="18"/>
        <v>15081</v>
      </c>
      <c r="G627" s="855">
        <f t="shared" si="19"/>
        <v>15081</v>
      </c>
    </row>
    <row r="628" spans="1:7" ht="11.25" customHeight="1">
      <c r="A628" s="856" t="s">
        <v>3366</v>
      </c>
      <c r="B628" s="855">
        <v>9562</v>
      </c>
      <c r="C628" s="855">
        <v>9562</v>
      </c>
      <c r="D628" s="855">
        <v>43.5</v>
      </c>
      <c r="E628" s="855">
        <v>43.5</v>
      </c>
      <c r="F628" s="855">
        <f t="shared" si="18"/>
        <v>9605.5</v>
      </c>
      <c r="G628" s="855">
        <f t="shared" si="19"/>
        <v>9605.5</v>
      </c>
    </row>
    <row r="629" spans="1:7" ht="11.25" customHeight="1">
      <c r="A629" s="856" t="s">
        <v>3365</v>
      </c>
      <c r="B629" s="855">
        <v>17555</v>
      </c>
      <c r="C629" s="855">
        <v>17555</v>
      </c>
      <c r="D629" s="855">
        <v>0</v>
      </c>
      <c r="E629" s="855">
        <v>0</v>
      </c>
      <c r="F629" s="855">
        <f t="shared" si="18"/>
        <v>17555</v>
      </c>
      <c r="G629" s="855">
        <f t="shared" si="19"/>
        <v>17555</v>
      </c>
    </row>
    <row r="630" spans="1:7" ht="11.25" customHeight="1">
      <c r="A630" s="856" t="s">
        <v>3364</v>
      </c>
      <c r="B630" s="855">
        <v>9552</v>
      </c>
      <c r="C630" s="855">
        <v>9552</v>
      </c>
      <c r="D630" s="855">
        <v>135.22999999999999</v>
      </c>
      <c r="E630" s="855">
        <v>135.22999999999999</v>
      </c>
      <c r="F630" s="855">
        <f t="shared" si="18"/>
        <v>9687.23</v>
      </c>
      <c r="G630" s="855">
        <f t="shared" si="19"/>
        <v>9687.23</v>
      </c>
    </row>
    <row r="631" spans="1:7" ht="11.25" customHeight="1">
      <c r="A631" s="856" t="s">
        <v>3363</v>
      </c>
      <c r="B631" s="855">
        <v>2821</v>
      </c>
      <c r="C631" s="855">
        <v>2821</v>
      </c>
      <c r="D631" s="855">
        <v>0</v>
      </c>
      <c r="E631" s="855">
        <v>0</v>
      </c>
      <c r="F631" s="855">
        <f t="shared" si="18"/>
        <v>2821</v>
      </c>
      <c r="G631" s="855">
        <f t="shared" si="19"/>
        <v>2821</v>
      </c>
    </row>
    <row r="632" spans="1:7" ht="11.25" customHeight="1">
      <c r="A632" s="856" t="s">
        <v>3362</v>
      </c>
      <c r="B632" s="855">
        <v>21066</v>
      </c>
      <c r="C632" s="855">
        <v>21066</v>
      </c>
      <c r="D632" s="855">
        <v>0</v>
      </c>
      <c r="E632" s="855">
        <v>0</v>
      </c>
      <c r="F632" s="855">
        <f t="shared" si="18"/>
        <v>21066</v>
      </c>
      <c r="G632" s="855">
        <f t="shared" si="19"/>
        <v>21066</v>
      </c>
    </row>
    <row r="633" spans="1:7" ht="11.25" customHeight="1">
      <c r="A633" s="856" t="s">
        <v>3361</v>
      </c>
      <c r="B633" s="855">
        <v>6476</v>
      </c>
      <c r="C633" s="855">
        <v>6476</v>
      </c>
      <c r="D633" s="855">
        <v>0</v>
      </c>
      <c r="E633" s="855">
        <v>0</v>
      </c>
      <c r="F633" s="855">
        <f t="shared" si="18"/>
        <v>6476</v>
      </c>
      <c r="G633" s="855">
        <f t="shared" si="19"/>
        <v>6476</v>
      </c>
    </row>
    <row r="634" spans="1:7" ht="11.25" customHeight="1">
      <c r="A634" s="856" t="s">
        <v>3360</v>
      </c>
      <c r="B634" s="855">
        <v>5269</v>
      </c>
      <c r="C634" s="855">
        <v>5269</v>
      </c>
      <c r="D634" s="855">
        <v>0</v>
      </c>
      <c r="E634" s="855">
        <v>0</v>
      </c>
      <c r="F634" s="855">
        <f t="shared" si="18"/>
        <v>5269</v>
      </c>
      <c r="G634" s="855">
        <f t="shared" si="19"/>
        <v>5269</v>
      </c>
    </row>
    <row r="635" spans="1:7" ht="11.25" customHeight="1">
      <c r="A635" s="856" t="s">
        <v>3359</v>
      </c>
      <c r="B635" s="855">
        <v>3253</v>
      </c>
      <c r="C635" s="855">
        <v>3253</v>
      </c>
      <c r="D635" s="855">
        <v>0</v>
      </c>
      <c r="E635" s="855">
        <v>0</v>
      </c>
      <c r="F635" s="855">
        <f t="shared" si="18"/>
        <v>3253</v>
      </c>
      <c r="G635" s="855">
        <f t="shared" si="19"/>
        <v>3253</v>
      </c>
    </row>
    <row r="636" spans="1:7" ht="11.25" customHeight="1">
      <c r="A636" s="856" t="s">
        <v>3358</v>
      </c>
      <c r="B636" s="855">
        <v>7874</v>
      </c>
      <c r="C636" s="855">
        <v>7874</v>
      </c>
      <c r="D636" s="855">
        <v>0</v>
      </c>
      <c r="E636" s="855">
        <v>0</v>
      </c>
      <c r="F636" s="855">
        <f t="shared" si="18"/>
        <v>7874</v>
      </c>
      <c r="G636" s="855">
        <f t="shared" si="19"/>
        <v>7874</v>
      </c>
    </row>
    <row r="637" spans="1:7" ht="11.25" customHeight="1">
      <c r="A637" s="856" t="s">
        <v>3357</v>
      </c>
      <c r="B637" s="855">
        <v>6841</v>
      </c>
      <c r="C637" s="855">
        <v>6841</v>
      </c>
      <c r="D637" s="855">
        <v>0</v>
      </c>
      <c r="E637" s="855">
        <v>0</v>
      </c>
      <c r="F637" s="855">
        <f t="shared" si="18"/>
        <v>6841</v>
      </c>
      <c r="G637" s="855">
        <f t="shared" si="19"/>
        <v>6841</v>
      </c>
    </row>
    <row r="638" spans="1:7" ht="11.25" customHeight="1">
      <c r="A638" s="856" t="s">
        <v>3356</v>
      </c>
      <c r="B638" s="855">
        <v>1592</v>
      </c>
      <c r="C638" s="855">
        <v>1592</v>
      </c>
      <c r="D638" s="855">
        <v>0</v>
      </c>
      <c r="E638" s="855">
        <v>0</v>
      </c>
      <c r="F638" s="855">
        <f t="shared" si="18"/>
        <v>1592</v>
      </c>
      <c r="G638" s="855">
        <f t="shared" si="19"/>
        <v>1592</v>
      </c>
    </row>
    <row r="639" spans="1:7" ht="11.25" customHeight="1">
      <c r="A639" s="856" t="s">
        <v>3355</v>
      </c>
      <c r="B639" s="855">
        <v>20521</v>
      </c>
      <c r="C639" s="855">
        <v>20521</v>
      </c>
      <c r="D639" s="855">
        <v>0</v>
      </c>
      <c r="E639" s="855">
        <v>0</v>
      </c>
      <c r="F639" s="855">
        <f t="shared" si="18"/>
        <v>20521</v>
      </c>
      <c r="G639" s="855">
        <f t="shared" si="19"/>
        <v>20521</v>
      </c>
    </row>
    <row r="640" spans="1:7" ht="11.25" customHeight="1">
      <c r="A640" s="856" t="s">
        <v>3354</v>
      </c>
      <c r="B640" s="855">
        <v>2836</v>
      </c>
      <c r="C640" s="855">
        <v>2836</v>
      </c>
      <c r="D640" s="855">
        <v>0</v>
      </c>
      <c r="E640" s="855">
        <v>0</v>
      </c>
      <c r="F640" s="855">
        <f t="shared" si="18"/>
        <v>2836</v>
      </c>
      <c r="G640" s="855">
        <f t="shared" si="19"/>
        <v>2836</v>
      </c>
    </row>
    <row r="641" spans="1:7" s="853" customFormat="1" ht="21" customHeight="1">
      <c r="A641" s="854" t="s">
        <v>26</v>
      </c>
      <c r="B641" s="761">
        <v>5784463</v>
      </c>
      <c r="C641" s="807">
        <v>5784462.5259999996</v>
      </c>
      <c r="D641" s="807">
        <v>15636.25</v>
      </c>
      <c r="E641" s="807">
        <v>15366.434529999997</v>
      </c>
      <c r="F641" s="807">
        <f t="shared" si="18"/>
        <v>5800099.25</v>
      </c>
      <c r="G641" s="807">
        <f t="shared" si="19"/>
        <v>5799828.9605299998</v>
      </c>
    </row>
    <row r="642" spans="1:7">
      <c r="A642" s="852"/>
    </row>
    <row r="643" spans="1:7">
      <c r="A643" s="852"/>
    </row>
    <row r="644" spans="1:7">
      <c r="A644" s="758" t="s">
        <v>2815</v>
      </c>
    </row>
    <row r="645" spans="1:7">
      <c r="A645" s="758" t="s">
        <v>3353</v>
      </c>
    </row>
    <row r="646" spans="1:7">
      <c r="A646" s="851"/>
    </row>
    <row r="647" spans="1:7">
      <c r="A647" s="850" t="s">
        <v>3352</v>
      </c>
    </row>
    <row r="648" spans="1:7">
      <c r="A648" s="844" t="s">
        <v>2398</v>
      </c>
    </row>
    <row r="649" spans="1:7">
      <c r="A649" s="844" t="s">
        <v>1267</v>
      </c>
    </row>
    <row r="650" spans="1:7">
      <c r="A650" s="844" t="s">
        <v>1263</v>
      </c>
    </row>
    <row r="651" spans="1:7">
      <c r="A651" s="849" t="s">
        <v>3214</v>
      </c>
    </row>
    <row r="652" spans="1:7">
      <c r="A652" s="849" t="s">
        <v>1253</v>
      </c>
    </row>
    <row r="653" spans="1:7">
      <c r="A653" s="849" t="s">
        <v>1265</v>
      </c>
    </row>
    <row r="654" spans="1:7">
      <c r="A654" s="849" t="s">
        <v>1260</v>
      </c>
    </row>
  </sheetData>
  <customSheetViews>
    <customSheetView guid="{040A417A-1A2A-4546-91E5-4FDAF814DD6C}" showPageBreaks="1" fitToPage="1" printArea="1" view="pageBreakPreview">
      <selection activeCell="H1" sqref="H1"/>
      <pageMargins left="0.39370078740157483" right="0.39370078740157483" top="0.59055118110236227" bottom="0.39370078740157483" header="0.31496062992125984" footer="0.11811023622047245"/>
      <printOptions horizontalCentered="1"/>
      <pageSetup paperSize="9" scale="90" firstPageNumber="404" fitToHeight="0" orientation="landscape" useFirstPageNumber="1" r:id="rId1"/>
      <headerFooter alignWithMargins="0">
        <oddHeader>&amp;L&amp;"Tahoma,Kurzíva"&amp;9Závěrečný účet za rok 2013&amp;R&amp;"Tahoma,Kurzíva"&amp;9Tabulka č. 28</oddHeader>
        <oddFooter>&amp;C&amp;"Tahoma,Obyčejné"&amp;P</oddFooter>
      </headerFooter>
    </customSheetView>
  </customSheetViews>
  <mergeCells count="5">
    <mergeCell ref="A3:A4"/>
    <mergeCell ref="B3:C3"/>
    <mergeCell ref="D3:E3"/>
    <mergeCell ref="F3:G3"/>
    <mergeCell ref="A1:G1"/>
  </mergeCells>
  <printOptions horizontalCentered="1"/>
  <pageMargins left="0.39370078740157483" right="0.39370078740157483" top="0.59055118110236227" bottom="0.39370078740157483" header="0.31496062992125984" footer="0.11811023622047245"/>
  <pageSetup paperSize="9" scale="90" firstPageNumber="404" fitToHeight="0" orientation="landscape" useFirstPageNumber="1" r:id="rId2"/>
  <headerFooter alignWithMargins="0">
    <oddHeader>&amp;L&amp;"Tahoma,Kurzíva"&amp;9Závěrečný účet za rok 2013&amp;R&amp;"Tahoma,Kurzíva"&amp;9Tabulka č. 28</oddHeader>
    <oddFooter>&amp;C&amp;"Tahoma,Obyčejné"&amp;P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4"/>
  <sheetViews>
    <sheetView showGridLines="0" view="pageBreakPreview" zoomScaleNormal="100" workbookViewId="0">
      <selection activeCell="F87" sqref="F87"/>
    </sheetView>
  </sheetViews>
  <sheetFormatPr defaultRowHeight="12.75"/>
  <cols>
    <col min="1" max="1" width="9.140625" style="22"/>
    <col min="2" max="2" width="47.42578125" style="22" customWidth="1"/>
    <col min="3" max="3" width="9.140625" style="22"/>
    <col min="4" max="7" width="15.140625" style="22" customWidth="1"/>
    <col min="8" max="257" width="9.140625" style="22"/>
    <col min="258" max="258" width="47.42578125" style="22" customWidth="1"/>
    <col min="259" max="259" width="9.140625" style="22"/>
    <col min="260" max="263" width="15.140625" style="22" customWidth="1"/>
    <col min="264" max="513" width="9.140625" style="22"/>
    <col min="514" max="514" width="47.42578125" style="22" customWidth="1"/>
    <col min="515" max="515" width="9.140625" style="22"/>
    <col min="516" max="519" width="15.140625" style="22" customWidth="1"/>
    <col min="520" max="769" width="9.140625" style="22"/>
    <col min="770" max="770" width="47.42578125" style="22" customWidth="1"/>
    <col min="771" max="771" width="9.140625" style="22"/>
    <col min="772" max="775" width="15.140625" style="22" customWidth="1"/>
    <col min="776" max="1025" width="9.140625" style="22"/>
    <col min="1026" max="1026" width="47.42578125" style="22" customWidth="1"/>
    <col min="1027" max="1027" width="9.140625" style="22"/>
    <col min="1028" max="1031" width="15.140625" style="22" customWidth="1"/>
    <col min="1032" max="1281" width="9.140625" style="22"/>
    <col min="1282" max="1282" width="47.42578125" style="22" customWidth="1"/>
    <col min="1283" max="1283" width="9.140625" style="22"/>
    <col min="1284" max="1287" width="15.140625" style="22" customWidth="1"/>
    <col min="1288" max="1537" width="9.140625" style="22"/>
    <col min="1538" max="1538" width="47.42578125" style="22" customWidth="1"/>
    <col min="1539" max="1539" width="9.140625" style="22"/>
    <col min="1540" max="1543" width="15.140625" style="22" customWidth="1"/>
    <col min="1544" max="1793" width="9.140625" style="22"/>
    <col min="1794" max="1794" width="47.42578125" style="22" customWidth="1"/>
    <col min="1795" max="1795" width="9.140625" style="22"/>
    <col min="1796" max="1799" width="15.140625" style="22" customWidth="1"/>
    <col min="1800" max="2049" width="9.140625" style="22"/>
    <col min="2050" max="2050" width="47.42578125" style="22" customWidth="1"/>
    <col min="2051" max="2051" width="9.140625" style="22"/>
    <col min="2052" max="2055" width="15.140625" style="22" customWidth="1"/>
    <col min="2056" max="2305" width="9.140625" style="22"/>
    <col min="2306" max="2306" width="47.42578125" style="22" customWidth="1"/>
    <col min="2307" max="2307" width="9.140625" style="22"/>
    <col min="2308" max="2311" width="15.140625" style="22" customWidth="1"/>
    <col min="2312" max="2561" width="9.140625" style="22"/>
    <col min="2562" max="2562" width="47.42578125" style="22" customWidth="1"/>
    <col min="2563" max="2563" width="9.140625" style="22"/>
    <col min="2564" max="2567" width="15.140625" style="22" customWidth="1"/>
    <col min="2568" max="2817" width="9.140625" style="22"/>
    <col min="2818" max="2818" width="47.42578125" style="22" customWidth="1"/>
    <col min="2819" max="2819" width="9.140625" style="22"/>
    <col min="2820" max="2823" width="15.140625" style="22" customWidth="1"/>
    <col min="2824" max="3073" width="9.140625" style="22"/>
    <col min="3074" max="3074" width="47.42578125" style="22" customWidth="1"/>
    <col min="3075" max="3075" width="9.140625" style="22"/>
    <col min="3076" max="3079" width="15.140625" style="22" customWidth="1"/>
    <col min="3080" max="3329" width="9.140625" style="22"/>
    <col min="3330" max="3330" width="47.42578125" style="22" customWidth="1"/>
    <col min="3331" max="3331" width="9.140625" style="22"/>
    <col min="3332" max="3335" width="15.140625" style="22" customWidth="1"/>
    <col min="3336" max="3585" width="9.140625" style="22"/>
    <col min="3586" max="3586" width="47.42578125" style="22" customWidth="1"/>
    <col min="3587" max="3587" width="9.140625" style="22"/>
    <col min="3588" max="3591" width="15.140625" style="22" customWidth="1"/>
    <col min="3592" max="3841" width="9.140625" style="22"/>
    <col min="3842" max="3842" width="47.42578125" style="22" customWidth="1"/>
    <col min="3843" max="3843" width="9.140625" style="22"/>
    <col min="3844" max="3847" width="15.140625" style="22" customWidth="1"/>
    <col min="3848" max="4097" width="9.140625" style="22"/>
    <col min="4098" max="4098" width="47.42578125" style="22" customWidth="1"/>
    <col min="4099" max="4099" width="9.140625" style="22"/>
    <col min="4100" max="4103" width="15.140625" style="22" customWidth="1"/>
    <col min="4104" max="4353" width="9.140625" style="22"/>
    <col min="4354" max="4354" width="47.42578125" style="22" customWidth="1"/>
    <col min="4355" max="4355" width="9.140625" style="22"/>
    <col min="4356" max="4359" width="15.140625" style="22" customWidth="1"/>
    <col min="4360" max="4609" width="9.140625" style="22"/>
    <col min="4610" max="4610" width="47.42578125" style="22" customWidth="1"/>
    <col min="4611" max="4611" width="9.140625" style="22"/>
    <col min="4612" max="4615" width="15.140625" style="22" customWidth="1"/>
    <col min="4616" max="4865" width="9.140625" style="22"/>
    <col min="4866" max="4866" width="47.42578125" style="22" customWidth="1"/>
    <col min="4867" max="4867" width="9.140625" style="22"/>
    <col min="4868" max="4871" width="15.140625" style="22" customWidth="1"/>
    <col min="4872" max="5121" width="9.140625" style="22"/>
    <col min="5122" max="5122" width="47.42578125" style="22" customWidth="1"/>
    <col min="5123" max="5123" width="9.140625" style="22"/>
    <col min="5124" max="5127" width="15.140625" style="22" customWidth="1"/>
    <col min="5128" max="5377" width="9.140625" style="22"/>
    <col min="5378" max="5378" width="47.42578125" style="22" customWidth="1"/>
    <col min="5379" max="5379" width="9.140625" style="22"/>
    <col min="5380" max="5383" width="15.140625" style="22" customWidth="1"/>
    <col min="5384" max="5633" width="9.140625" style="22"/>
    <col min="5634" max="5634" width="47.42578125" style="22" customWidth="1"/>
    <col min="5635" max="5635" width="9.140625" style="22"/>
    <col min="5636" max="5639" width="15.140625" style="22" customWidth="1"/>
    <col min="5640" max="5889" width="9.140625" style="22"/>
    <col min="5890" max="5890" width="47.42578125" style="22" customWidth="1"/>
    <col min="5891" max="5891" width="9.140625" style="22"/>
    <col min="5892" max="5895" width="15.140625" style="22" customWidth="1"/>
    <col min="5896" max="6145" width="9.140625" style="22"/>
    <col min="6146" max="6146" width="47.42578125" style="22" customWidth="1"/>
    <col min="6147" max="6147" width="9.140625" style="22"/>
    <col min="6148" max="6151" width="15.140625" style="22" customWidth="1"/>
    <col min="6152" max="6401" width="9.140625" style="22"/>
    <col min="6402" max="6402" width="47.42578125" style="22" customWidth="1"/>
    <col min="6403" max="6403" width="9.140625" style="22"/>
    <col min="6404" max="6407" width="15.140625" style="22" customWidth="1"/>
    <col min="6408" max="6657" width="9.140625" style="22"/>
    <col min="6658" max="6658" width="47.42578125" style="22" customWidth="1"/>
    <col min="6659" max="6659" width="9.140625" style="22"/>
    <col min="6660" max="6663" width="15.140625" style="22" customWidth="1"/>
    <col min="6664" max="6913" width="9.140625" style="22"/>
    <col min="6914" max="6914" width="47.42578125" style="22" customWidth="1"/>
    <col min="6915" max="6915" width="9.140625" style="22"/>
    <col min="6916" max="6919" width="15.140625" style="22" customWidth="1"/>
    <col min="6920" max="7169" width="9.140625" style="22"/>
    <col min="7170" max="7170" width="47.42578125" style="22" customWidth="1"/>
    <col min="7171" max="7171" width="9.140625" style="22"/>
    <col min="7172" max="7175" width="15.140625" style="22" customWidth="1"/>
    <col min="7176" max="7425" width="9.140625" style="22"/>
    <col min="7426" max="7426" width="47.42578125" style="22" customWidth="1"/>
    <col min="7427" max="7427" width="9.140625" style="22"/>
    <col min="7428" max="7431" width="15.140625" style="22" customWidth="1"/>
    <col min="7432" max="7681" width="9.140625" style="22"/>
    <col min="7682" max="7682" width="47.42578125" style="22" customWidth="1"/>
    <col min="7683" max="7683" width="9.140625" style="22"/>
    <col min="7684" max="7687" width="15.140625" style="22" customWidth="1"/>
    <col min="7688" max="7937" width="9.140625" style="22"/>
    <col min="7938" max="7938" width="47.42578125" style="22" customWidth="1"/>
    <col min="7939" max="7939" width="9.140625" style="22"/>
    <col min="7940" max="7943" width="15.140625" style="22" customWidth="1"/>
    <col min="7944" max="8193" width="9.140625" style="22"/>
    <col min="8194" max="8194" width="47.42578125" style="22" customWidth="1"/>
    <col min="8195" max="8195" width="9.140625" style="22"/>
    <col min="8196" max="8199" width="15.140625" style="22" customWidth="1"/>
    <col min="8200" max="8449" width="9.140625" style="22"/>
    <col min="8450" max="8450" width="47.42578125" style="22" customWidth="1"/>
    <col min="8451" max="8451" width="9.140625" style="22"/>
    <col min="8452" max="8455" width="15.140625" style="22" customWidth="1"/>
    <col min="8456" max="8705" width="9.140625" style="22"/>
    <col min="8706" max="8706" width="47.42578125" style="22" customWidth="1"/>
    <col min="8707" max="8707" width="9.140625" style="22"/>
    <col min="8708" max="8711" width="15.140625" style="22" customWidth="1"/>
    <col min="8712" max="8961" width="9.140625" style="22"/>
    <col min="8962" max="8962" width="47.42578125" style="22" customWidth="1"/>
    <col min="8963" max="8963" width="9.140625" style="22"/>
    <col min="8964" max="8967" width="15.140625" style="22" customWidth="1"/>
    <col min="8968" max="9217" width="9.140625" style="22"/>
    <col min="9218" max="9218" width="47.42578125" style="22" customWidth="1"/>
    <col min="9219" max="9219" width="9.140625" style="22"/>
    <col min="9220" max="9223" width="15.140625" style="22" customWidth="1"/>
    <col min="9224" max="9473" width="9.140625" style="22"/>
    <col min="9474" max="9474" width="47.42578125" style="22" customWidth="1"/>
    <col min="9475" max="9475" width="9.140625" style="22"/>
    <col min="9476" max="9479" width="15.140625" style="22" customWidth="1"/>
    <col min="9480" max="9729" width="9.140625" style="22"/>
    <col min="9730" max="9730" width="47.42578125" style="22" customWidth="1"/>
    <col min="9731" max="9731" width="9.140625" style="22"/>
    <col min="9732" max="9735" width="15.140625" style="22" customWidth="1"/>
    <col min="9736" max="9985" width="9.140625" style="22"/>
    <col min="9986" max="9986" width="47.42578125" style="22" customWidth="1"/>
    <col min="9987" max="9987" width="9.140625" style="22"/>
    <col min="9988" max="9991" width="15.140625" style="22" customWidth="1"/>
    <col min="9992" max="10241" width="9.140625" style="22"/>
    <col min="10242" max="10242" width="47.42578125" style="22" customWidth="1"/>
    <col min="10243" max="10243" width="9.140625" style="22"/>
    <col min="10244" max="10247" width="15.140625" style="22" customWidth="1"/>
    <col min="10248" max="10497" width="9.140625" style="22"/>
    <col min="10498" max="10498" width="47.42578125" style="22" customWidth="1"/>
    <col min="10499" max="10499" width="9.140625" style="22"/>
    <col min="10500" max="10503" width="15.140625" style="22" customWidth="1"/>
    <col min="10504" max="10753" width="9.140625" style="22"/>
    <col min="10754" max="10754" width="47.42578125" style="22" customWidth="1"/>
    <col min="10755" max="10755" width="9.140625" style="22"/>
    <col min="10756" max="10759" width="15.140625" style="22" customWidth="1"/>
    <col min="10760" max="11009" width="9.140625" style="22"/>
    <col min="11010" max="11010" width="47.42578125" style="22" customWidth="1"/>
    <col min="11011" max="11011" width="9.140625" style="22"/>
    <col min="11012" max="11015" width="15.140625" style="22" customWidth="1"/>
    <col min="11016" max="11265" width="9.140625" style="22"/>
    <col min="11266" max="11266" width="47.42578125" style="22" customWidth="1"/>
    <col min="11267" max="11267" width="9.140625" style="22"/>
    <col min="11268" max="11271" width="15.140625" style="22" customWidth="1"/>
    <col min="11272" max="11521" width="9.140625" style="22"/>
    <col min="11522" max="11522" width="47.42578125" style="22" customWidth="1"/>
    <col min="11523" max="11523" width="9.140625" style="22"/>
    <col min="11524" max="11527" width="15.140625" style="22" customWidth="1"/>
    <col min="11528" max="11777" width="9.140625" style="22"/>
    <col min="11778" max="11778" width="47.42578125" style="22" customWidth="1"/>
    <col min="11779" max="11779" width="9.140625" style="22"/>
    <col min="11780" max="11783" width="15.140625" style="22" customWidth="1"/>
    <col min="11784" max="12033" width="9.140625" style="22"/>
    <col min="12034" max="12034" width="47.42578125" style="22" customWidth="1"/>
    <col min="12035" max="12035" width="9.140625" style="22"/>
    <col min="12036" max="12039" width="15.140625" style="22" customWidth="1"/>
    <col min="12040" max="12289" width="9.140625" style="22"/>
    <col min="12290" max="12290" width="47.42578125" style="22" customWidth="1"/>
    <col min="12291" max="12291" width="9.140625" style="22"/>
    <col min="12292" max="12295" width="15.140625" style="22" customWidth="1"/>
    <col min="12296" max="12545" width="9.140625" style="22"/>
    <col min="12546" max="12546" width="47.42578125" style="22" customWidth="1"/>
    <col min="12547" max="12547" width="9.140625" style="22"/>
    <col min="12548" max="12551" width="15.140625" style="22" customWidth="1"/>
    <col min="12552" max="12801" width="9.140625" style="22"/>
    <col min="12802" max="12802" width="47.42578125" style="22" customWidth="1"/>
    <col min="12803" max="12803" width="9.140625" style="22"/>
    <col min="12804" max="12807" width="15.140625" style="22" customWidth="1"/>
    <col min="12808" max="13057" width="9.140625" style="22"/>
    <col min="13058" max="13058" width="47.42578125" style="22" customWidth="1"/>
    <col min="13059" max="13059" width="9.140625" style="22"/>
    <col min="13060" max="13063" width="15.140625" style="22" customWidth="1"/>
    <col min="13064" max="13313" width="9.140625" style="22"/>
    <col min="13314" max="13314" width="47.42578125" style="22" customWidth="1"/>
    <col min="13315" max="13315" width="9.140625" style="22"/>
    <col min="13316" max="13319" width="15.140625" style="22" customWidth="1"/>
    <col min="13320" max="13569" width="9.140625" style="22"/>
    <col min="13570" max="13570" width="47.42578125" style="22" customWidth="1"/>
    <col min="13571" max="13571" width="9.140625" style="22"/>
    <col min="13572" max="13575" width="15.140625" style="22" customWidth="1"/>
    <col min="13576" max="13825" width="9.140625" style="22"/>
    <col min="13826" max="13826" width="47.42578125" style="22" customWidth="1"/>
    <col min="13827" max="13827" width="9.140625" style="22"/>
    <col min="13828" max="13831" width="15.140625" style="22" customWidth="1"/>
    <col min="13832" max="14081" width="9.140625" style="22"/>
    <col min="14082" max="14082" width="47.42578125" style="22" customWidth="1"/>
    <col min="14083" max="14083" width="9.140625" style="22"/>
    <col min="14084" max="14087" width="15.140625" style="22" customWidth="1"/>
    <col min="14088" max="14337" width="9.140625" style="22"/>
    <col min="14338" max="14338" width="47.42578125" style="22" customWidth="1"/>
    <col min="14339" max="14339" width="9.140625" style="22"/>
    <col min="14340" max="14343" width="15.140625" style="22" customWidth="1"/>
    <col min="14344" max="14593" width="9.140625" style="22"/>
    <col min="14594" max="14594" width="47.42578125" style="22" customWidth="1"/>
    <col min="14595" max="14595" width="9.140625" style="22"/>
    <col min="14596" max="14599" width="15.140625" style="22" customWidth="1"/>
    <col min="14600" max="14849" width="9.140625" style="22"/>
    <col min="14850" max="14850" width="47.42578125" style="22" customWidth="1"/>
    <col min="14851" max="14851" width="9.140625" style="22"/>
    <col min="14852" max="14855" width="15.140625" style="22" customWidth="1"/>
    <col min="14856" max="15105" width="9.140625" style="22"/>
    <col min="15106" max="15106" width="47.42578125" style="22" customWidth="1"/>
    <col min="15107" max="15107" width="9.140625" style="22"/>
    <col min="15108" max="15111" width="15.140625" style="22" customWidth="1"/>
    <col min="15112" max="15361" width="9.140625" style="22"/>
    <col min="15362" max="15362" width="47.42578125" style="22" customWidth="1"/>
    <col min="15363" max="15363" width="9.140625" style="22"/>
    <col min="15364" max="15367" width="15.140625" style="22" customWidth="1"/>
    <col min="15368" max="15617" width="9.140625" style="22"/>
    <col min="15618" max="15618" width="47.42578125" style="22" customWidth="1"/>
    <col min="15619" max="15619" width="9.140625" style="22"/>
    <col min="15620" max="15623" width="15.140625" style="22" customWidth="1"/>
    <col min="15624" max="15873" width="9.140625" style="22"/>
    <col min="15874" max="15874" width="47.42578125" style="22" customWidth="1"/>
    <col min="15875" max="15875" width="9.140625" style="22"/>
    <col min="15876" max="15879" width="15.140625" style="22" customWidth="1"/>
    <col min="15880" max="16129" width="9.140625" style="22"/>
    <col min="16130" max="16130" width="47.42578125" style="22" customWidth="1"/>
    <col min="16131" max="16131" width="9.140625" style="22"/>
    <col min="16132" max="16135" width="15.140625" style="22" customWidth="1"/>
    <col min="16136" max="16384" width="9.140625" style="22"/>
  </cols>
  <sheetData>
    <row r="1" spans="1:7" ht="18" customHeight="1">
      <c r="A1" s="1279" t="s">
        <v>1692</v>
      </c>
      <c r="B1" s="1279"/>
      <c r="C1" s="1279"/>
      <c r="D1" s="1279"/>
      <c r="E1" s="1279"/>
      <c r="F1" s="1279"/>
      <c r="G1" s="1279"/>
    </row>
    <row r="2" spans="1:7" s="488" customFormat="1" ht="18" customHeight="1">
      <c r="A2" s="1280" t="s">
        <v>1693</v>
      </c>
      <c r="B2" s="1280"/>
      <c r="C2" s="1280"/>
      <c r="D2" s="1280"/>
      <c r="E2" s="1280"/>
      <c r="F2" s="1280"/>
      <c r="G2" s="1280"/>
    </row>
    <row r="3" spans="1:7" s="488" customFormat="1"/>
    <row r="4" spans="1:7" s="488" customFormat="1">
      <c r="A4" s="675"/>
      <c r="B4" s="675"/>
      <c r="C4" s="676"/>
      <c r="D4" s="677">
        <v>1</v>
      </c>
      <c r="E4" s="677">
        <v>2</v>
      </c>
      <c r="F4" s="677">
        <v>3</v>
      </c>
      <c r="G4" s="677">
        <v>4</v>
      </c>
    </row>
    <row r="5" spans="1:7" s="488" customFormat="1">
      <c r="A5" s="1281" t="s">
        <v>1694</v>
      </c>
      <c r="B5" s="1277" t="s">
        <v>1695</v>
      </c>
      <c r="C5" s="1281" t="s">
        <v>1696</v>
      </c>
      <c r="D5" s="1282" t="s">
        <v>1697</v>
      </c>
      <c r="E5" s="1282"/>
      <c r="F5" s="1282"/>
      <c r="G5" s="1282"/>
    </row>
    <row r="6" spans="1:7" s="488" customFormat="1">
      <c r="A6" s="1281"/>
      <c r="B6" s="1277"/>
      <c r="C6" s="1281"/>
      <c r="D6" s="1283" t="s">
        <v>1698</v>
      </c>
      <c r="E6" s="1283"/>
      <c r="F6" s="1283"/>
      <c r="G6" s="1283" t="s">
        <v>1699</v>
      </c>
    </row>
    <row r="7" spans="1:7" s="488" customFormat="1">
      <c r="A7" s="1281"/>
      <c r="B7" s="1277"/>
      <c r="C7" s="1281"/>
      <c r="D7" s="678" t="s">
        <v>1700</v>
      </c>
      <c r="E7" s="678" t="s">
        <v>1701</v>
      </c>
      <c r="F7" s="678" t="s">
        <v>1702</v>
      </c>
      <c r="G7" s="1284"/>
    </row>
    <row r="8" spans="1:7" s="488" customFormat="1">
      <c r="A8" s="679"/>
      <c r="B8" s="679" t="s">
        <v>1703</v>
      </c>
      <c r="C8" s="680" t="s">
        <v>68</v>
      </c>
      <c r="D8" s="681">
        <v>56689910.585329995</v>
      </c>
      <c r="E8" s="681">
        <v>13534514.9716</v>
      </c>
      <c r="F8" s="681">
        <v>43155395.613729998</v>
      </c>
      <c r="G8" s="681">
        <v>41747190.717380002</v>
      </c>
    </row>
    <row r="9" spans="1:7" s="488" customFormat="1">
      <c r="A9" s="679" t="s">
        <v>1704</v>
      </c>
      <c r="B9" s="679" t="s">
        <v>1705</v>
      </c>
      <c r="C9" s="680" t="s">
        <v>68</v>
      </c>
      <c r="D9" s="681">
        <v>49833609.945390001</v>
      </c>
      <c r="E9" s="681">
        <v>13514122.870410001</v>
      </c>
      <c r="F9" s="681">
        <v>36319487.074980006</v>
      </c>
      <c r="G9" s="681">
        <v>35096665.429909997</v>
      </c>
    </row>
    <row r="10" spans="1:7" s="488" customFormat="1">
      <c r="A10" s="679" t="s">
        <v>1706</v>
      </c>
      <c r="B10" s="679" t="s">
        <v>1707</v>
      </c>
      <c r="C10" s="680" t="s">
        <v>68</v>
      </c>
      <c r="D10" s="681">
        <v>481367.45857000002</v>
      </c>
      <c r="E10" s="681">
        <v>366418.21758000006</v>
      </c>
      <c r="F10" s="681">
        <v>114949.24098999999</v>
      </c>
      <c r="G10" s="681">
        <v>123874.60341</v>
      </c>
    </row>
    <row r="11" spans="1:7" s="522" customFormat="1">
      <c r="A11" s="682" t="s">
        <v>1708</v>
      </c>
      <c r="B11" s="682" t="s">
        <v>1709</v>
      </c>
      <c r="C11" s="683" t="s">
        <v>1710</v>
      </c>
      <c r="D11" s="684">
        <v>275.25</v>
      </c>
      <c r="E11" s="684">
        <v>225.64400000000001</v>
      </c>
      <c r="F11" s="684">
        <v>49.606000000000002</v>
      </c>
      <c r="G11" s="684">
        <v>61.521999999999998</v>
      </c>
    </row>
    <row r="12" spans="1:7" s="522" customFormat="1">
      <c r="A12" s="682" t="s">
        <v>1711</v>
      </c>
      <c r="B12" s="682" t="s">
        <v>1712</v>
      </c>
      <c r="C12" s="683" t="s">
        <v>1713</v>
      </c>
      <c r="D12" s="684">
        <v>254066.06364999997</v>
      </c>
      <c r="E12" s="684">
        <v>187793.53499999997</v>
      </c>
      <c r="F12" s="684">
        <v>66272.528650000007</v>
      </c>
      <c r="G12" s="684">
        <v>77248.027289999998</v>
      </c>
    </row>
    <row r="13" spans="1:7" s="522" customFormat="1">
      <c r="A13" s="682" t="s">
        <v>1714</v>
      </c>
      <c r="B13" s="682" t="s">
        <v>294</v>
      </c>
      <c r="C13" s="683" t="s">
        <v>1715</v>
      </c>
      <c r="D13" s="684">
        <v>3525.12</v>
      </c>
      <c r="E13" s="684">
        <v>3255.5540000000001</v>
      </c>
      <c r="F13" s="684">
        <v>269.56599999999997</v>
      </c>
      <c r="G13" s="684">
        <v>939.33900000000006</v>
      </c>
    </row>
    <row r="14" spans="1:7" s="522" customFormat="1">
      <c r="A14" s="682" t="s">
        <v>1716</v>
      </c>
      <c r="B14" s="682" t="s">
        <v>1717</v>
      </c>
      <c r="C14" s="683" t="s">
        <v>1718</v>
      </c>
      <c r="D14" s="684"/>
      <c r="E14" s="684"/>
      <c r="F14" s="684"/>
      <c r="G14" s="684"/>
    </row>
    <row r="15" spans="1:7" s="522" customFormat="1">
      <c r="A15" s="682" t="s">
        <v>1719</v>
      </c>
      <c r="B15" s="682" t="s">
        <v>1720</v>
      </c>
      <c r="C15" s="683" t="s">
        <v>1721</v>
      </c>
      <c r="D15" s="684">
        <v>109157.63837999999</v>
      </c>
      <c r="E15" s="684">
        <v>109157.63837999999</v>
      </c>
      <c r="F15" s="684"/>
      <c r="G15" s="684"/>
    </row>
    <row r="16" spans="1:7" s="522" customFormat="1">
      <c r="A16" s="682" t="s">
        <v>1722</v>
      </c>
      <c r="B16" s="682" t="s">
        <v>1723</v>
      </c>
      <c r="C16" s="683" t="s">
        <v>1724</v>
      </c>
      <c r="D16" s="684">
        <v>106590.17823999999</v>
      </c>
      <c r="E16" s="684">
        <v>65985.8462</v>
      </c>
      <c r="F16" s="684">
        <v>40604.332040000001</v>
      </c>
      <c r="G16" s="684">
        <v>42311.085120000003</v>
      </c>
    </row>
    <row r="17" spans="1:7" s="522" customFormat="1">
      <c r="A17" s="682" t="s">
        <v>1725</v>
      </c>
      <c r="B17" s="682" t="s">
        <v>1726</v>
      </c>
      <c r="C17" s="683" t="s">
        <v>1727</v>
      </c>
      <c r="D17" s="684">
        <v>7353.2083000000002</v>
      </c>
      <c r="E17" s="684"/>
      <c r="F17" s="684">
        <v>7353.2083000000002</v>
      </c>
      <c r="G17" s="684">
        <v>3114.63</v>
      </c>
    </row>
    <row r="18" spans="1:7" s="522" customFormat="1">
      <c r="A18" s="682" t="s">
        <v>1728</v>
      </c>
      <c r="B18" s="682" t="s">
        <v>1729</v>
      </c>
      <c r="C18" s="683" t="s">
        <v>1730</v>
      </c>
      <c r="D18" s="684"/>
      <c r="E18" s="684"/>
      <c r="F18" s="684"/>
      <c r="G18" s="684"/>
    </row>
    <row r="19" spans="1:7" s="522" customFormat="1">
      <c r="A19" s="682" t="s">
        <v>1731</v>
      </c>
      <c r="B19" s="682" t="s">
        <v>1732</v>
      </c>
      <c r="C19" s="683" t="s">
        <v>1733</v>
      </c>
      <c r="D19" s="684">
        <v>400</v>
      </c>
      <c r="E19" s="684"/>
      <c r="F19" s="684">
        <v>400</v>
      </c>
      <c r="G19" s="684">
        <v>200</v>
      </c>
    </row>
    <row r="20" spans="1:7" s="685" customFormat="1">
      <c r="A20" s="679" t="s">
        <v>1734</v>
      </c>
      <c r="B20" s="679" t="s">
        <v>1735</v>
      </c>
      <c r="C20" s="680" t="s">
        <v>68</v>
      </c>
      <c r="D20" s="681">
        <v>46784429.177110001</v>
      </c>
      <c r="E20" s="681">
        <v>13025247.272569999</v>
      </c>
      <c r="F20" s="681">
        <v>33759181.904540002</v>
      </c>
      <c r="G20" s="681">
        <v>32559522.096179999</v>
      </c>
    </row>
    <row r="21" spans="1:7" s="522" customFormat="1">
      <c r="A21" s="682" t="s">
        <v>1736</v>
      </c>
      <c r="B21" s="682" t="s">
        <v>256</v>
      </c>
      <c r="C21" s="683" t="s">
        <v>1737</v>
      </c>
      <c r="D21" s="684">
        <v>4520864.3436099999</v>
      </c>
      <c r="E21" s="684"/>
      <c r="F21" s="684">
        <v>4520864.3436099999</v>
      </c>
      <c r="G21" s="684">
        <v>4261073.7016100008</v>
      </c>
    </row>
    <row r="22" spans="1:7" s="522" customFormat="1">
      <c r="A22" s="682" t="s">
        <v>1738</v>
      </c>
      <c r="B22" s="682" t="s">
        <v>1739</v>
      </c>
      <c r="C22" s="683" t="s">
        <v>1740</v>
      </c>
      <c r="D22" s="684">
        <v>11284.5154</v>
      </c>
      <c r="E22" s="684"/>
      <c r="F22" s="684">
        <v>11284.5154</v>
      </c>
      <c r="G22" s="684">
        <v>10688.3424</v>
      </c>
    </row>
    <row r="23" spans="1:7" s="522" customFormat="1">
      <c r="A23" s="682" t="s">
        <v>1741</v>
      </c>
      <c r="B23" s="682" t="s">
        <v>1742</v>
      </c>
      <c r="C23" s="683" t="s">
        <v>1743</v>
      </c>
      <c r="D23" s="684">
        <v>30947718.57756</v>
      </c>
      <c r="E23" s="684">
        <v>5652550.2207899997</v>
      </c>
      <c r="F23" s="684">
        <v>25295168.356769998</v>
      </c>
      <c r="G23" s="684">
        <v>23173039.23401</v>
      </c>
    </row>
    <row r="24" spans="1:7" s="522" customFormat="1">
      <c r="A24" s="682" t="s">
        <v>1744</v>
      </c>
      <c r="B24" s="682" t="s">
        <v>1745</v>
      </c>
      <c r="C24" s="683" t="s">
        <v>1746</v>
      </c>
      <c r="D24" s="684">
        <v>6528082.1636999995</v>
      </c>
      <c r="E24" s="684">
        <v>4790797.8921400001</v>
      </c>
      <c r="F24" s="684">
        <v>1737284.27156</v>
      </c>
      <c r="G24" s="684">
        <v>1819004.19627</v>
      </c>
    </row>
    <row r="25" spans="1:7" s="522" customFormat="1">
      <c r="A25" s="682" t="s">
        <v>1747</v>
      </c>
      <c r="B25" s="682" t="s">
        <v>1748</v>
      </c>
      <c r="C25" s="683" t="s">
        <v>1749</v>
      </c>
      <c r="D25" s="684">
        <v>166.51476</v>
      </c>
      <c r="E25" s="684">
        <v>122.05502</v>
      </c>
      <c r="F25" s="684">
        <v>44.459739999999996</v>
      </c>
      <c r="G25" s="684">
        <v>138.84465</v>
      </c>
    </row>
    <row r="26" spans="1:7" s="522" customFormat="1">
      <c r="A26" s="682" t="s">
        <v>1750</v>
      </c>
      <c r="B26" s="682" t="s">
        <v>1751</v>
      </c>
      <c r="C26" s="683" t="s">
        <v>1752</v>
      </c>
      <c r="D26" s="684">
        <v>2581289.20181</v>
      </c>
      <c r="E26" s="684">
        <v>2581289.20181</v>
      </c>
      <c r="F26" s="684"/>
      <c r="G26" s="684"/>
    </row>
    <row r="27" spans="1:7" s="522" customFormat="1">
      <c r="A27" s="682" t="s">
        <v>1753</v>
      </c>
      <c r="B27" s="682" t="s">
        <v>1754</v>
      </c>
      <c r="C27" s="683" t="s">
        <v>1755</v>
      </c>
      <c r="D27" s="684">
        <v>1374.12699</v>
      </c>
      <c r="E27" s="684">
        <v>487.90280999999999</v>
      </c>
      <c r="F27" s="684">
        <v>886.22418000000016</v>
      </c>
      <c r="G27" s="684">
        <v>935.74345999999991</v>
      </c>
    </row>
    <row r="28" spans="1:7" s="522" customFormat="1">
      <c r="A28" s="682" t="s">
        <v>1756</v>
      </c>
      <c r="B28" s="682" t="s">
        <v>1757</v>
      </c>
      <c r="C28" s="683" t="s">
        <v>1758</v>
      </c>
      <c r="D28" s="684">
        <v>2192326.8347800002</v>
      </c>
      <c r="E28" s="684"/>
      <c r="F28" s="684">
        <v>2192326.8347800002</v>
      </c>
      <c r="G28" s="684">
        <v>3288505.5722800004</v>
      </c>
    </row>
    <row r="29" spans="1:7" s="522" customFormat="1">
      <c r="A29" s="682" t="s">
        <v>1759</v>
      </c>
      <c r="B29" s="682" t="s">
        <v>1760</v>
      </c>
      <c r="C29" s="683" t="s">
        <v>1761</v>
      </c>
      <c r="D29" s="684"/>
      <c r="E29" s="684"/>
      <c r="F29" s="684"/>
      <c r="G29" s="684"/>
    </row>
    <row r="30" spans="1:7" s="522" customFormat="1">
      <c r="A30" s="682" t="s">
        <v>1762</v>
      </c>
      <c r="B30" s="682" t="s">
        <v>1763</v>
      </c>
      <c r="C30" s="683" t="s">
        <v>1764</v>
      </c>
      <c r="D30" s="684">
        <v>1322.8985</v>
      </c>
      <c r="E30" s="684"/>
      <c r="F30" s="684">
        <v>1322.8985</v>
      </c>
      <c r="G30" s="684">
        <v>6136.4614999999994</v>
      </c>
    </row>
    <row r="31" spans="1:7" s="685" customFormat="1">
      <c r="A31" s="679" t="s">
        <v>1765</v>
      </c>
      <c r="B31" s="679" t="s">
        <v>1766</v>
      </c>
      <c r="C31" s="680" t="s">
        <v>68</v>
      </c>
      <c r="D31" s="681">
        <v>1069254.0735799999</v>
      </c>
      <c r="E31" s="681">
        <v>122444.98026000001</v>
      </c>
      <c r="F31" s="681">
        <v>946809.0933200001</v>
      </c>
      <c r="G31" s="681">
        <v>949451.29181000008</v>
      </c>
    </row>
    <row r="32" spans="1:7" s="522" customFormat="1">
      <c r="A32" s="682" t="s">
        <v>1767</v>
      </c>
      <c r="B32" s="682" t="s">
        <v>1768</v>
      </c>
      <c r="C32" s="683" t="s">
        <v>1769</v>
      </c>
      <c r="D32" s="684">
        <v>884270.38236000005</v>
      </c>
      <c r="E32" s="684">
        <v>118398.11651000001</v>
      </c>
      <c r="F32" s="684">
        <v>765872.26584999997</v>
      </c>
      <c r="G32" s="684">
        <v>781746.26584999997</v>
      </c>
    </row>
    <row r="33" spans="1:7" s="522" customFormat="1">
      <c r="A33" s="682" t="s">
        <v>1770</v>
      </c>
      <c r="B33" s="682" t="s">
        <v>1771</v>
      </c>
      <c r="C33" s="683" t="s">
        <v>1772</v>
      </c>
      <c r="D33" s="684">
        <v>17460</v>
      </c>
      <c r="E33" s="684">
        <v>4046.86375</v>
      </c>
      <c r="F33" s="684">
        <v>13413.13625</v>
      </c>
      <c r="G33" s="684">
        <v>17460</v>
      </c>
    </row>
    <row r="34" spans="1:7" s="522" customFormat="1">
      <c r="A34" s="682" t="s">
        <v>1773</v>
      </c>
      <c r="B34" s="682" t="s">
        <v>1774</v>
      </c>
      <c r="C34" s="683" t="s">
        <v>1775</v>
      </c>
      <c r="D34" s="684"/>
      <c r="E34" s="684"/>
      <c r="F34" s="684"/>
      <c r="G34" s="684"/>
    </row>
    <row r="35" spans="1:7" s="522" customFormat="1">
      <c r="A35" s="682" t="s">
        <v>1776</v>
      </c>
      <c r="B35" s="682" t="s">
        <v>1777</v>
      </c>
      <c r="C35" s="683" t="s">
        <v>1778</v>
      </c>
      <c r="D35" s="684"/>
      <c r="E35" s="684"/>
      <c r="F35" s="684"/>
      <c r="G35" s="684"/>
    </row>
    <row r="36" spans="1:7" s="522" customFormat="1">
      <c r="A36" s="682" t="s">
        <v>1779</v>
      </c>
      <c r="B36" s="682" t="s">
        <v>1780</v>
      </c>
      <c r="C36" s="683" t="s">
        <v>1781</v>
      </c>
      <c r="D36" s="684">
        <v>150000</v>
      </c>
      <c r="E36" s="684"/>
      <c r="F36" s="684">
        <v>150000</v>
      </c>
      <c r="G36" s="684">
        <v>150000</v>
      </c>
    </row>
    <row r="37" spans="1:7" s="522" customFormat="1">
      <c r="A37" s="682" t="s">
        <v>1782</v>
      </c>
      <c r="B37" s="682" t="s">
        <v>1783</v>
      </c>
      <c r="C37" s="683" t="s">
        <v>1784</v>
      </c>
      <c r="D37" s="684">
        <v>265.69121999999999</v>
      </c>
      <c r="E37" s="684"/>
      <c r="F37" s="684">
        <v>265.69121999999999</v>
      </c>
      <c r="G37" s="684">
        <v>245.02596</v>
      </c>
    </row>
    <row r="38" spans="1:7" s="522" customFormat="1">
      <c r="A38" s="682" t="s">
        <v>1785</v>
      </c>
      <c r="B38" s="682" t="s">
        <v>1786</v>
      </c>
      <c r="C38" s="683" t="s">
        <v>1787</v>
      </c>
      <c r="D38" s="684">
        <v>17258</v>
      </c>
      <c r="E38" s="684"/>
      <c r="F38" s="684">
        <v>17258</v>
      </c>
      <c r="G38" s="684"/>
    </row>
    <row r="39" spans="1:7" s="522" customFormat="1">
      <c r="A39" s="682" t="s">
        <v>1788</v>
      </c>
      <c r="B39" s="682" t="s">
        <v>1789</v>
      </c>
      <c r="C39" s="683" t="s">
        <v>1790</v>
      </c>
      <c r="D39" s="684"/>
      <c r="E39" s="684"/>
      <c r="F39" s="684"/>
      <c r="G39" s="684"/>
    </row>
    <row r="40" spans="1:7" s="522" customFormat="1">
      <c r="A40" s="679" t="s">
        <v>1791</v>
      </c>
      <c r="B40" s="679" t="s">
        <v>1792</v>
      </c>
      <c r="C40" s="680" t="s">
        <v>68</v>
      </c>
      <c r="D40" s="681">
        <v>1498559.2361300001</v>
      </c>
      <c r="E40" s="681">
        <v>12.4</v>
      </c>
      <c r="F40" s="681">
        <v>1498546.83613</v>
      </c>
      <c r="G40" s="681">
        <v>1463817.4385100002</v>
      </c>
    </row>
    <row r="41" spans="1:7" s="685" customFormat="1">
      <c r="A41" s="682" t="s">
        <v>1793</v>
      </c>
      <c r="B41" s="682" t="s">
        <v>1794</v>
      </c>
      <c r="C41" s="683" t="s">
        <v>1795</v>
      </c>
      <c r="D41" s="684"/>
      <c r="E41" s="684"/>
      <c r="F41" s="684"/>
      <c r="G41" s="684"/>
    </row>
    <row r="42" spans="1:7" s="522" customFormat="1">
      <c r="A42" s="682" t="s">
        <v>1796</v>
      </c>
      <c r="B42" s="682" t="s">
        <v>1797</v>
      </c>
      <c r="C42" s="683" t="s">
        <v>1798</v>
      </c>
      <c r="D42" s="684"/>
      <c r="E42" s="684"/>
      <c r="F42" s="684"/>
      <c r="G42" s="684"/>
    </row>
    <row r="43" spans="1:7" s="522" customFormat="1">
      <c r="A43" s="682" t="s">
        <v>1799</v>
      </c>
      <c r="B43" s="682" t="s">
        <v>1800</v>
      </c>
      <c r="C43" s="683" t="s">
        <v>1801</v>
      </c>
      <c r="D43" s="684">
        <v>31879.23561</v>
      </c>
      <c r="E43" s="684"/>
      <c r="F43" s="684">
        <v>31879.23561</v>
      </c>
      <c r="G43" s="684">
        <v>8274.9707299999991</v>
      </c>
    </row>
    <row r="44" spans="1:7" s="522" customFormat="1">
      <c r="A44" s="682" t="s">
        <v>1802</v>
      </c>
      <c r="B44" s="682" t="s">
        <v>1803</v>
      </c>
      <c r="C44" s="683" t="s">
        <v>1804</v>
      </c>
      <c r="D44" s="684"/>
      <c r="E44" s="684"/>
      <c r="F44" s="684"/>
      <c r="G44" s="684"/>
    </row>
    <row r="45" spans="1:7" s="522" customFormat="1">
      <c r="A45" s="682" t="s">
        <v>1805</v>
      </c>
      <c r="B45" s="682" t="s">
        <v>1806</v>
      </c>
      <c r="C45" s="683" t="s">
        <v>1807</v>
      </c>
      <c r="D45" s="684"/>
      <c r="E45" s="684"/>
      <c r="F45" s="684"/>
      <c r="G45" s="684"/>
    </row>
    <row r="46" spans="1:7" s="522" customFormat="1">
      <c r="A46" s="682" t="s">
        <v>1808</v>
      </c>
      <c r="B46" s="682" t="s">
        <v>1809</v>
      </c>
      <c r="C46" s="683" t="s">
        <v>1810</v>
      </c>
      <c r="D46" s="684">
        <v>783628.96691000008</v>
      </c>
      <c r="E46" s="684">
        <v>12.4</v>
      </c>
      <c r="F46" s="684">
        <v>783616.56691000005</v>
      </c>
      <c r="G46" s="684">
        <v>751847.90817000007</v>
      </c>
    </row>
    <row r="47" spans="1:7" s="522" customFormat="1">
      <c r="A47" s="682" t="s">
        <v>1811</v>
      </c>
      <c r="B47" s="682" t="s">
        <v>1812</v>
      </c>
      <c r="C47" s="683" t="s">
        <v>1813</v>
      </c>
      <c r="D47" s="684">
        <v>683051.03361000004</v>
      </c>
      <c r="E47" s="684"/>
      <c r="F47" s="684">
        <v>683051.03361000004</v>
      </c>
      <c r="G47" s="684">
        <v>703694.55961</v>
      </c>
    </row>
    <row r="48" spans="1:7" s="685" customFormat="1">
      <c r="A48" s="679" t="s">
        <v>1814</v>
      </c>
      <c r="B48" s="679" t="s">
        <v>1815</v>
      </c>
      <c r="C48" s="680" t="s">
        <v>68</v>
      </c>
      <c r="D48" s="681">
        <v>6856300.6399400001</v>
      </c>
      <c r="E48" s="681">
        <v>20392.101190000001</v>
      </c>
      <c r="F48" s="681">
        <v>6835908.5387500003</v>
      </c>
      <c r="G48" s="681">
        <v>6650525.2874699999</v>
      </c>
    </row>
    <row r="49" spans="1:7" s="685" customFormat="1">
      <c r="A49" s="679" t="s">
        <v>1816</v>
      </c>
      <c r="B49" s="679" t="s">
        <v>1817</v>
      </c>
      <c r="C49" s="680" t="s">
        <v>68</v>
      </c>
      <c r="D49" s="681">
        <v>315282.58694999997</v>
      </c>
      <c r="E49" s="681"/>
      <c r="F49" s="681">
        <v>315282.58694999997</v>
      </c>
      <c r="G49" s="681">
        <v>302073.21814000001</v>
      </c>
    </row>
    <row r="50" spans="1:7" s="522" customFormat="1">
      <c r="A50" s="682" t="s">
        <v>1818</v>
      </c>
      <c r="B50" s="682" t="s">
        <v>1819</v>
      </c>
      <c r="C50" s="683" t="s">
        <v>1820</v>
      </c>
      <c r="D50" s="684"/>
      <c r="E50" s="684"/>
      <c r="F50" s="684"/>
      <c r="G50" s="684"/>
    </row>
    <row r="51" spans="1:7" s="522" customFormat="1">
      <c r="A51" s="682" t="s">
        <v>1821</v>
      </c>
      <c r="B51" s="682" t="s">
        <v>1822</v>
      </c>
      <c r="C51" s="683" t="s">
        <v>1823</v>
      </c>
      <c r="D51" s="684">
        <v>254387.06296999997</v>
      </c>
      <c r="E51" s="684"/>
      <c r="F51" s="684">
        <v>254387.06296999997</v>
      </c>
      <c r="G51" s="684">
        <v>242593.50735</v>
      </c>
    </row>
    <row r="52" spans="1:7" s="522" customFormat="1">
      <c r="A52" s="682" t="s">
        <v>1824</v>
      </c>
      <c r="B52" s="682" t="s">
        <v>1825</v>
      </c>
      <c r="C52" s="683" t="s">
        <v>1826</v>
      </c>
      <c r="D52" s="684">
        <v>1303.7661700000001</v>
      </c>
      <c r="E52" s="684"/>
      <c r="F52" s="684">
        <v>1303.7661700000001</v>
      </c>
      <c r="G52" s="684">
        <v>3687.3622399999999</v>
      </c>
    </row>
    <row r="53" spans="1:7" s="522" customFormat="1">
      <c r="A53" s="682" t="s">
        <v>1827</v>
      </c>
      <c r="B53" s="682" t="s">
        <v>1828</v>
      </c>
      <c r="C53" s="683" t="s">
        <v>1829</v>
      </c>
      <c r="D53" s="684">
        <v>7674.6387300000006</v>
      </c>
      <c r="E53" s="684"/>
      <c r="F53" s="684">
        <v>7674.6387300000006</v>
      </c>
      <c r="G53" s="684">
        <v>7134.4227499999997</v>
      </c>
    </row>
    <row r="54" spans="1:7" s="522" customFormat="1">
      <c r="A54" s="682" t="s">
        <v>1830</v>
      </c>
      <c r="B54" s="682" t="s">
        <v>1831</v>
      </c>
      <c r="C54" s="683" t="s">
        <v>1832</v>
      </c>
      <c r="D54" s="684"/>
      <c r="E54" s="684"/>
      <c r="F54" s="684"/>
      <c r="G54" s="684"/>
    </row>
    <row r="55" spans="1:7" s="522" customFormat="1">
      <c r="A55" s="682" t="s">
        <v>1833</v>
      </c>
      <c r="B55" s="682" t="s">
        <v>1834</v>
      </c>
      <c r="C55" s="683" t="s">
        <v>1835</v>
      </c>
      <c r="D55" s="684">
        <v>14417.328820000001</v>
      </c>
      <c r="E55" s="684"/>
      <c r="F55" s="684">
        <v>14417.328820000001</v>
      </c>
      <c r="G55" s="684">
        <v>12140.62364</v>
      </c>
    </row>
    <row r="56" spans="1:7" s="522" customFormat="1">
      <c r="A56" s="682" t="s">
        <v>1836</v>
      </c>
      <c r="B56" s="682" t="s">
        <v>1837</v>
      </c>
      <c r="C56" s="683" t="s">
        <v>1838</v>
      </c>
      <c r="D56" s="684"/>
      <c r="E56" s="684"/>
      <c r="F56" s="684"/>
      <c r="G56" s="684"/>
    </row>
    <row r="57" spans="1:7" s="522" customFormat="1">
      <c r="A57" s="682" t="s">
        <v>1839</v>
      </c>
      <c r="B57" s="682" t="s">
        <v>1840</v>
      </c>
      <c r="C57" s="683" t="s">
        <v>1841</v>
      </c>
      <c r="D57" s="684">
        <v>34725.771340000007</v>
      </c>
      <c r="E57" s="684"/>
      <c r="F57" s="684">
        <v>34725.771340000007</v>
      </c>
      <c r="G57" s="684">
        <v>33944.041570000001</v>
      </c>
    </row>
    <row r="58" spans="1:7" s="522" customFormat="1">
      <c r="A58" s="682" t="s">
        <v>1842</v>
      </c>
      <c r="B58" s="682" t="s">
        <v>1843</v>
      </c>
      <c r="C58" s="683" t="s">
        <v>1844</v>
      </c>
      <c r="D58" s="684">
        <v>97.648300000000006</v>
      </c>
      <c r="E58" s="684"/>
      <c r="F58" s="684">
        <v>97.648300000000006</v>
      </c>
      <c r="G58" s="684">
        <v>448.10478000000001</v>
      </c>
    </row>
    <row r="59" spans="1:7" s="522" customFormat="1">
      <c r="A59" s="682" t="s">
        <v>1845</v>
      </c>
      <c r="B59" s="682" t="s">
        <v>1846</v>
      </c>
      <c r="C59" s="683" t="s">
        <v>1847</v>
      </c>
      <c r="D59" s="684">
        <v>2676.3706200000001</v>
      </c>
      <c r="E59" s="684"/>
      <c r="F59" s="684">
        <v>2676.3706200000001</v>
      </c>
      <c r="G59" s="684">
        <v>2125.1558100000002</v>
      </c>
    </row>
    <row r="60" spans="1:7" s="685" customFormat="1">
      <c r="A60" s="679" t="s">
        <v>1848</v>
      </c>
      <c r="B60" s="679" t="s">
        <v>1849</v>
      </c>
      <c r="C60" s="680" t="s">
        <v>68</v>
      </c>
      <c r="D60" s="681">
        <v>3057434.1082299999</v>
      </c>
      <c r="E60" s="681">
        <v>20392.101190000001</v>
      </c>
      <c r="F60" s="681">
        <v>3037042.0070400001</v>
      </c>
      <c r="G60" s="681">
        <v>2790262.5725699998</v>
      </c>
    </row>
    <row r="61" spans="1:7" s="522" customFormat="1">
      <c r="A61" s="682" t="s">
        <v>1850</v>
      </c>
      <c r="B61" s="682" t="s">
        <v>1851</v>
      </c>
      <c r="C61" s="683" t="s">
        <v>1852</v>
      </c>
      <c r="D61" s="684">
        <v>482418.19021999999</v>
      </c>
      <c r="E61" s="684">
        <v>4489.1855300000007</v>
      </c>
      <c r="F61" s="684">
        <v>477929.00468999997</v>
      </c>
      <c r="G61" s="684">
        <v>553756.34999000002</v>
      </c>
    </row>
    <row r="62" spans="1:7" s="522" customFormat="1">
      <c r="A62" s="682" t="s">
        <v>1853</v>
      </c>
      <c r="B62" s="682" t="s">
        <v>1854</v>
      </c>
      <c r="C62" s="683" t="s">
        <v>1855</v>
      </c>
      <c r="D62" s="684"/>
      <c r="E62" s="684"/>
      <c r="F62" s="684"/>
      <c r="G62" s="684"/>
    </row>
    <row r="63" spans="1:7" s="522" customFormat="1">
      <c r="A63" s="682" t="s">
        <v>1856</v>
      </c>
      <c r="B63" s="682" t="s">
        <v>1857</v>
      </c>
      <c r="C63" s="683" t="s">
        <v>1858</v>
      </c>
      <c r="D63" s="684"/>
      <c r="E63" s="684"/>
      <c r="F63" s="684"/>
      <c r="G63" s="684"/>
    </row>
    <row r="64" spans="1:7" s="522" customFormat="1">
      <c r="A64" s="682" t="s">
        <v>1859</v>
      </c>
      <c r="B64" s="682" t="s">
        <v>1860</v>
      </c>
      <c r="C64" s="683" t="s">
        <v>1861</v>
      </c>
      <c r="D64" s="684">
        <v>47313.804929999998</v>
      </c>
      <c r="E64" s="684"/>
      <c r="F64" s="684">
        <v>47313.804929999998</v>
      </c>
      <c r="G64" s="684">
        <v>52759.049509999997</v>
      </c>
    </row>
    <row r="65" spans="1:7" s="522" customFormat="1">
      <c r="A65" s="682" t="s">
        <v>1862</v>
      </c>
      <c r="B65" s="682" t="s">
        <v>1863</v>
      </c>
      <c r="C65" s="683" t="s">
        <v>1864</v>
      </c>
      <c r="D65" s="684">
        <v>49405.948149999997</v>
      </c>
      <c r="E65" s="684">
        <v>14531.15566</v>
      </c>
      <c r="F65" s="684">
        <v>34874.79249</v>
      </c>
      <c r="G65" s="684">
        <v>54947.750769999999</v>
      </c>
    </row>
    <row r="66" spans="1:7" s="522" customFormat="1">
      <c r="A66" s="682" t="s">
        <v>1865</v>
      </c>
      <c r="B66" s="682" t="s">
        <v>1866</v>
      </c>
      <c r="C66" s="683" t="s">
        <v>1867</v>
      </c>
      <c r="D66" s="684">
        <v>21270.00232</v>
      </c>
      <c r="E66" s="684"/>
      <c r="F66" s="684">
        <v>21270.00232</v>
      </c>
      <c r="G66" s="684">
        <v>6759.9203299999999</v>
      </c>
    </row>
    <row r="67" spans="1:7" s="522" customFormat="1">
      <c r="A67" s="682" t="s">
        <v>1868</v>
      </c>
      <c r="B67" s="682" t="s">
        <v>1869</v>
      </c>
      <c r="C67" s="683" t="s">
        <v>1870</v>
      </c>
      <c r="D67" s="684"/>
      <c r="E67" s="684"/>
      <c r="F67" s="684"/>
      <c r="G67" s="684"/>
    </row>
    <row r="68" spans="1:7" s="522" customFormat="1">
      <c r="A68" s="682" t="s">
        <v>1871</v>
      </c>
      <c r="B68" s="682" t="s">
        <v>1872</v>
      </c>
      <c r="C68" s="683" t="s">
        <v>1873</v>
      </c>
      <c r="D68" s="684"/>
      <c r="E68" s="684"/>
      <c r="F68" s="684"/>
      <c r="G68" s="684"/>
    </row>
    <row r="69" spans="1:7" s="522" customFormat="1">
      <c r="A69" s="682" t="s">
        <v>1874</v>
      </c>
      <c r="B69" s="682" t="s">
        <v>1875</v>
      </c>
      <c r="C69" s="683" t="s">
        <v>1876</v>
      </c>
      <c r="D69" s="684"/>
      <c r="E69" s="684"/>
      <c r="F69" s="684"/>
      <c r="G69" s="684"/>
    </row>
    <row r="70" spans="1:7" s="522" customFormat="1">
      <c r="A70" s="682" t="s">
        <v>1877</v>
      </c>
      <c r="B70" s="682" t="s">
        <v>1878</v>
      </c>
      <c r="C70" s="683" t="s">
        <v>1879</v>
      </c>
      <c r="D70" s="684">
        <v>4063.2506600000002</v>
      </c>
      <c r="E70" s="684"/>
      <c r="F70" s="684">
        <v>4063.2506600000002</v>
      </c>
      <c r="G70" s="684">
        <v>4983.5637000000006</v>
      </c>
    </row>
    <row r="71" spans="1:7" s="522" customFormat="1">
      <c r="A71" s="682" t="s">
        <v>1880</v>
      </c>
      <c r="B71" s="682" t="s">
        <v>1881</v>
      </c>
      <c r="C71" s="683" t="s">
        <v>1882</v>
      </c>
      <c r="D71" s="684"/>
      <c r="E71" s="684"/>
      <c r="F71" s="684"/>
      <c r="G71" s="684"/>
    </row>
    <row r="72" spans="1:7" s="522" customFormat="1">
      <c r="A72" s="682" t="s">
        <v>1883</v>
      </c>
      <c r="B72" s="682" t="s">
        <v>1884</v>
      </c>
      <c r="C72" s="683" t="s">
        <v>1885</v>
      </c>
      <c r="D72" s="684">
        <v>9240.0920000000006</v>
      </c>
      <c r="E72" s="684"/>
      <c r="F72" s="684">
        <v>9240.0920000000006</v>
      </c>
      <c r="G72" s="684">
        <v>5767.5219999999999</v>
      </c>
    </row>
    <row r="73" spans="1:7" s="522" customFormat="1">
      <c r="A73" s="682" t="s">
        <v>1886</v>
      </c>
      <c r="B73" s="682" t="s">
        <v>1887</v>
      </c>
      <c r="C73" s="683" t="s">
        <v>1888</v>
      </c>
      <c r="D73" s="684"/>
      <c r="E73" s="684"/>
      <c r="F73" s="684"/>
      <c r="G73" s="684"/>
    </row>
    <row r="74" spans="1:7" s="522" customFormat="1">
      <c r="A74" s="682" t="s">
        <v>1889</v>
      </c>
      <c r="B74" s="682" t="s">
        <v>212</v>
      </c>
      <c r="C74" s="683" t="s">
        <v>1890</v>
      </c>
      <c r="D74" s="684">
        <v>3249.2865099999999</v>
      </c>
      <c r="E74" s="684"/>
      <c r="F74" s="684">
        <v>3249.2865099999999</v>
      </c>
      <c r="G74" s="684">
        <v>1037.2058999999999</v>
      </c>
    </row>
    <row r="75" spans="1:7" s="522" customFormat="1">
      <c r="A75" s="682" t="s">
        <v>1891</v>
      </c>
      <c r="B75" s="682" t="s">
        <v>1892</v>
      </c>
      <c r="C75" s="683" t="s">
        <v>1893</v>
      </c>
      <c r="D75" s="684">
        <v>157.61099999999999</v>
      </c>
      <c r="E75" s="684"/>
      <c r="F75" s="684">
        <v>157.61099999999999</v>
      </c>
      <c r="G75" s="684">
        <v>91.001000000000005</v>
      </c>
    </row>
    <row r="76" spans="1:7" s="522" customFormat="1">
      <c r="A76" s="682" t="s">
        <v>1894</v>
      </c>
      <c r="B76" s="682" t="s">
        <v>1895</v>
      </c>
      <c r="C76" s="683" t="s">
        <v>1896</v>
      </c>
      <c r="D76" s="684">
        <v>3363.26397</v>
      </c>
      <c r="E76" s="684"/>
      <c r="F76" s="684">
        <v>3363.26397</v>
      </c>
      <c r="G76" s="684">
        <v>470.94099999999997</v>
      </c>
    </row>
    <row r="77" spans="1:7" s="522" customFormat="1">
      <c r="A77" s="682" t="s">
        <v>1897</v>
      </c>
      <c r="B77" s="682" t="s">
        <v>1898</v>
      </c>
      <c r="C77" s="683" t="s">
        <v>1899</v>
      </c>
      <c r="D77" s="684">
        <v>14322.33282</v>
      </c>
      <c r="E77" s="684"/>
      <c r="F77" s="684">
        <v>14322.33282</v>
      </c>
      <c r="G77" s="684">
        <v>7288.2909900000004</v>
      </c>
    </row>
    <row r="78" spans="1:7" s="522" customFormat="1">
      <c r="A78" s="682" t="s">
        <v>1900</v>
      </c>
      <c r="B78" s="682" t="s">
        <v>1901</v>
      </c>
      <c r="C78" s="683" t="s">
        <v>1902</v>
      </c>
      <c r="D78" s="684"/>
      <c r="E78" s="684"/>
      <c r="F78" s="684"/>
      <c r="G78" s="684"/>
    </row>
    <row r="79" spans="1:7" s="522" customFormat="1">
      <c r="A79" s="682" t="s">
        <v>1903</v>
      </c>
      <c r="B79" s="682" t="s">
        <v>1904</v>
      </c>
      <c r="C79" s="683" t="s">
        <v>1905</v>
      </c>
      <c r="D79" s="684"/>
      <c r="E79" s="684"/>
      <c r="F79" s="684"/>
      <c r="G79" s="684"/>
    </row>
    <row r="80" spans="1:7" s="522" customFormat="1">
      <c r="A80" s="682" t="s">
        <v>1906</v>
      </c>
      <c r="B80" s="682" t="s">
        <v>1907</v>
      </c>
      <c r="C80" s="683" t="s">
        <v>1908</v>
      </c>
      <c r="D80" s="684"/>
      <c r="E80" s="684"/>
      <c r="F80" s="684"/>
      <c r="G80" s="684"/>
    </row>
    <row r="81" spans="1:7" s="522" customFormat="1">
      <c r="A81" s="682" t="s">
        <v>1909</v>
      </c>
      <c r="B81" s="682" t="s">
        <v>1910</v>
      </c>
      <c r="C81" s="683" t="s">
        <v>1911</v>
      </c>
      <c r="D81" s="684"/>
      <c r="E81" s="684"/>
      <c r="F81" s="684"/>
      <c r="G81" s="684"/>
    </row>
    <row r="82" spans="1:7" s="522" customFormat="1">
      <c r="A82" s="682" t="s">
        <v>1912</v>
      </c>
      <c r="B82" s="682" t="s">
        <v>1913</v>
      </c>
      <c r="C82" s="683" t="s">
        <v>1914</v>
      </c>
      <c r="D82" s="684"/>
      <c r="E82" s="684"/>
      <c r="F82" s="684"/>
      <c r="G82" s="684"/>
    </row>
    <row r="83" spans="1:7" s="522" customFormat="1">
      <c r="A83" s="682" t="s">
        <v>1915</v>
      </c>
      <c r="B83" s="682" t="s">
        <v>1916</v>
      </c>
      <c r="C83" s="683" t="s">
        <v>1917</v>
      </c>
      <c r="D83" s="684">
        <v>105.34824</v>
      </c>
      <c r="E83" s="684"/>
      <c r="F83" s="684">
        <v>105.34824</v>
      </c>
      <c r="G83" s="684">
        <v>376.46132</v>
      </c>
    </row>
    <row r="84" spans="1:7" s="522" customFormat="1">
      <c r="A84" s="682" t="s">
        <v>1918</v>
      </c>
      <c r="B84" s="682" t="s">
        <v>1919</v>
      </c>
      <c r="C84" s="683" t="s">
        <v>1920</v>
      </c>
      <c r="D84" s="684">
        <v>67915.706019999998</v>
      </c>
      <c r="E84" s="684"/>
      <c r="F84" s="684">
        <v>67915.706019999998</v>
      </c>
      <c r="G84" s="684">
        <v>83571.425290000014</v>
      </c>
    </row>
    <row r="85" spans="1:7" s="522" customFormat="1">
      <c r="A85" s="682" t="s">
        <v>1921</v>
      </c>
      <c r="B85" s="682" t="s">
        <v>1922</v>
      </c>
      <c r="C85" s="683" t="s">
        <v>1923</v>
      </c>
      <c r="D85" s="684">
        <v>81927.442890000006</v>
      </c>
      <c r="E85" s="684"/>
      <c r="F85" s="684">
        <v>81927.442890000006</v>
      </c>
      <c r="G85" s="684">
        <v>66214.809260000009</v>
      </c>
    </row>
    <row r="86" spans="1:7" s="522" customFormat="1">
      <c r="A86" s="682" t="s">
        <v>1924</v>
      </c>
      <c r="B86" s="682" t="s">
        <v>1925</v>
      </c>
      <c r="C86" s="683" t="s">
        <v>1926</v>
      </c>
      <c r="D86" s="684">
        <v>9630.6148400000002</v>
      </c>
      <c r="E86" s="684"/>
      <c r="F86" s="684">
        <v>9630.6148400000002</v>
      </c>
      <c r="G86" s="684">
        <v>6937.793920000001</v>
      </c>
    </row>
    <row r="87" spans="1:7" s="685" customFormat="1">
      <c r="A87" s="682" t="s">
        <v>1927</v>
      </c>
      <c r="B87" s="682" t="s">
        <v>1928</v>
      </c>
      <c r="C87" s="683" t="s">
        <v>1929</v>
      </c>
      <c r="D87" s="684">
        <v>2219270.4818000002</v>
      </c>
      <c r="E87" s="684"/>
      <c r="F87" s="684">
        <v>2219270.4818000002</v>
      </c>
      <c r="G87" s="684">
        <v>1908526.99471</v>
      </c>
    </row>
    <row r="88" spans="1:7" s="522" customFormat="1">
      <c r="A88" s="682" t="s">
        <v>1930</v>
      </c>
      <c r="B88" s="682" t="s">
        <v>1931</v>
      </c>
      <c r="C88" s="683" t="s">
        <v>1932</v>
      </c>
      <c r="D88" s="684">
        <v>43780.73186</v>
      </c>
      <c r="E88" s="684">
        <v>1371.76</v>
      </c>
      <c r="F88" s="684">
        <v>42408.971859999998</v>
      </c>
      <c r="G88" s="684">
        <v>36773.492879999998</v>
      </c>
    </row>
    <row r="89" spans="1:7" s="522" customFormat="1">
      <c r="A89" s="679" t="s">
        <v>1933</v>
      </c>
      <c r="B89" s="679" t="s">
        <v>1934</v>
      </c>
      <c r="C89" s="680" t="s">
        <v>68</v>
      </c>
      <c r="D89" s="681">
        <v>3483583.9447600003</v>
      </c>
      <c r="E89" s="681"/>
      <c r="F89" s="681">
        <v>3483583.9447600003</v>
      </c>
      <c r="G89" s="681">
        <v>3558189.49676</v>
      </c>
    </row>
    <row r="90" spans="1:7" s="522" customFormat="1">
      <c r="A90" s="682" t="s">
        <v>1935</v>
      </c>
      <c r="B90" s="682" t="s">
        <v>1936</v>
      </c>
      <c r="C90" s="683" t="s">
        <v>1937</v>
      </c>
      <c r="D90" s="684"/>
      <c r="E90" s="684"/>
      <c r="F90" s="684"/>
      <c r="G90" s="684"/>
    </row>
    <row r="91" spans="1:7" s="522" customFormat="1">
      <c r="A91" s="682" t="s">
        <v>1938</v>
      </c>
      <c r="B91" s="682" t="s">
        <v>1939</v>
      </c>
      <c r="C91" s="683" t="s">
        <v>1940</v>
      </c>
      <c r="D91" s="684"/>
      <c r="E91" s="684"/>
      <c r="F91" s="684"/>
      <c r="G91" s="684"/>
    </row>
    <row r="92" spans="1:7" s="522" customFormat="1">
      <c r="A92" s="682" t="s">
        <v>1941</v>
      </c>
      <c r="B92" s="682" t="s">
        <v>1942</v>
      </c>
      <c r="C92" s="683" t="s">
        <v>1943</v>
      </c>
      <c r="D92" s="684"/>
      <c r="E92" s="684"/>
      <c r="F92" s="684"/>
      <c r="G92" s="684"/>
    </row>
    <row r="93" spans="1:7" s="522" customFormat="1">
      <c r="A93" s="682" t="s">
        <v>1944</v>
      </c>
      <c r="B93" s="682" t="s">
        <v>1945</v>
      </c>
      <c r="C93" s="683" t="s">
        <v>1946</v>
      </c>
      <c r="D93" s="684">
        <v>400415.92855000001</v>
      </c>
      <c r="E93" s="684"/>
      <c r="F93" s="684">
        <v>400415.92855000001</v>
      </c>
      <c r="G93" s="684">
        <v>191810.13370999999</v>
      </c>
    </row>
    <row r="94" spans="1:7" s="522" customFormat="1">
      <c r="A94" s="682" t="s">
        <v>1947</v>
      </c>
      <c r="B94" s="682" t="s">
        <v>1948</v>
      </c>
      <c r="C94" s="683" t="s">
        <v>1949</v>
      </c>
      <c r="D94" s="684">
        <v>91680.737640000007</v>
      </c>
      <c r="E94" s="684"/>
      <c r="F94" s="684">
        <v>91680.737640000007</v>
      </c>
      <c r="G94" s="684">
        <v>88077.416620000004</v>
      </c>
    </row>
    <row r="95" spans="1:7" s="522" customFormat="1">
      <c r="A95" s="682" t="s">
        <v>1950</v>
      </c>
      <c r="B95" s="682" t="s">
        <v>1951</v>
      </c>
      <c r="C95" s="683" t="s">
        <v>1952</v>
      </c>
      <c r="D95" s="684">
        <v>1657933.01581</v>
      </c>
      <c r="E95" s="684"/>
      <c r="F95" s="684">
        <v>1657933.01581</v>
      </c>
      <c r="G95" s="684">
        <v>1557774.71897</v>
      </c>
    </row>
    <row r="96" spans="1:7" s="522" customFormat="1">
      <c r="A96" s="682" t="s">
        <v>1953</v>
      </c>
      <c r="B96" s="682" t="s">
        <v>1954</v>
      </c>
      <c r="C96" s="683" t="s">
        <v>1955</v>
      </c>
      <c r="D96" s="684">
        <v>24592.169100000003</v>
      </c>
      <c r="E96" s="684"/>
      <c r="F96" s="684">
        <v>24592.169100000003</v>
      </c>
      <c r="G96" s="684">
        <v>27417.92296</v>
      </c>
    </row>
    <row r="97" spans="1:7" s="522" customFormat="1">
      <c r="A97" s="682" t="s">
        <v>1956</v>
      </c>
      <c r="B97" s="682" t="s">
        <v>1957</v>
      </c>
      <c r="C97" s="683" t="s">
        <v>1958</v>
      </c>
      <c r="D97" s="684">
        <v>1139412.51012</v>
      </c>
      <c r="E97" s="684"/>
      <c r="F97" s="684">
        <v>1139412.51012</v>
      </c>
      <c r="G97" s="684">
        <v>1523994.6897400001</v>
      </c>
    </row>
    <row r="98" spans="1:7" s="522" customFormat="1">
      <c r="A98" s="682" t="s">
        <v>1959</v>
      </c>
      <c r="B98" s="682" t="s">
        <v>1960</v>
      </c>
      <c r="C98" s="683" t="s">
        <v>1961</v>
      </c>
      <c r="D98" s="684">
        <v>156770.53744000001</v>
      </c>
      <c r="E98" s="684"/>
      <c r="F98" s="684">
        <v>156770.53744000001</v>
      </c>
      <c r="G98" s="684">
        <v>156232.71312</v>
      </c>
    </row>
    <row r="99" spans="1:7" s="522" customFormat="1">
      <c r="A99" s="682" t="s">
        <v>1962</v>
      </c>
      <c r="B99" s="682" t="s">
        <v>1963</v>
      </c>
      <c r="C99" s="683" t="s">
        <v>1964</v>
      </c>
      <c r="D99" s="684">
        <v>2183.1742899999999</v>
      </c>
      <c r="E99" s="684"/>
      <c r="F99" s="684">
        <v>2183.1742899999999</v>
      </c>
      <c r="G99" s="684">
        <v>2453.3509899999999</v>
      </c>
    </row>
    <row r="100" spans="1:7" s="488" customFormat="1">
      <c r="A100" s="682" t="s">
        <v>1965</v>
      </c>
      <c r="B100" s="682" t="s">
        <v>1966</v>
      </c>
      <c r="C100" s="683" t="s">
        <v>1967</v>
      </c>
      <c r="D100" s="684">
        <v>6.5000000000000002E-2</v>
      </c>
      <c r="E100" s="684"/>
      <c r="F100" s="684">
        <v>6.5000000000000002E-2</v>
      </c>
      <c r="G100" s="684">
        <v>6.6560000000000008E-2</v>
      </c>
    </row>
    <row r="101" spans="1:7" s="488" customFormat="1">
      <c r="A101" s="686" t="s">
        <v>1968</v>
      </c>
      <c r="B101" s="686" t="s">
        <v>1969</v>
      </c>
      <c r="C101" s="687" t="s">
        <v>1970</v>
      </c>
      <c r="D101" s="688">
        <v>10595.80681</v>
      </c>
      <c r="E101" s="688"/>
      <c r="F101" s="688">
        <v>10595.80681</v>
      </c>
      <c r="G101" s="688">
        <v>10428.48409</v>
      </c>
    </row>
    <row r="102" spans="1:7" s="488" customFormat="1" ht="12.75" customHeight="1"/>
    <row r="103" spans="1:7" s="685" customFormat="1" ht="12.75" customHeight="1">
      <c r="A103" s="488"/>
      <c r="B103" s="488"/>
      <c r="C103" s="488"/>
      <c r="D103" s="488"/>
      <c r="E103" s="488"/>
      <c r="F103" s="488"/>
      <c r="G103" s="488"/>
    </row>
    <row r="104" spans="1:7" s="685" customFormat="1">
      <c r="A104" s="689"/>
      <c r="B104" s="690"/>
      <c r="C104" s="691"/>
      <c r="D104" s="692">
        <v>1</v>
      </c>
      <c r="E104" s="692">
        <v>2</v>
      </c>
      <c r="F104" s="522"/>
      <c r="G104" s="522"/>
    </row>
    <row r="105" spans="1:7" s="685" customFormat="1">
      <c r="A105" s="1275" t="s">
        <v>1694</v>
      </c>
      <c r="B105" s="1277" t="s">
        <v>1695</v>
      </c>
      <c r="C105" s="1275" t="s">
        <v>1696</v>
      </c>
      <c r="D105" s="1278" t="s">
        <v>1697</v>
      </c>
      <c r="E105" s="1278"/>
      <c r="F105" s="522"/>
      <c r="G105" s="522"/>
    </row>
    <row r="106" spans="1:7" s="685" customFormat="1">
      <c r="A106" s="1276"/>
      <c r="B106" s="1277"/>
      <c r="C106" s="1276"/>
      <c r="D106" s="693" t="s">
        <v>1698</v>
      </c>
      <c r="E106" s="694" t="s">
        <v>1699</v>
      </c>
      <c r="F106" s="522"/>
      <c r="G106" s="522"/>
    </row>
    <row r="107" spans="1:7" s="685" customFormat="1">
      <c r="A107" s="679"/>
      <c r="B107" s="679" t="s">
        <v>1971</v>
      </c>
      <c r="C107" s="680" t="s">
        <v>68</v>
      </c>
      <c r="D107" s="681">
        <v>43155395.613729998</v>
      </c>
      <c r="E107" s="681">
        <v>41747190.717380002</v>
      </c>
      <c r="F107" s="522"/>
      <c r="G107" s="522"/>
    </row>
    <row r="108" spans="1:7" s="522" customFormat="1">
      <c r="A108" s="679" t="s">
        <v>1972</v>
      </c>
      <c r="B108" s="679" t="s">
        <v>1973</v>
      </c>
      <c r="C108" s="680" t="s">
        <v>68</v>
      </c>
      <c r="D108" s="681">
        <v>35682140.932549998</v>
      </c>
      <c r="E108" s="681">
        <v>34905124.065699995</v>
      </c>
    </row>
    <row r="109" spans="1:7" s="522" customFormat="1">
      <c r="A109" s="679" t="s">
        <v>1974</v>
      </c>
      <c r="B109" s="679" t="s">
        <v>1975</v>
      </c>
      <c r="C109" s="680" t="s">
        <v>68</v>
      </c>
      <c r="D109" s="681">
        <v>32936323.899980001</v>
      </c>
      <c r="E109" s="681">
        <v>32512571.755599998</v>
      </c>
    </row>
    <row r="110" spans="1:7" s="522" customFormat="1">
      <c r="A110" s="682" t="s">
        <v>1976</v>
      </c>
      <c r="B110" s="682" t="s">
        <v>1977</v>
      </c>
      <c r="C110" s="683" t="s">
        <v>1978</v>
      </c>
      <c r="D110" s="684">
        <v>30717189.384769998</v>
      </c>
      <c r="E110" s="684">
        <v>30849072.82257</v>
      </c>
    </row>
    <row r="111" spans="1:7" s="522" customFormat="1">
      <c r="A111" s="682" t="s">
        <v>1979</v>
      </c>
      <c r="B111" s="682" t="s">
        <v>1980</v>
      </c>
      <c r="C111" s="683" t="s">
        <v>1981</v>
      </c>
      <c r="D111" s="684">
        <v>4112197.2526199995</v>
      </c>
      <c r="E111" s="684">
        <v>3478654.7704100003</v>
      </c>
    </row>
    <row r="112" spans="1:7" s="522" customFormat="1">
      <c r="A112" s="682" t="s">
        <v>1982</v>
      </c>
      <c r="B112" s="682" t="s">
        <v>1983</v>
      </c>
      <c r="C112" s="683" t="s">
        <v>1984</v>
      </c>
      <c r="D112" s="684"/>
      <c r="E112" s="684"/>
    </row>
    <row r="113" spans="1:7" s="522" customFormat="1">
      <c r="A113" s="682" t="s">
        <v>1985</v>
      </c>
      <c r="B113" s="682" t="s">
        <v>1986</v>
      </c>
      <c r="C113" s="683" t="s">
        <v>1987</v>
      </c>
      <c r="D113" s="684">
        <v>-1868044.47908</v>
      </c>
      <c r="E113" s="684">
        <v>-1809431.6626599999</v>
      </c>
    </row>
    <row r="114" spans="1:7" s="685" customFormat="1">
      <c r="A114" s="682" t="s">
        <v>1988</v>
      </c>
      <c r="B114" s="682" t="s">
        <v>1989</v>
      </c>
      <c r="C114" s="683" t="s">
        <v>1990</v>
      </c>
      <c r="D114" s="684"/>
      <c r="E114" s="684"/>
      <c r="F114" s="522"/>
      <c r="G114" s="522"/>
    </row>
    <row r="115" spans="1:7" s="522" customFormat="1">
      <c r="A115" s="682" t="s">
        <v>1991</v>
      </c>
      <c r="B115" s="682" t="s">
        <v>1992</v>
      </c>
      <c r="C115" s="683" t="s">
        <v>1993</v>
      </c>
      <c r="D115" s="684">
        <v>-25018.258330000001</v>
      </c>
      <c r="E115" s="684">
        <v>-5724.1747199999991</v>
      </c>
    </row>
    <row r="116" spans="1:7" s="522" customFormat="1">
      <c r="A116" s="679" t="s">
        <v>1994</v>
      </c>
      <c r="B116" s="679" t="s">
        <v>1995</v>
      </c>
      <c r="C116" s="680" t="s">
        <v>68</v>
      </c>
      <c r="D116" s="681">
        <v>1298463.62408</v>
      </c>
      <c r="E116" s="681">
        <v>1300713.42264</v>
      </c>
    </row>
    <row r="117" spans="1:7" s="522" customFormat="1">
      <c r="A117" s="682" t="s">
        <v>1996</v>
      </c>
      <c r="B117" s="682" t="s">
        <v>1997</v>
      </c>
      <c r="C117" s="683" t="s">
        <v>1998</v>
      </c>
      <c r="D117" s="684">
        <v>60996.329159999994</v>
      </c>
      <c r="E117" s="684">
        <v>55367.883740000012</v>
      </c>
    </row>
    <row r="118" spans="1:7" s="522" customFormat="1">
      <c r="A118" s="682" t="s">
        <v>1999</v>
      </c>
      <c r="B118" s="682" t="s">
        <v>2000</v>
      </c>
      <c r="C118" s="683" t="s">
        <v>2001</v>
      </c>
      <c r="D118" s="684">
        <v>28789.108620000003</v>
      </c>
      <c r="E118" s="684">
        <v>31919.03944</v>
      </c>
    </row>
    <row r="119" spans="1:7" s="522" customFormat="1">
      <c r="A119" s="682" t="s">
        <v>2002</v>
      </c>
      <c r="B119" s="682" t="s">
        <v>2003</v>
      </c>
      <c r="C119" s="683" t="s">
        <v>2004</v>
      </c>
      <c r="D119" s="684">
        <v>177687.91144</v>
      </c>
      <c r="E119" s="684">
        <v>160393.24028</v>
      </c>
    </row>
    <row r="120" spans="1:7" s="522" customFormat="1">
      <c r="A120" s="682" t="s">
        <v>2005</v>
      </c>
      <c r="B120" s="682" t="s">
        <v>2006</v>
      </c>
      <c r="C120" s="683" t="s">
        <v>2007</v>
      </c>
      <c r="D120" s="684">
        <v>43640.311470000001</v>
      </c>
      <c r="E120" s="684">
        <v>47251.448389999998</v>
      </c>
    </row>
    <row r="121" spans="1:7" s="685" customFormat="1">
      <c r="A121" s="682" t="s">
        <v>2008</v>
      </c>
      <c r="B121" s="682" t="s">
        <v>2009</v>
      </c>
      <c r="C121" s="683" t="s">
        <v>2010</v>
      </c>
      <c r="D121" s="684">
        <v>830527.58369</v>
      </c>
      <c r="E121" s="684">
        <v>773527.45314</v>
      </c>
      <c r="F121" s="522"/>
      <c r="G121" s="522"/>
    </row>
    <row r="122" spans="1:7" s="522" customFormat="1">
      <c r="A122" s="682" t="s">
        <v>2011</v>
      </c>
      <c r="B122" s="682" t="s">
        <v>2012</v>
      </c>
      <c r="C122" s="683" t="s">
        <v>2013</v>
      </c>
      <c r="D122" s="684">
        <v>156822.37969999999</v>
      </c>
      <c r="E122" s="684">
        <v>232254.35764999996</v>
      </c>
    </row>
    <row r="123" spans="1:7" s="522" customFormat="1">
      <c r="A123" s="679" t="s">
        <v>2014</v>
      </c>
      <c r="B123" s="679" t="s">
        <v>2015</v>
      </c>
      <c r="C123" s="680" t="s">
        <v>68</v>
      </c>
      <c r="D123" s="681">
        <v>1447353.4084900001</v>
      </c>
      <c r="E123" s="681">
        <v>1091838.8874600001</v>
      </c>
    </row>
    <row r="124" spans="1:7" s="522" customFormat="1">
      <c r="A124" s="682" t="s">
        <v>2016</v>
      </c>
      <c r="B124" s="682" t="s">
        <v>2017</v>
      </c>
      <c r="C124" s="683" t="s">
        <v>2018</v>
      </c>
      <c r="D124" s="684">
        <v>390111.52288</v>
      </c>
      <c r="E124" s="684">
        <v>194771.31464</v>
      </c>
    </row>
    <row r="125" spans="1:7" s="685" customFormat="1">
      <c r="A125" s="682" t="s">
        <v>2019</v>
      </c>
      <c r="B125" s="682" t="s">
        <v>2020</v>
      </c>
      <c r="C125" s="683" t="s">
        <v>2021</v>
      </c>
      <c r="D125" s="684"/>
      <c r="E125" s="684">
        <v>69800.539230000009</v>
      </c>
      <c r="F125" s="522"/>
      <c r="G125" s="522"/>
    </row>
    <row r="126" spans="1:7" s="685" customFormat="1">
      <c r="A126" s="682" t="s">
        <v>2022</v>
      </c>
      <c r="B126" s="682" t="s">
        <v>2023</v>
      </c>
      <c r="C126" s="683" t="s">
        <v>2024</v>
      </c>
      <c r="D126" s="684">
        <v>1057241.8856100002</v>
      </c>
      <c r="E126" s="684">
        <v>827267.03359000012</v>
      </c>
      <c r="F126" s="522"/>
      <c r="G126" s="522"/>
    </row>
    <row r="127" spans="1:7" s="522" customFormat="1">
      <c r="A127" s="679" t="s">
        <v>2025</v>
      </c>
      <c r="B127" s="679" t="s">
        <v>2026</v>
      </c>
      <c r="C127" s="680" t="s">
        <v>68</v>
      </c>
      <c r="D127" s="681">
        <v>7473254.6811800003</v>
      </c>
      <c r="E127" s="681">
        <v>6842066.6516800001</v>
      </c>
    </row>
    <row r="128" spans="1:7" s="685" customFormat="1">
      <c r="A128" s="679" t="s">
        <v>2027</v>
      </c>
      <c r="B128" s="679" t="s">
        <v>2028</v>
      </c>
      <c r="C128" s="680" t="s">
        <v>68</v>
      </c>
      <c r="D128" s="681">
        <v>18478.442999999999</v>
      </c>
      <c r="E128" s="681">
        <v>18531.902999999998</v>
      </c>
      <c r="F128" s="522"/>
      <c r="G128" s="522"/>
    </row>
    <row r="129" spans="1:7" s="522" customFormat="1">
      <c r="A129" s="682" t="s">
        <v>2029</v>
      </c>
      <c r="B129" s="682" t="s">
        <v>2028</v>
      </c>
      <c r="C129" s="683" t="s">
        <v>2030</v>
      </c>
      <c r="D129" s="684">
        <v>18478.442999999999</v>
      </c>
      <c r="E129" s="684">
        <v>18531.902999999998</v>
      </c>
    </row>
    <row r="130" spans="1:7" s="685" customFormat="1">
      <c r="A130" s="679" t="s">
        <v>2031</v>
      </c>
      <c r="B130" s="679" t="s">
        <v>2032</v>
      </c>
      <c r="C130" s="680" t="s">
        <v>68</v>
      </c>
      <c r="D130" s="681">
        <v>4756338.1775200004</v>
      </c>
      <c r="E130" s="681">
        <v>3980658.517</v>
      </c>
      <c r="F130" s="522"/>
      <c r="G130" s="522"/>
    </row>
    <row r="131" spans="1:7" s="522" customFormat="1">
      <c r="A131" s="682" t="s">
        <v>2033</v>
      </c>
      <c r="B131" s="682" t="s">
        <v>2034</v>
      </c>
      <c r="C131" s="683" t="s">
        <v>2035</v>
      </c>
      <c r="D131" s="684">
        <v>2187953.8793299999</v>
      </c>
      <c r="E131" s="684">
        <v>1805906.3219600001</v>
      </c>
    </row>
    <row r="132" spans="1:7" s="522" customFormat="1">
      <c r="A132" s="682" t="s">
        <v>2036</v>
      </c>
      <c r="B132" s="682" t="s">
        <v>2037</v>
      </c>
      <c r="C132" s="683" t="s">
        <v>2038</v>
      </c>
      <c r="D132" s="684"/>
      <c r="E132" s="684">
        <v>2949.6174599999999</v>
      </c>
    </row>
    <row r="133" spans="1:7" s="522" customFormat="1">
      <c r="A133" s="682" t="s">
        <v>2039</v>
      </c>
      <c r="B133" s="682" t="s">
        <v>2040</v>
      </c>
      <c r="C133" s="683" t="s">
        <v>2041</v>
      </c>
      <c r="D133" s="684"/>
      <c r="E133" s="684"/>
    </row>
    <row r="134" spans="1:7" s="522" customFormat="1">
      <c r="A134" s="682" t="s">
        <v>2042</v>
      </c>
      <c r="B134" s="682" t="s">
        <v>2043</v>
      </c>
      <c r="C134" s="683" t="s">
        <v>2044</v>
      </c>
      <c r="D134" s="684">
        <v>27212.97754</v>
      </c>
      <c r="E134" s="684">
        <v>31493.227999999999</v>
      </c>
    </row>
    <row r="135" spans="1:7" s="522" customFormat="1">
      <c r="A135" s="682" t="s">
        <v>2045</v>
      </c>
      <c r="B135" s="682" t="s">
        <v>2046</v>
      </c>
      <c r="C135" s="683" t="s">
        <v>2047</v>
      </c>
      <c r="D135" s="684"/>
      <c r="E135" s="684"/>
    </row>
    <row r="136" spans="1:7" s="522" customFormat="1">
      <c r="A136" s="682" t="s">
        <v>2048</v>
      </c>
      <c r="B136" s="682" t="s">
        <v>2049</v>
      </c>
      <c r="C136" s="683" t="s">
        <v>2050</v>
      </c>
      <c r="D136" s="684"/>
      <c r="E136" s="684"/>
    </row>
    <row r="137" spans="1:7" s="522" customFormat="1">
      <c r="A137" s="682" t="s">
        <v>2051</v>
      </c>
      <c r="B137" s="682" t="s">
        <v>2052</v>
      </c>
      <c r="C137" s="683" t="s">
        <v>2053</v>
      </c>
      <c r="D137" s="684"/>
      <c r="E137" s="684"/>
    </row>
    <row r="138" spans="1:7" s="522" customFormat="1">
      <c r="A138" s="682" t="s">
        <v>2054</v>
      </c>
      <c r="B138" s="682" t="s">
        <v>2055</v>
      </c>
      <c r="C138" s="683" t="s">
        <v>2056</v>
      </c>
      <c r="D138" s="684">
        <v>452659.98288999998</v>
      </c>
      <c r="E138" s="684">
        <v>541515.95854000002</v>
      </c>
    </row>
    <row r="139" spans="1:7" s="522" customFormat="1">
      <c r="A139" s="682" t="s">
        <v>2057</v>
      </c>
      <c r="B139" s="682" t="s">
        <v>2058</v>
      </c>
      <c r="C139" s="683" t="s">
        <v>2059</v>
      </c>
      <c r="D139" s="684">
        <v>2088511.33776</v>
      </c>
      <c r="E139" s="684">
        <v>1598793.3910400001</v>
      </c>
    </row>
    <row r="140" spans="1:7" s="488" customFormat="1">
      <c r="A140" s="679" t="s">
        <v>2060</v>
      </c>
      <c r="B140" s="679" t="s">
        <v>2061</v>
      </c>
      <c r="C140" s="680" t="s">
        <v>68</v>
      </c>
      <c r="D140" s="681">
        <v>2698438.06066</v>
      </c>
      <c r="E140" s="681">
        <v>2842876.2316800002</v>
      </c>
      <c r="F140" s="522"/>
      <c r="G140" s="522"/>
    </row>
    <row r="141" spans="1:7" s="522" customFormat="1">
      <c r="A141" s="682" t="s">
        <v>2062</v>
      </c>
      <c r="B141" s="682" t="s">
        <v>2063</v>
      </c>
      <c r="C141" s="683" t="s">
        <v>2064</v>
      </c>
      <c r="D141" s="684">
        <v>47000</v>
      </c>
      <c r="E141" s="684">
        <v>48200</v>
      </c>
    </row>
    <row r="142" spans="1:7" s="522" customFormat="1">
      <c r="A142" s="682" t="s">
        <v>2065</v>
      </c>
      <c r="B142" s="682" t="s">
        <v>2066</v>
      </c>
      <c r="C142" s="683" t="s">
        <v>2067</v>
      </c>
      <c r="D142" s="684"/>
      <c r="E142" s="684"/>
    </row>
    <row r="143" spans="1:7" s="522" customFormat="1">
      <c r="A143" s="682" t="s">
        <v>2068</v>
      </c>
      <c r="B143" s="682" t="s">
        <v>2069</v>
      </c>
      <c r="C143" s="683" t="s">
        <v>2070</v>
      </c>
      <c r="D143" s="684"/>
      <c r="E143" s="684"/>
    </row>
    <row r="144" spans="1:7" s="522" customFormat="1">
      <c r="A144" s="682" t="s">
        <v>2071</v>
      </c>
      <c r="B144" s="682" t="s">
        <v>2072</v>
      </c>
      <c r="C144" s="683" t="s">
        <v>2073</v>
      </c>
      <c r="D144" s="684">
        <v>0.04</v>
      </c>
      <c r="E144" s="684"/>
    </row>
    <row r="145" spans="1:5" s="522" customFormat="1">
      <c r="A145" s="682" t="s">
        <v>2074</v>
      </c>
      <c r="B145" s="682" t="s">
        <v>2075</v>
      </c>
      <c r="C145" s="683" t="s">
        <v>2076</v>
      </c>
      <c r="D145" s="684">
        <v>690950.86107999994</v>
      </c>
      <c r="E145" s="684">
        <v>932716.14332000003</v>
      </c>
    </row>
    <row r="146" spans="1:5" s="522" customFormat="1">
      <c r="A146" s="682" t="s">
        <v>2077</v>
      </c>
      <c r="B146" s="682" t="s">
        <v>2078</v>
      </c>
      <c r="C146" s="683" t="s">
        <v>2079</v>
      </c>
      <c r="D146" s="684"/>
      <c r="E146" s="684"/>
    </row>
    <row r="147" spans="1:5" s="522" customFormat="1">
      <c r="A147" s="682" t="s">
        <v>2080</v>
      </c>
      <c r="B147" s="682" t="s">
        <v>2081</v>
      </c>
      <c r="C147" s="683" t="s">
        <v>2082</v>
      </c>
      <c r="D147" s="684">
        <v>57263.072979999997</v>
      </c>
      <c r="E147" s="684">
        <v>52857.659140000003</v>
      </c>
    </row>
    <row r="148" spans="1:5" s="522" customFormat="1">
      <c r="A148" s="682" t="s">
        <v>2083</v>
      </c>
      <c r="B148" s="682" t="s">
        <v>2084</v>
      </c>
      <c r="C148" s="683" t="s">
        <v>2085</v>
      </c>
      <c r="D148" s="684"/>
      <c r="E148" s="684"/>
    </row>
    <row r="149" spans="1:5" s="522" customFormat="1" ht="12.75" customHeight="1">
      <c r="A149" s="682" t="s">
        <v>2086</v>
      </c>
      <c r="B149" s="682" t="s">
        <v>2087</v>
      </c>
      <c r="C149" s="683" t="s">
        <v>2088</v>
      </c>
      <c r="D149" s="684">
        <v>21270.00232</v>
      </c>
      <c r="E149" s="684">
        <v>5333.4934999999996</v>
      </c>
    </row>
    <row r="150" spans="1:5" s="522" customFormat="1" ht="12.75" customHeight="1">
      <c r="A150" s="682" t="s">
        <v>2089</v>
      </c>
      <c r="B150" s="682" t="s">
        <v>2090</v>
      </c>
      <c r="C150" s="683" t="s">
        <v>2091</v>
      </c>
      <c r="D150" s="684"/>
      <c r="E150" s="684"/>
    </row>
    <row r="151" spans="1:5" s="522" customFormat="1" ht="12.75" customHeight="1">
      <c r="A151" s="682" t="s">
        <v>2092</v>
      </c>
      <c r="B151" s="682" t="s">
        <v>2093</v>
      </c>
      <c r="C151" s="683" t="s">
        <v>2094</v>
      </c>
      <c r="D151" s="684">
        <v>318389.87400000001</v>
      </c>
      <c r="E151" s="684">
        <v>317621.70526000002</v>
      </c>
    </row>
    <row r="152" spans="1:5" s="522" customFormat="1" ht="12.75" customHeight="1">
      <c r="A152" s="682" t="s">
        <v>2095</v>
      </c>
      <c r="B152" s="682" t="s">
        <v>2096</v>
      </c>
      <c r="C152" s="683" t="s">
        <v>2097</v>
      </c>
      <c r="D152" s="684">
        <v>62418.58915</v>
      </c>
      <c r="E152" s="684">
        <v>62583.299520000008</v>
      </c>
    </row>
    <row r="153" spans="1:5" s="522" customFormat="1">
      <c r="A153" s="682" t="s">
        <v>2098</v>
      </c>
      <c r="B153" s="682" t="s">
        <v>1881</v>
      </c>
      <c r="C153" s="683" t="s">
        <v>1882</v>
      </c>
      <c r="D153" s="684">
        <v>228534.81219999999</v>
      </c>
      <c r="E153" s="684">
        <v>226186.17493000001</v>
      </c>
    </row>
    <row r="154" spans="1:5" s="522" customFormat="1" ht="12.75" customHeight="1">
      <c r="A154" s="682" t="s">
        <v>2099</v>
      </c>
      <c r="B154" s="682" t="s">
        <v>1884</v>
      </c>
      <c r="C154" s="683" t="s">
        <v>1885</v>
      </c>
      <c r="D154" s="684">
        <v>1728.941</v>
      </c>
      <c r="E154" s="684">
        <v>1538.355</v>
      </c>
    </row>
    <row r="155" spans="1:5" s="522" customFormat="1" ht="12.75" customHeight="1">
      <c r="A155" s="682" t="s">
        <v>2100</v>
      </c>
      <c r="B155" s="682" t="s">
        <v>1887</v>
      </c>
      <c r="C155" s="683" t="s">
        <v>1888</v>
      </c>
      <c r="D155" s="684">
        <v>59170.983</v>
      </c>
      <c r="E155" s="684">
        <v>55725.25</v>
      </c>
    </row>
    <row r="156" spans="1:5" s="522" customFormat="1" ht="12.75" customHeight="1">
      <c r="A156" s="682" t="s">
        <v>2101</v>
      </c>
      <c r="B156" s="682" t="s">
        <v>212</v>
      </c>
      <c r="C156" s="683" t="s">
        <v>1890</v>
      </c>
      <c r="D156" s="684">
        <v>19428.612000000001</v>
      </c>
      <c r="E156" s="684">
        <v>18543.706609999997</v>
      </c>
    </row>
    <row r="157" spans="1:5" s="522" customFormat="1" ht="12.75" customHeight="1">
      <c r="A157" s="682" t="s">
        <v>2102</v>
      </c>
      <c r="B157" s="682" t="s">
        <v>1892</v>
      </c>
      <c r="C157" s="683" t="s">
        <v>1893</v>
      </c>
      <c r="D157" s="684">
        <v>260.363</v>
      </c>
      <c r="E157" s="684">
        <v>52.055999999999997</v>
      </c>
    </row>
    <row r="158" spans="1:5" s="522" customFormat="1" ht="12.75" customHeight="1">
      <c r="A158" s="682" t="s">
        <v>2103</v>
      </c>
      <c r="B158" s="682" t="s">
        <v>2104</v>
      </c>
      <c r="C158" s="683" t="s">
        <v>2105</v>
      </c>
      <c r="D158" s="684">
        <v>44843.705999999998</v>
      </c>
      <c r="E158" s="684">
        <v>2808.57</v>
      </c>
    </row>
    <row r="159" spans="1:5" s="522" customFormat="1" ht="12.75" customHeight="1">
      <c r="A159" s="682" t="s">
        <v>2106</v>
      </c>
      <c r="B159" s="682" t="s">
        <v>2107</v>
      </c>
      <c r="C159" s="683" t="s">
        <v>2108</v>
      </c>
      <c r="D159" s="684">
        <v>5521.5724100000007</v>
      </c>
      <c r="E159" s="684">
        <v>2003.35</v>
      </c>
    </row>
    <row r="160" spans="1:5" s="522" customFormat="1" ht="12.75" customHeight="1">
      <c r="A160" s="682" t="s">
        <v>2109</v>
      </c>
      <c r="B160" s="682" t="s">
        <v>2110</v>
      </c>
      <c r="C160" s="683" t="s">
        <v>2111</v>
      </c>
      <c r="D160" s="684">
        <v>12338.002199999999</v>
      </c>
      <c r="E160" s="684">
        <v>7775.9372700000004</v>
      </c>
    </row>
    <row r="161" spans="1:5" s="522" customFormat="1" ht="12.75" customHeight="1">
      <c r="A161" s="682" t="s">
        <v>2112</v>
      </c>
      <c r="B161" s="682" t="s">
        <v>2113</v>
      </c>
      <c r="C161" s="683" t="s">
        <v>2114</v>
      </c>
      <c r="D161" s="684">
        <v>2500</v>
      </c>
      <c r="E161" s="684"/>
    </row>
    <row r="162" spans="1:5" s="522" customFormat="1" ht="12.75" customHeight="1">
      <c r="A162" s="682" t="s">
        <v>2115</v>
      </c>
      <c r="B162" s="682" t="s">
        <v>2116</v>
      </c>
      <c r="C162" s="683" t="s">
        <v>2117</v>
      </c>
      <c r="D162" s="684"/>
      <c r="E162" s="684"/>
    </row>
    <row r="163" spans="1:5" s="522" customFormat="1" ht="12.75" customHeight="1">
      <c r="A163" s="682" t="s">
        <v>2118</v>
      </c>
      <c r="B163" s="682" t="s">
        <v>1907</v>
      </c>
      <c r="C163" s="683" t="s">
        <v>1908</v>
      </c>
      <c r="D163" s="684">
        <v>1782.0833300000002</v>
      </c>
      <c r="E163" s="684"/>
    </row>
    <row r="164" spans="1:5" s="522" customFormat="1" ht="12.75" customHeight="1">
      <c r="A164" s="682" t="s">
        <v>2119</v>
      </c>
      <c r="B164" s="682" t="s">
        <v>2120</v>
      </c>
      <c r="C164" s="683" t="s">
        <v>2121</v>
      </c>
      <c r="D164" s="684"/>
      <c r="E164" s="684"/>
    </row>
    <row r="165" spans="1:5" s="522" customFormat="1">
      <c r="A165" s="682" t="s">
        <v>2122</v>
      </c>
      <c r="B165" s="682" t="s">
        <v>2123</v>
      </c>
      <c r="C165" s="683" t="s">
        <v>2124</v>
      </c>
      <c r="D165" s="684"/>
      <c r="E165" s="684"/>
    </row>
    <row r="166" spans="1:5" s="522" customFormat="1" ht="12.75" customHeight="1">
      <c r="A166" s="682" t="s">
        <v>2125</v>
      </c>
      <c r="B166" s="682" t="s">
        <v>2126</v>
      </c>
      <c r="C166" s="683" t="s">
        <v>2127</v>
      </c>
      <c r="D166" s="684">
        <v>0.19913</v>
      </c>
      <c r="E166" s="684">
        <v>367.53383000000002</v>
      </c>
    </row>
    <row r="167" spans="1:5" s="522" customFormat="1" ht="12.75" customHeight="1">
      <c r="A167" s="682" t="s">
        <v>2128</v>
      </c>
      <c r="B167" s="682" t="s">
        <v>2129</v>
      </c>
      <c r="C167" s="683" t="s">
        <v>2130</v>
      </c>
      <c r="D167" s="684">
        <v>43695.174440000003</v>
      </c>
      <c r="E167" s="684">
        <v>71586.020929999999</v>
      </c>
    </row>
    <row r="168" spans="1:5" s="522" customFormat="1" ht="12.75" customHeight="1">
      <c r="A168" s="682" t="s">
        <v>2131</v>
      </c>
      <c r="B168" s="682" t="s">
        <v>2132</v>
      </c>
      <c r="C168" s="683" t="s">
        <v>2133</v>
      </c>
      <c r="D168" s="684">
        <v>13643.661040000001</v>
      </c>
      <c r="E168" s="684">
        <v>15466.36073</v>
      </c>
    </row>
    <row r="169" spans="1:5" s="522" customFormat="1" ht="12.75" customHeight="1">
      <c r="A169" s="682" t="s">
        <v>2134</v>
      </c>
      <c r="B169" s="682" t="s">
        <v>2135</v>
      </c>
      <c r="C169" s="683" t="s">
        <v>2136</v>
      </c>
      <c r="D169" s="684">
        <v>29305.10843</v>
      </c>
      <c r="E169" s="684">
        <v>18902.443190000005</v>
      </c>
    </row>
    <row r="170" spans="1:5" s="522" customFormat="1" ht="12.75" customHeight="1">
      <c r="A170" s="682" t="s">
        <v>2137</v>
      </c>
      <c r="B170" s="682" t="s">
        <v>2138</v>
      </c>
      <c r="C170" s="683" t="s">
        <v>2139</v>
      </c>
      <c r="D170" s="684">
        <v>906160.56793000002</v>
      </c>
      <c r="E170" s="684">
        <v>950477.71579000005</v>
      </c>
    </row>
    <row r="171" spans="1:5" s="522" customFormat="1">
      <c r="A171" s="686" t="s">
        <v>2140</v>
      </c>
      <c r="B171" s="686" t="s">
        <v>2141</v>
      </c>
      <c r="C171" s="687" t="s">
        <v>2142</v>
      </c>
      <c r="D171" s="688">
        <v>132231.83822999999</v>
      </c>
      <c r="E171" s="688">
        <v>52130.456659999996</v>
      </c>
    </row>
    <row r="172" spans="1:5" s="522" customFormat="1"/>
    <row r="173" spans="1:5" s="522" customFormat="1"/>
    <row r="174" spans="1:5" s="522" customFormat="1"/>
    <row r="175" spans="1:5" s="522" customFormat="1"/>
    <row r="176" spans="1:5" s="522" customFormat="1"/>
    <row r="177" s="522" customFormat="1"/>
    <row r="178" s="522" customFormat="1"/>
    <row r="179" s="522" customFormat="1"/>
    <row r="180" s="488" customFormat="1"/>
    <row r="181" s="488" customFormat="1"/>
    <row r="182" s="488" customFormat="1"/>
    <row r="183" s="488" customFormat="1"/>
    <row r="184" s="488" customFormat="1"/>
    <row r="185" s="488" customFormat="1"/>
    <row r="186" s="488" customFormat="1"/>
    <row r="187" s="488" customFormat="1"/>
    <row r="188" s="488" customFormat="1"/>
    <row r="189" s="488" customFormat="1"/>
    <row r="190" s="488" customFormat="1"/>
    <row r="191" s="488" customFormat="1"/>
    <row r="192" s="488" customFormat="1"/>
    <row r="193" s="488" customFormat="1"/>
    <row r="194" s="488" customFormat="1"/>
    <row r="195" s="488" customFormat="1"/>
    <row r="196" s="488" customFormat="1"/>
    <row r="197" s="488" customFormat="1"/>
    <row r="198" s="488" customFormat="1"/>
    <row r="199" s="488" customFormat="1"/>
    <row r="200" s="488" customFormat="1"/>
    <row r="201" s="488" customFormat="1"/>
    <row r="202" s="488" customFormat="1"/>
    <row r="203" s="488" customFormat="1"/>
    <row r="204" s="488" customFormat="1"/>
    <row r="205" s="488" customFormat="1"/>
    <row r="206" s="488" customFormat="1"/>
    <row r="207" s="488" customFormat="1"/>
    <row r="208" s="488" customFormat="1"/>
    <row r="209" s="488" customFormat="1"/>
    <row r="210" s="488" customFormat="1"/>
    <row r="211" s="488" customFormat="1"/>
    <row r="212" s="488" customFormat="1"/>
    <row r="213" s="488" customFormat="1"/>
    <row r="214" s="488" customFormat="1"/>
    <row r="215" s="488" customFormat="1"/>
    <row r="216" s="488" customFormat="1"/>
    <row r="217" s="488" customFormat="1"/>
    <row r="218" s="488" customFormat="1"/>
    <row r="219" s="488" customFormat="1"/>
    <row r="220" s="488" customFormat="1"/>
    <row r="221" s="488" customFormat="1"/>
    <row r="222" s="488" customFormat="1"/>
    <row r="223" s="488" customFormat="1"/>
    <row r="224" s="488" customFormat="1"/>
    <row r="225" s="488" customFormat="1"/>
    <row r="226" s="488" customFormat="1"/>
    <row r="227" s="488" customFormat="1"/>
    <row r="228" s="488" customFormat="1"/>
    <row r="229" s="488" customFormat="1"/>
    <row r="230" s="488" customFormat="1"/>
    <row r="231" s="488" customFormat="1"/>
    <row r="232" s="488" customFormat="1"/>
    <row r="233" s="488" customFormat="1"/>
    <row r="234" s="488" customFormat="1"/>
    <row r="235" s="488" customFormat="1"/>
    <row r="236" s="488" customFormat="1"/>
    <row r="237" s="488" customFormat="1"/>
    <row r="238" s="488" customFormat="1"/>
    <row r="239" s="488" customFormat="1"/>
    <row r="240" s="488" customFormat="1"/>
    <row r="241" s="488" customFormat="1"/>
    <row r="242" s="488" customFormat="1"/>
    <row r="243" s="488" customFormat="1"/>
    <row r="244" s="488" customFormat="1"/>
    <row r="245" s="488" customFormat="1"/>
    <row r="246" s="488" customFormat="1"/>
    <row r="247" s="488" customFormat="1"/>
    <row r="248" s="488" customFormat="1"/>
    <row r="249" s="488" customFormat="1"/>
    <row r="250" s="488" customFormat="1"/>
    <row r="251" s="488" customFormat="1"/>
    <row r="252" s="488" customFormat="1"/>
    <row r="253" s="488" customFormat="1"/>
    <row r="254" s="488" customFormat="1"/>
    <row r="255" s="488" customFormat="1"/>
    <row r="256" s="488" customFormat="1"/>
    <row r="257" s="488" customFormat="1"/>
    <row r="258" s="488" customFormat="1"/>
    <row r="259" s="488" customFormat="1"/>
    <row r="260" s="488" customFormat="1"/>
    <row r="261" s="488" customFormat="1"/>
    <row r="262" s="488" customFormat="1"/>
    <row r="263" s="488" customFormat="1"/>
    <row r="264" s="488" customFormat="1"/>
    <row r="265" s="488" customFormat="1"/>
    <row r="266" s="488" customFormat="1"/>
    <row r="267" s="488" customFormat="1"/>
    <row r="268" s="488" customFormat="1"/>
    <row r="269" s="488" customFormat="1"/>
    <row r="270" s="488" customFormat="1"/>
    <row r="271" s="488" customFormat="1"/>
    <row r="272" s="488" customFormat="1"/>
    <row r="273" s="488" customFormat="1"/>
    <row r="274" s="488" customFormat="1"/>
    <row r="275" s="488" customFormat="1"/>
    <row r="276" s="488" customFormat="1"/>
    <row r="277" s="488" customFormat="1"/>
    <row r="278" s="488" customFormat="1"/>
    <row r="279" s="488" customFormat="1"/>
    <row r="280" s="488" customFormat="1"/>
    <row r="281" s="488" customFormat="1"/>
    <row r="282" s="488" customFormat="1"/>
    <row r="283" s="488" customFormat="1"/>
    <row r="284" s="488" customFormat="1"/>
    <row r="285" s="488" customFormat="1"/>
    <row r="286" s="488" customFormat="1"/>
    <row r="287" s="488" customFormat="1"/>
    <row r="288" s="488" customFormat="1"/>
    <row r="289" s="488" customFormat="1"/>
    <row r="290" s="488" customFormat="1"/>
    <row r="291" s="488" customFormat="1"/>
    <row r="292" s="488" customFormat="1"/>
    <row r="293" s="488" customFormat="1"/>
    <row r="294" s="488" customFormat="1"/>
    <row r="295" s="488" customFormat="1"/>
    <row r="296" s="488" customFormat="1"/>
    <row r="297" s="488" customFormat="1"/>
    <row r="298" s="488" customFormat="1"/>
    <row r="299" s="488" customFormat="1"/>
    <row r="300" s="488" customFormat="1"/>
    <row r="301" s="488" customFormat="1"/>
    <row r="302" s="488" customFormat="1"/>
    <row r="303" s="488" customFormat="1"/>
    <row r="304" s="488" customFormat="1"/>
    <row r="305" s="488" customFormat="1"/>
    <row r="306" s="488" customFormat="1"/>
    <row r="307" s="488" customFormat="1"/>
    <row r="308" s="488" customFormat="1"/>
    <row r="309" s="488" customFormat="1"/>
    <row r="310" s="488" customFormat="1"/>
    <row r="311" s="488" customFormat="1"/>
    <row r="312" s="488" customFormat="1"/>
    <row r="313" s="488" customFormat="1"/>
    <row r="314" s="488" customFormat="1"/>
    <row r="315" s="488" customFormat="1"/>
    <row r="316" s="488" customFormat="1"/>
    <row r="317" s="488" customFormat="1"/>
    <row r="318" s="488" customFormat="1"/>
    <row r="319" s="488" customFormat="1"/>
    <row r="320" s="488" customFormat="1"/>
    <row r="321" s="488" customFormat="1"/>
    <row r="322" s="488" customFormat="1"/>
    <row r="323" s="488" customFormat="1"/>
    <row r="324" s="488" customFormat="1"/>
    <row r="325" s="488" customFormat="1"/>
    <row r="326" s="488" customFormat="1"/>
    <row r="327" s="488" customFormat="1"/>
    <row r="328" s="488" customFormat="1"/>
    <row r="329" s="488" customFormat="1"/>
    <row r="330" s="488" customFormat="1"/>
    <row r="331" s="488" customFormat="1"/>
    <row r="332" s="488" customFormat="1"/>
    <row r="333" s="488" customFormat="1"/>
    <row r="334" s="488" customFormat="1"/>
  </sheetData>
  <customSheetViews>
    <customSheetView guid="{040A417A-1A2A-4546-91E5-4FDAF814DD6C}" showPageBreaks="1" showGridLines="0" printArea="1" view="pageBreakPreview">
      <selection activeCell="F87" sqref="F87"/>
      <rowBreaks count="1" manualBreakCount="1">
        <brk id="86" max="6" man="1"/>
      </rowBreaks>
      <pageMargins left="0.39370078740157483" right="0.39370078740157483" top="0.59055118110236227" bottom="0.39370078740157483" header="0.31496062992125984" footer="0.11811023622047245"/>
      <printOptions horizontalCentered="1"/>
      <pageSetup paperSize="9" scale="67" firstPageNumber="418" fitToHeight="2" orientation="portrait" useFirstPageNumber="1" r:id="rId1"/>
      <headerFooter alignWithMargins="0">
        <oddHeader>&amp;L&amp;"Tahoma,Kurzíva"Závěrečný účet za rok 2013&amp;R&amp;"Tahoma,Kurzíva"Tabulka č. 29</oddHeader>
        <oddFooter>&amp;C&amp;"Tahoma,Obyčejné"&amp;P</oddFooter>
      </headerFooter>
    </customSheetView>
  </customSheetViews>
  <mergeCells count="12">
    <mergeCell ref="A105:A106"/>
    <mergeCell ref="B105:B106"/>
    <mergeCell ref="C105:C106"/>
    <mergeCell ref="D105:E105"/>
    <mergeCell ref="A1:G1"/>
    <mergeCell ref="A2:G2"/>
    <mergeCell ref="A5:A7"/>
    <mergeCell ref="B5:B7"/>
    <mergeCell ref="C5:C7"/>
    <mergeCell ref="D5:G5"/>
    <mergeCell ref="D6:F6"/>
    <mergeCell ref="G6:G7"/>
  </mergeCells>
  <printOptions horizontalCentered="1"/>
  <pageMargins left="0.39370078740157483" right="0.39370078740157483" top="0.59055118110236227" bottom="0.39370078740157483" header="0.31496062992125984" footer="0.11811023622047245"/>
  <pageSetup paperSize="9" scale="67" firstPageNumber="418" fitToHeight="2" orientation="portrait" useFirstPageNumber="1" r:id="rId2"/>
  <headerFooter alignWithMargins="0">
    <oddHeader>&amp;L&amp;"Tahoma,Kurzíva"Závěrečný účet za rok 2013&amp;R&amp;"Tahoma,Kurzíva"Tabulka č. 29</oddHeader>
    <oddFooter>&amp;C&amp;"Tahoma,Obyčejné"&amp;P</oddFooter>
  </headerFooter>
  <rowBreaks count="1" manualBreakCount="1">
    <brk id="86" max="6"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60"/>
  <sheetViews>
    <sheetView showGridLines="0" view="pageBreakPreview" zoomScaleNormal="100" workbookViewId="0">
      <selection activeCell="F87" sqref="F87"/>
    </sheetView>
  </sheetViews>
  <sheetFormatPr defaultRowHeight="12.75"/>
  <cols>
    <col min="1" max="1" width="9.140625" style="22"/>
    <col min="2" max="2" width="45.42578125" style="22" customWidth="1"/>
    <col min="3" max="3" width="8.5703125" style="22" customWidth="1"/>
    <col min="4" max="4" width="14" style="22" bestFit="1" customWidth="1"/>
    <col min="5" max="5" width="13.7109375" style="22" bestFit="1" customWidth="1"/>
    <col min="6" max="6" width="14" style="22" bestFit="1" customWidth="1"/>
    <col min="7" max="7" width="13.140625" style="22" bestFit="1" customWidth="1"/>
    <col min="8" max="257" width="9.140625" style="22"/>
    <col min="258" max="258" width="45.42578125" style="22" customWidth="1"/>
    <col min="259" max="259" width="8.5703125" style="22" customWidth="1"/>
    <col min="260" max="260" width="14" style="22" bestFit="1" customWidth="1"/>
    <col min="261" max="261" width="13.7109375" style="22" bestFit="1" customWidth="1"/>
    <col min="262" max="262" width="14" style="22" bestFit="1" customWidth="1"/>
    <col min="263" max="263" width="13.140625" style="22" bestFit="1" customWidth="1"/>
    <col min="264" max="513" width="9.140625" style="22"/>
    <col min="514" max="514" width="45.42578125" style="22" customWidth="1"/>
    <col min="515" max="515" width="8.5703125" style="22" customWidth="1"/>
    <col min="516" max="516" width="14" style="22" bestFit="1" customWidth="1"/>
    <col min="517" max="517" width="13.7109375" style="22" bestFit="1" customWidth="1"/>
    <col min="518" max="518" width="14" style="22" bestFit="1" customWidth="1"/>
    <col min="519" max="519" width="13.140625" style="22" bestFit="1" customWidth="1"/>
    <col min="520" max="769" width="9.140625" style="22"/>
    <col min="770" max="770" width="45.42578125" style="22" customWidth="1"/>
    <col min="771" max="771" width="8.5703125" style="22" customWidth="1"/>
    <col min="772" max="772" width="14" style="22" bestFit="1" customWidth="1"/>
    <col min="773" max="773" width="13.7109375" style="22" bestFit="1" customWidth="1"/>
    <col min="774" max="774" width="14" style="22" bestFit="1" customWidth="1"/>
    <col min="775" max="775" width="13.140625" style="22" bestFit="1" customWidth="1"/>
    <col min="776" max="1025" width="9.140625" style="22"/>
    <col min="1026" max="1026" width="45.42578125" style="22" customWidth="1"/>
    <col min="1027" max="1027" width="8.5703125" style="22" customWidth="1"/>
    <col min="1028" max="1028" width="14" style="22" bestFit="1" customWidth="1"/>
    <col min="1029" max="1029" width="13.7109375" style="22" bestFit="1" customWidth="1"/>
    <col min="1030" max="1030" width="14" style="22" bestFit="1" customWidth="1"/>
    <col min="1031" max="1031" width="13.140625" style="22" bestFit="1" customWidth="1"/>
    <col min="1032" max="1281" width="9.140625" style="22"/>
    <col min="1282" max="1282" width="45.42578125" style="22" customWidth="1"/>
    <col min="1283" max="1283" width="8.5703125" style="22" customWidth="1"/>
    <col min="1284" max="1284" width="14" style="22" bestFit="1" customWidth="1"/>
    <col min="1285" max="1285" width="13.7109375" style="22" bestFit="1" customWidth="1"/>
    <col min="1286" max="1286" width="14" style="22" bestFit="1" customWidth="1"/>
    <col min="1287" max="1287" width="13.140625" style="22" bestFit="1" customWidth="1"/>
    <col min="1288" max="1537" width="9.140625" style="22"/>
    <col min="1538" max="1538" width="45.42578125" style="22" customWidth="1"/>
    <col min="1539" max="1539" width="8.5703125" style="22" customWidth="1"/>
    <col min="1540" max="1540" width="14" style="22" bestFit="1" customWidth="1"/>
    <col min="1541" max="1541" width="13.7109375" style="22" bestFit="1" customWidth="1"/>
    <col min="1542" max="1542" width="14" style="22" bestFit="1" customWidth="1"/>
    <col min="1543" max="1543" width="13.140625" style="22" bestFit="1" customWidth="1"/>
    <col min="1544" max="1793" width="9.140625" style="22"/>
    <col min="1794" max="1794" width="45.42578125" style="22" customWidth="1"/>
    <col min="1795" max="1795" width="8.5703125" style="22" customWidth="1"/>
    <col min="1796" max="1796" width="14" style="22" bestFit="1" customWidth="1"/>
    <col min="1797" max="1797" width="13.7109375" style="22" bestFit="1" customWidth="1"/>
    <col min="1798" max="1798" width="14" style="22" bestFit="1" customWidth="1"/>
    <col min="1799" max="1799" width="13.140625" style="22" bestFit="1" customWidth="1"/>
    <col min="1800" max="2049" width="9.140625" style="22"/>
    <col min="2050" max="2050" width="45.42578125" style="22" customWidth="1"/>
    <col min="2051" max="2051" width="8.5703125" style="22" customWidth="1"/>
    <col min="2052" max="2052" width="14" style="22" bestFit="1" customWidth="1"/>
    <col min="2053" max="2053" width="13.7109375" style="22" bestFit="1" customWidth="1"/>
    <col min="2054" max="2054" width="14" style="22" bestFit="1" customWidth="1"/>
    <col min="2055" max="2055" width="13.140625" style="22" bestFit="1" customWidth="1"/>
    <col min="2056" max="2305" width="9.140625" style="22"/>
    <col min="2306" max="2306" width="45.42578125" style="22" customWidth="1"/>
    <col min="2307" max="2307" width="8.5703125" style="22" customWidth="1"/>
    <col min="2308" max="2308" width="14" style="22" bestFit="1" customWidth="1"/>
    <col min="2309" max="2309" width="13.7109375" style="22" bestFit="1" customWidth="1"/>
    <col min="2310" max="2310" width="14" style="22" bestFit="1" customWidth="1"/>
    <col min="2311" max="2311" width="13.140625" style="22" bestFit="1" customWidth="1"/>
    <col min="2312" max="2561" width="9.140625" style="22"/>
    <col min="2562" max="2562" width="45.42578125" style="22" customWidth="1"/>
    <col min="2563" max="2563" width="8.5703125" style="22" customWidth="1"/>
    <col min="2564" max="2564" width="14" style="22" bestFit="1" customWidth="1"/>
    <col min="2565" max="2565" width="13.7109375" style="22" bestFit="1" customWidth="1"/>
    <col min="2566" max="2566" width="14" style="22" bestFit="1" customWidth="1"/>
    <col min="2567" max="2567" width="13.140625" style="22" bestFit="1" customWidth="1"/>
    <col min="2568" max="2817" width="9.140625" style="22"/>
    <col min="2818" max="2818" width="45.42578125" style="22" customWidth="1"/>
    <col min="2819" max="2819" width="8.5703125" style="22" customWidth="1"/>
    <col min="2820" max="2820" width="14" style="22" bestFit="1" customWidth="1"/>
    <col min="2821" max="2821" width="13.7109375" style="22" bestFit="1" customWidth="1"/>
    <col min="2822" max="2822" width="14" style="22" bestFit="1" customWidth="1"/>
    <col min="2823" max="2823" width="13.140625" style="22" bestFit="1" customWidth="1"/>
    <col min="2824" max="3073" width="9.140625" style="22"/>
    <col min="3074" max="3074" width="45.42578125" style="22" customWidth="1"/>
    <col min="3075" max="3075" width="8.5703125" style="22" customWidth="1"/>
    <col min="3076" max="3076" width="14" style="22" bestFit="1" customWidth="1"/>
    <col min="3077" max="3077" width="13.7109375" style="22" bestFit="1" customWidth="1"/>
    <col min="3078" max="3078" width="14" style="22" bestFit="1" customWidth="1"/>
    <col min="3079" max="3079" width="13.140625" style="22" bestFit="1" customWidth="1"/>
    <col min="3080" max="3329" width="9.140625" style="22"/>
    <col min="3330" max="3330" width="45.42578125" style="22" customWidth="1"/>
    <col min="3331" max="3331" width="8.5703125" style="22" customWidth="1"/>
    <col min="3332" max="3332" width="14" style="22" bestFit="1" customWidth="1"/>
    <col min="3333" max="3333" width="13.7109375" style="22" bestFit="1" customWidth="1"/>
    <col min="3334" max="3334" width="14" style="22" bestFit="1" customWidth="1"/>
    <col min="3335" max="3335" width="13.140625" style="22" bestFit="1" customWidth="1"/>
    <col min="3336" max="3585" width="9.140625" style="22"/>
    <col min="3586" max="3586" width="45.42578125" style="22" customWidth="1"/>
    <col min="3587" max="3587" width="8.5703125" style="22" customWidth="1"/>
    <col min="3588" max="3588" width="14" style="22" bestFit="1" customWidth="1"/>
    <col min="3589" max="3589" width="13.7109375" style="22" bestFit="1" customWidth="1"/>
    <col min="3590" max="3590" width="14" style="22" bestFit="1" customWidth="1"/>
    <col min="3591" max="3591" width="13.140625" style="22" bestFit="1" customWidth="1"/>
    <col min="3592" max="3841" width="9.140625" style="22"/>
    <col min="3842" max="3842" width="45.42578125" style="22" customWidth="1"/>
    <col min="3843" max="3843" width="8.5703125" style="22" customWidth="1"/>
    <col min="3844" max="3844" width="14" style="22" bestFit="1" customWidth="1"/>
    <col min="3845" max="3845" width="13.7109375" style="22" bestFit="1" customWidth="1"/>
    <col min="3846" max="3846" width="14" style="22" bestFit="1" customWidth="1"/>
    <col min="3847" max="3847" width="13.140625" style="22" bestFit="1" customWidth="1"/>
    <col min="3848" max="4097" width="9.140625" style="22"/>
    <col min="4098" max="4098" width="45.42578125" style="22" customWidth="1"/>
    <col min="4099" max="4099" width="8.5703125" style="22" customWidth="1"/>
    <col min="4100" max="4100" width="14" style="22" bestFit="1" customWidth="1"/>
    <col min="4101" max="4101" width="13.7109375" style="22" bestFit="1" customWidth="1"/>
    <col min="4102" max="4102" width="14" style="22" bestFit="1" customWidth="1"/>
    <col min="4103" max="4103" width="13.140625" style="22" bestFit="1" customWidth="1"/>
    <col min="4104" max="4353" width="9.140625" style="22"/>
    <col min="4354" max="4354" width="45.42578125" style="22" customWidth="1"/>
    <col min="4355" max="4355" width="8.5703125" style="22" customWidth="1"/>
    <col min="4356" max="4356" width="14" style="22" bestFit="1" customWidth="1"/>
    <col min="4357" max="4357" width="13.7109375" style="22" bestFit="1" customWidth="1"/>
    <col min="4358" max="4358" width="14" style="22" bestFit="1" customWidth="1"/>
    <col min="4359" max="4359" width="13.140625" style="22" bestFit="1" customWidth="1"/>
    <col min="4360" max="4609" width="9.140625" style="22"/>
    <col min="4610" max="4610" width="45.42578125" style="22" customWidth="1"/>
    <col min="4611" max="4611" width="8.5703125" style="22" customWidth="1"/>
    <col min="4612" max="4612" width="14" style="22" bestFit="1" customWidth="1"/>
    <col min="4613" max="4613" width="13.7109375" style="22" bestFit="1" customWidth="1"/>
    <col min="4614" max="4614" width="14" style="22" bestFit="1" customWidth="1"/>
    <col min="4615" max="4615" width="13.140625" style="22" bestFit="1" customWidth="1"/>
    <col min="4616" max="4865" width="9.140625" style="22"/>
    <col min="4866" max="4866" width="45.42578125" style="22" customWidth="1"/>
    <col min="4867" max="4867" width="8.5703125" style="22" customWidth="1"/>
    <col min="4868" max="4868" width="14" style="22" bestFit="1" customWidth="1"/>
    <col min="4869" max="4869" width="13.7109375" style="22" bestFit="1" customWidth="1"/>
    <col min="4870" max="4870" width="14" style="22" bestFit="1" customWidth="1"/>
    <col min="4871" max="4871" width="13.140625" style="22" bestFit="1" customWidth="1"/>
    <col min="4872" max="5121" width="9.140625" style="22"/>
    <col min="5122" max="5122" width="45.42578125" style="22" customWidth="1"/>
    <col min="5123" max="5123" width="8.5703125" style="22" customWidth="1"/>
    <col min="5124" max="5124" width="14" style="22" bestFit="1" customWidth="1"/>
    <col min="5125" max="5125" width="13.7109375" style="22" bestFit="1" customWidth="1"/>
    <col min="5126" max="5126" width="14" style="22" bestFit="1" customWidth="1"/>
    <col min="5127" max="5127" width="13.140625" style="22" bestFit="1" customWidth="1"/>
    <col min="5128" max="5377" width="9.140625" style="22"/>
    <col min="5378" max="5378" width="45.42578125" style="22" customWidth="1"/>
    <col min="5379" max="5379" width="8.5703125" style="22" customWidth="1"/>
    <col min="5380" max="5380" width="14" style="22" bestFit="1" customWidth="1"/>
    <col min="5381" max="5381" width="13.7109375" style="22" bestFit="1" customWidth="1"/>
    <col min="5382" max="5382" width="14" style="22" bestFit="1" customWidth="1"/>
    <col min="5383" max="5383" width="13.140625" style="22" bestFit="1" customWidth="1"/>
    <col min="5384" max="5633" width="9.140625" style="22"/>
    <col min="5634" max="5634" width="45.42578125" style="22" customWidth="1"/>
    <col min="5635" max="5635" width="8.5703125" style="22" customWidth="1"/>
    <col min="5636" max="5636" width="14" style="22" bestFit="1" customWidth="1"/>
    <col min="5637" max="5637" width="13.7109375" style="22" bestFit="1" customWidth="1"/>
    <col min="5638" max="5638" width="14" style="22" bestFit="1" customWidth="1"/>
    <col min="5639" max="5639" width="13.140625" style="22" bestFit="1" customWidth="1"/>
    <col min="5640" max="5889" width="9.140625" style="22"/>
    <col min="5890" max="5890" width="45.42578125" style="22" customWidth="1"/>
    <col min="5891" max="5891" width="8.5703125" style="22" customWidth="1"/>
    <col min="5892" max="5892" width="14" style="22" bestFit="1" customWidth="1"/>
    <col min="5893" max="5893" width="13.7109375" style="22" bestFit="1" customWidth="1"/>
    <col min="5894" max="5894" width="14" style="22" bestFit="1" customWidth="1"/>
    <col min="5895" max="5895" width="13.140625" style="22" bestFit="1" customWidth="1"/>
    <col min="5896" max="6145" width="9.140625" style="22"/>
    <col min="6146" max="6146" width="45.42578125" style="22" customWidth="1"/>
    <col min="6147" max="6147" width="8.5703125" style="22" customWidth="1"/>
    <col min="6148" max="6148" width="14" style="22" bestFit="1" customWidth="1"/>
    <col min="6149" max="6149" width="13.7109375" style="22" bestFit="1" customWidth="1"/>
    <col min="6150" max="6150" width="14" style="22" bestFit="1" customWidth="1"/>
    <col min="6151" max="6151" width="13.140625" style="22" bestFit="1" customWidth="1"/>
    <col min="6152" max="6401" width="9.140625" style="22"/>
    <col min="6402" max="6402" width="45.42578125" style="22" customWidth="1"/>
    <col min="6403" max="6403" width="8.5703125" style="22" customWidth="1"/>
    <col min="6404" max="6404" width="14" style="22" bestFit="1" customWidth="1"/>
    <col min="6405" max="6405" width="13.7109375" style="22" bestFit="1" customWidth="1"/>
    <col min="6406" max="6406" width="14" style="22" bestFit="1" customWidth="1"/>
    <col min="6407" max="6407" width="13.140625" style="22" bestFit="1" customWidth="1"/>
    <col min="6408" max="6657" width="9.140625" style="22"/>
    <col min="6658" max="6658" width="45.42578125" style="22" customWidth="1"/>
    <col min="6659" max="6659" width="8.5703125" style="22" customWidth="1"/>
    <col min="6660" max="6660" width="14" style="22" bestFit="1" customWidth="1"/>
    <col min="6661" max="6661" width="13.7109375" style="22" bestFit="1" customWidth="1"/>
    <col min="6662" max="6662" width="14" style="22" bestFit="1" customWidth="1"/>
    <col min="6663" max="6663" width="13.140625" style="22" bestFit="1" customWidth="1"/>
    <col min="6664" max="6913" width="9.140625" style="22"/>
    <col min="6914" max="6914" width="45.42578125" style="22" customWidth="1"/>
    <col min="6915" max="6915" width="8.5703125" style="22" customWidth="1"/>
    <col min="6916" max="6916" width="14" style="22" bestFit="1" customWidth="1"/>
    <col min="6917" max="6917" width="13.7109375" style="22" bestFit="1" customWidth="1"/>
    <col min="6918" max="6918" width="14" style="22" bestFit="1" customWidth="1"/>
    <col min="6919" max="6919" width="13.140625" style="22" bestFit="1" customWidth="1"/>
    <col min="6920" max="7169" width="9.140625" style="22"/>
    <col min="7170" max="7170" width="45.42578125" style="22" customWidth="1"/>
    <col min="7171" max="7171" width="8.5703125" style="22" customWidth="1"/>
    <col min="7172" max="7172" width="14" style="22" bestFit="1" customWidth="1"/>
    <col min="7173" max="7173" width="13.7109375" style="22" bestFit="1" customWidth="1"/>
    <col min="7174" max="7174" width="14" style="22" bestFit="1" customWidth="1"/>
    <col min="7175" max="7175" width="13.140625" style="22" bestFit="1" customWidth="1"/>
    <col min="7176" max="7425" width="9.140625" style="22"/>
    <col min="7426" max="7426" width="45.42578125" style="22" customWidth="1"/>
    <col min="7427" max="7427" width="8.5703125" style="22" customWidth="1"/>
    <col min="7428" max="7428" width="14" style="22" bestFit="1" customWidth="1"/>
    <col min="7429" max="7429" width="13.7109375" style="22" bestFit="1" customWidth="1"/>
    <col min="7430" max="7430" width="14" style="22" bestFit="1" customWidth="1"/>
    <col min="7431" max="7431" width="13.140625" style="22" bestFit="1" customWidth="1"/>
    <col min="7432" max="7681" width="9.140625" style="22"/>
    <col min="7682" max="7682" width="45.42578125" style="22" customWidth="1"/>
    <col min="7683" max="7683" width="8.5703125" style="22" customWidth="1"/>
    <col min="7684" max="7684" width="14" style="22" bestFit="1" customWidth="1"/>
    <col min="7685" max="7685" width="13.7109375" style="22" bestFit="1" customWidth="1"/>
    <col min="7686" max="7686" width="14" style="22" bestFit="1" customWidth="1"/>
    <col min="7687" max="7687" width="13.140625" style="22" bestFit="1" customWidth="1"/>
    <col min="7688" max="7937" width="9.140625" style="22"/>
    <col min="7938" max="7938" width="45.42578125" style="22" customWidth="1"/>
    <col min="7939" max="7939" width="8.5703125" style="22" customWidth="1"/>
    <col min="7940" max="7940" width="14" style="22" bestFit="1" customWidth="1"/>
    <col min="7941" max="7941" width="13.7109375" style="22" bestFit="1" customWidth="1"/>
    <col min="7942" max="7942" width="14" style="22" bestFit="1" customWidth="1"/>
    <col min="7943" max="7943" width="13.140625" style="22" bestFit="1" customWidth="1"/>
    <col min="7944" max="8193" width="9.140625" style="22"/>
    <col min="8194" max="8194" width="45.42578125" style="22" customWidth="1"/>
    <col min="8195" max="8195" width="8.5703125" style="22" customWidth="1"/>
    <col min="8196" max="8196" width="14" style="22" bestFit="1" customWidth="1"/>
    <col min="8197" max="8197" width="13.7109375" style="22" bestFit="1" customWidth="1"/>
    <col min="8198" max="8198" width="14" style="22" bestFit="1" customWidth="1"/>
    <col min="8199" max="8199" width="13.140625" style="22" bestFit="1" customWidth="1"/>
    <col min="8200" max="8449" width="9.140625" style="22"/>
    <col min="8450" max="8450" width="45.42578125" style="22" customWidth="1"/>
    <col min="8451" max="8451" width="8.5703125" style="22" customWidth="1"/>
    <col min="8452" max="8452" width="14" style="22" bestFit="1" customWidth="1"/>
    <col min="8453" max="8453" width="13.7109375" style="22" bestFit="1" customWidth="1"/>
    <col min="8454" max="8454" width="14" style="22" bestFit="1" customWidth="1"/>
    <col min="8455" max="8455" width="13.140625" style="22" bestFit="1" customWidth="1"/>
    <col min="8456" max="8705" width="9.140625" style="22"/>
    <col min="8706" max="8706" width="45.42578125" style="22" customWidth="1"/>
    <col min="8707" max="8707" width="8.5703125" style="22" customWidth="1"/>
    <col min="8708" max="8708" width="14" style="22" bestFit="1" customWidth="1"/>
    <col min="8709" max="8709" width="13.7109375" style="22" bestFit="1" customWidth="1"/>
    <col min="8710" max="8710" width="14" style="22" bestFit="1" customWidth="1"/>
    <col min="8711" max="8711" width="13.140625" style="22" bestFit="1" customWidth="1"/>
    <col min="8712" max="8961" width="9.140625" style="22"/>
    <col min="8962" max="8962" width="45.42578125" style="22" customWidth="1"/>
    <col min="8963" max="8963" width="8.5703125" style="22" customWidth="1"/>
    <col min="8964" max="8964" width="14" style="22" bestFit="1" customWidth="1"/>
    <col min="8965" max="8965" width="13.7109375" style="22" bestFit="1" customWidth="1"/>
    <col min="8966" max="8966" width="14" style="22" bestFit="1" customWidth="1"/>
    <col min="8967" max="8967" width="13.140625" style="22" bestFit="1" customWidth="1"/>
    <col min="8968" max="9217" width="9.140625" style="22"/>
    <col min="9218" max="9218" width="45.42578125" style="22" customWidth="1"/>
    <col min="9219" max="9219" width="8.5703125" style="22" customWidth="1"/>
    <col min="9220" max="9220" width="14" style="22" bestFit="1" customWidth="1"/>
    <col min="9221" max="9221" width="13.7109375" style="22" bestFit="1" customWidth="1"/>
    <col min="9222" max="9222" width="14" style="22" bestFit="1" customWidth="1"/>
    <col min="9223" max="9223" width="13.140625" style="22" bestFit="1" customWidth="1"/>
    <col min="9224" max="9473" width="9.140625" style="22"/>
    <col min="9474" max="9474" width="45.42578125" style="22" customWidth="1"/>
    <col min="9475" max="9475" width="8.5703125" style="22" customWidth="1"/>
    <col min="9476" max="9476" width="14" style="22" bestFit="1" customWidth="1"/>
    <col min="9477" max="9477" width="13.7109375" style="22" bestFit="1" customWidth="1"/>
    <col min="9478" max="9478" width="14" style="22" bestFit="1" customWidth="1"/>
    <col min="9479" max="9479" width="13.140625" style="22" bestFit="1" customWidth="1"/>
    <col min="9480" max="9729" width="9.140625" style="22"/>
    <col min="9730" max="9730" width="45.42578125" style="22" customWidth="1"/>
    <col min="9731" max="9731" width="8.5703125" style="22" customWidth="1"/>
    <col min="9732" max="9732" width="14" style="22" bestFit="1" customWidth="1"/>
    <col min="9733" max="9733" width="13.7109375" style="22" bestFit="1" customWidth="1"/>
    <col min="9734" max="9734" width="14" style="22" bestFit="1" customWidth="1"/>
    <col min="9735" max="9735" width="13.140625" style="22" bestFit="1" customWidth="1"/>
    <col min="9736" max="9985" width="9.140625" style="22"/>
    <col min="9986" max="9986" width="45.42578125" style="22" customWidth="1"/>
    <col min="9987" max="9987" width="8.5703125" style="22" customWidth="1"/>
    <col min="9988" max="9988" width="14" style="22" bestFit="1" customWidth="1"/>
    <col min="9989" max="9989" width="13.7109375" style="22" bestFit="1" customWidth="1"/>
    <col min="9990" max="9990" width="14" style="22" bestFit="1" customWidth="1"/>
    <col min="9991" max="9991" width="13.140625" style="22" bestFit="1" customWidth="1"/>
    <col min="9992" max="10241" width="9.140625" style="22"/>
    <col min="10242" max="10242" width="45.42578125" style="22" customWidth="1"/>
    <col min="10243" max="10243" width="8.5703125" style="22" customWidth="1"/>
    <col min="10244" max="10244" width="14" style="22" bestFit="1" customWidth="1"/>
    <col min="10245" max="10245" width="13.7109375" style="22" bestFit="1" customWidth="1"/>
    <col min="10246" max="10246" width="14" style="22" bestFit="1" customWidth="1"/>
    <col min="10247" max="10247" width="13.140625" style="22" bestFit="1" customWidth="1"/>
    <col min="10248" max="10497" width="9.140625" style="22"/>
    <col min="10498" max="10498" width="45.42578125" style="22" customWidth="1"/>
    <col min="10499" max="10499" width="8.5703125" style="22" customWidth="1"/>
    <col min="10500" max="10500" width="14" style="22" bestFit="1" customWidth="1"/>
    <col min="10501" max="10501" width="13.7109375" style="22" bestFit="1" customWidth="1"/>
    <col min="10502" max="10502" width="14" style="22" bestFit="1" customWidth="1"/>
    <col min="10503" max="10503" width="13.140625" style="22" bestFit="1" customWidth="1"/>
    <col min="10504" max="10753" width="9.140625" style="22"/>
    <col min="10754" max="10754" width="45.42578125" style="22" customWidth="1"/>
    <col min="10755" max="10755" width="8.5703125" style="22" customWidth="1"/>
    <col min="10756" max="10756" width="14" style="22" bestFit="1" customWidth="1"/>
    <col min="10757" max="10757" width="13.7109375" style="22" bestFit="1" customWidth="1"/>
    <col min="10758" max="10758" width="14" style="22" bestFit="1" customWidth="1"/>
    <col min="10759" max="10759" width="13.140625" style="22" bestFit="1" customWidth="1"/>
    <col min="10760" max="11009" width="9.140625" style="22"/>
    <col min="11010" max="11010" width="45.42578125" style="22" customWidth="1"/>
    <col min="11011" max="11011" width="8.5703125" style="22" customWidth="1"/>
    <col min="11012" max="11012" width="14" style="22" bestFit="1" customWidth="1"/>
    <col min="11013" max="11013" width="13.7109375" style="22" bestFit="1" customWidth="1"/>
    <col min="11014" max="11014" width="14" style="22" bestFit="1" customWidth="1"/>
    <col min="11015" max="11015" width="13.140625" style="22" bestFit="1" customWidth="1"/>
    <col min="11016" max="11265" width="9.140625" style="22"/>
    <col min="11266" max="11266" width="45.42578125" style="22" customWidth="1"/>
    <col min="11267" max="11267" width="8.5703125" style="22" customWidth="1"/>
    <col min="11268" max="11268" width="14" style="22" bestFit="1" customWidth="1"/>
    <col min="11269" max="11269" width="13.7109375" style="22" bestFit="1" customWidth="1"/>
    <col min="11270" max="11270" width="14" style="22" bestFit="1" customWidth="1"/>
    <col min="11271" max="11271" width="13.140625" style="22" bestFit="1" customWidth="1"/>
    <col min="11272" max="11521" width="9.140625" style="22"/>
    <col min="11522" max="11522" width="45.42578125" style="22" customWidth="1"/>
    <col min="11523" max="11523" width="8.5703125" style="22" customWidth="1"/>
    <col min="11524" max="11524" width="14" style="22" bestFit="1" customWidth="1"/>
    <col min="11525" max="11525" width="13.7109375" style="22" bestFit="1" customWidth="1"/>
    <col min="11526" max="11526" width="14" style="22" bestFit="1" customWidth="1"/>
    <col min="11527" max="11527" width="13.140625" style="22" bestFit="1" customWidth="1"/>
    <col min="11528" max="11777" width="9.140625" style="22"/>
    <col min="11778" max="11778" width="45.42578125" style="22" customWidth="1"/>
    <col min="11779" max="11779" width="8.5703125" style="22" customWidth="1"/>
    <col min="11780" max="11780" width="14" style="22" bestFit="1" customWidth="1"/>
    <col min="11781" max="11781" width="13.7109375" style="22" bestFit="1" customWidth="1"/>
    <col min="11782" max="11782" width="14" style="22" bestFit="1" customWidth="1"/>
    <col min="11783" max="11783" width="13.140625" style="22" bestFit="1" customWidth="1"/>
    <col min="11784" max="12033" width="9.140625" style="22"/>
    <col min="12034" max="12034" width="45.42578125" style="22" customWidth="1"/>
    <col min="12035" max="12035" width="8.5703125" style="22" customWidth="1"/>
    <col min="12036" max="12036" width="14" style="22" bestFit="1" customWidth="1"/>
    <col min="12037" max="12037" width="13.7109375" style="22" bestFit="1" customWidth="1"/>
    <col min="12038" max="12038" width="14" style="22" bestFit="1" customWidth="1"/>
    <col min="12039" max="12039" width="13.140625" style="22" bestFit="1" customWidth="1"/>
    <col min="12040" max="12289" width="9.140625" style="22"/>
    <col min="12290" max="12290" width="45.42578125" style="22" customWidth="1"/>
    <col min="12291" max="12291" width="8.5703125" style="22" customWidth="1"/>
    <col min="12292" max="12292" width="14" style="22" bestFit="1" customWidth="1"/>
    <col min="12293" max="12293" width="13.7109375" style="22" bestFit="1" customWidth="1"/>
    <col min="12294" max="12294" width="14" style="22" bestFit="1" customWidth="1"/>
    <col min="12295" max="12295" width="13.140625" style="22" bestFit="1" customWidth="1"/>
    <col min="12296" max="12545" width="9.140625" style="22"/>
    <col min="12546" max="12546" width="45.42578125" style="22" customWidth="1"/>
    <col min="12547" max="12547" width="8.5703125" style="22" customWidth="1"/>
    <col min="12548" max="12548" width="14" style="22" bestFit="1" customWidth="1"/>
    <col min="12549" max="12549" width="13.7109375" style="22" bestFit="1" customWidth="1"/>
    <col min="12550" max="12550" width="14" style="22" bestFit="1" customWidth="1"/>
    <col min="12551" max="12551" width="13.140625" style="22" bestFit="1" customWidth="1"/>
    <col min="12552" max="12801" width="9.140625" style="22"/>
    <col min="12802" max="12802" width="45.42578125" style="22" customWidth="1"/>
    <col min="12803" max="12803" width="8.5703125" style="22" customWidth="1"/>
    <col min="12804" max="12804" width="14" style="22" bestFit="1" customWidth="1"/>
    <col min="12805" max="12805" width="13.7109375" style="22" bestFit="1" customWidth="1"/>
    <col min="12806" max="12806" width="14" style="22" bestFit="1" customWidth="1"/>
    <col min="12807" max="12807" width="13.140625" style="22" bestFit="1" customWidth="1"/>
    <col min="12808" max="13057" width="9.140625" style="22"/>
    <col min="13058" max="13058" width="45.42578125" style="22" customWidth="1"/>
    <col min="13059" max="13059" width="8.5703125" style="22" customWidth="1"/>
    <col min="13060" max="13060" width="14" style="22" bestFit="1" customWidth="1"/>
    <col min="13061" max="13061" width="13.7109375" style="22" bestFit="1" customWidth="1"/>
    <col min="13062" max="13062" width="14" style="22" bestFit="1" customWidth="1"/>
    <col min="13063" max="13063" width="13.140625" style="22" bestFit="1" customWidth="1"/>
    <col min="13064" max="13313" width="9.140625" style="22"/>
    <col min="13314" max="13314" width="45.42578125" style="22" customWidth="1"/>
    <col min="13315" max="13315" width="8.5703125" style="22" customWidth="1"/>
    <col min="13316" max="13316" width="14" style="22" bestFit="1" customWidth="1"/>
    <col min="13317" max="13317" width="13.7109375" style="22" bestFit="1" customWidth="1"/>
    <col min="13318" max="13318" width="14" style="22" bestFit="1" customWidth="1"/>
    <col min="13319" max="13319" width="13.140625" style="22" bestFit="1" customWidth="1"/>
    <col min="13320" max="13569" width="9.140625" style="22"/>
    <col min="13570" max="13570" width="45.42578125" style="22" customWidth="1"/>
    <col min="13571" max="13571" width="8.5703125" style="22" customWidth="1"/>
    <col min="13572" max="13572" width="14" style="22" bestFit="1" customWidth="1"/>
    <col min="13573" max="13573" width="13.7109375" style="22" bestFit="1" customWidth="1"/>
    <col min="13574" max="13574" width="14" style="22" bestFit="1" customWidth="1"/>
    <col min="13575" max="13575" width="13.140625" style="22" bestFit="1" customWidth="1"/>
    <col min="13576" max="13825" width="9.140625" style="22"/>
    <col min="13826" max="13826" width="45.42578125" style="22" customWidth="1"/>
    <col min="13827" max="13827" width="8.5703125" style="22" customWidth="1"/>
    <col min="13828" max="13828" width="14" style="22" bestFit="1" customWidth="1"/>
    <col min="13829" max="13829" width="13.7109375" style="22" bestFit="1" customWidth="1"/>
    <col min="13830" max="13830" width="14" style="22" bestFit="1" customWidth="1"/>
    <col min="13831" max="13831" width="13.140625" style="22" bestFit="1" customWidth="1"/>
    <col min="13832" max="14081" width="9.140625" style="22"/>
    <col min="14082" max="14082" width="45.42578125" style="22" customWidth="1"/>
    <col min="14083" max="14083" width="8.5703125" style="22" customWidth="1"/>
    <col min="14084" max="14084" width="14" style="22" bestFit="1" customWidth="1"/>
    <col min="14085" max="14085" width="13.7109375" style="22" bestFit="1" customWidth="1"/>
    <col min="14086" max="14086" width="14" style="22" bestFit="1" customWidth="1"/>
    <col min="14087" max="14087" width="13.140625" style="22" bestFit="1" customWidth="1"/>
    <col min="14088" max="14337" width="9.140625" style="22"/>
    <col min="14338" max="14338" width="45.42578125" style="22" customWidth="1"/>
    <col min="14339" max="14339" width="8.5703125" style="22" customWidth="1"/>
    <col min="14340" max="14340" width="14" style="22" bestFit="1" customWidth="1"/>
    <col min="14341" max="14341" width="13.7109375" style="22" bestFit="1" customWidth="1"/>
    <col min="14342" max="14342" width="14" style="22" bestFit="1" customWidth="1"/>
    <col min="14343" max="14343" width="13.140625" style="22" bestFit="1" customWidth="1"/>
    <col min="14344" max="14593" width="9.140625" style="22"/>
    <col min="14594" max="14594" width="45.42578125" style="22" customWidth="1"/>
    <col min="14595" max="14595" width="8.5703125" style="22" customWidth="1"/>
    <col min="14596" max="14596" width="14" style="22" bestFit="1" customWidth="1"/>
    <col min="14597" max="14597" width="13.7109375" style="22" bestFit="1" customWidth="1"/>
    <col min="14598" max="14598" width="14" style="22" bestFit="1" customWidth="1"/>
    <col min="14599" max="14599" width="13.140625" style="22" bestFit="1" customWidth="1"/>
    <col min="14600" max="14849" width="9.140625" style="22"/>
    <col min="14850" max="14850" width="45.42578125" style="22" customWidth="1"/>
    <col min="14851" max="14851" width="8.5703125" style="22" customWidth="1"/>
    <col min="14852" max="14852" width="14" style="22" bestFit="1" customWidth="1"/>
    <col min="14853" max="14853" width="13.7109375" style="22" bestFit="1" customWidth="1"/>
    <col min="14854" max="14854" width="14" style="22" bestFit="1" customWidth="1"/>
    <col min="14855" max="14855" width="13.140625" style="22" bestFit="1" customWidth="1"/>
    <col min="14856" max="15105" width="9.140625" style="22"/>
    <col min="15106" max="15106" width="45.42578125" style="22" customWidth="1"/>
    <col min="15107" max="15107" width="8.5703125" style="22" customWidth="1"/>
    <col min="15108" max="15108" width="14" style="22" bestFit="1" customWidth="1"/>
    <col min="15109" max="15109" width="13.7109375" style="22" bestFit="1" customWidth="1"/>
    <col min="15110" max="15110" width="14" style="22" bestFit="1" customWidth="1"/>
    <col min="15111" max="15111" width="13.140625" style="22" bestFit="1" customWidth="1"/>
    <col min="15112" max="15361" width="9.140625" style="22"/>
    <col min="15362" max="15362" width="45.42578125" style="22" customWidth="1"/>
    <col min="15363" max="15363" width="8.5703125" style="22" customWidth="1"/>
    <col min="15364" max="15364" width="14" style="22" bestFit="1" customWidth="1"/>
    <col min="15365" max="15365" width="13.7109375" style="22" bestFit="1" customWidth="1"/>
    <col min="15366" max="15366" width="14" style="22" bestFit="1" customWidth="1"/>
    <col min="15367" max="15367" width="13.140625" style="22" bestFit="1" customWidth="1"/>
    <col min="15368" max="15617" width="9.140625" style="22"/>
    <col min="15618" max="15618" width="45.42578125" style="22" customWidth="1"/>
    <col min="15619" max="15619" width="8.5703125" style="22" customWidth="1"/>
    <col min="15620" max="15620" width="14" style="22" bestFit="1" customWidth="1"/>
    <col min="15621" max="15621" width="13.7109375" style="22" bestFit="1" customWidth="1"/>
    <col min="15622" max="15622" width="14" style="22" bestFit="1" customWidth="1"/>
    <col min="15623" max="15623" width="13.140625" style="22" bestFit="1" customWidth="1"/>
    <col min="15624" max="15873" width="9.140625" style="22"/>
    <col min="15874" max="15874" width="45.42578125" style="22" customWidth="1"/>
    <col min="15875" max="15875" width="8.5703125" style="22" customWidth="1"/>
    <col min="15876" max="15876" width="14" style="22" bestFit="1" customWidth="1"/>
    <col min="15877" max="15877" width="13.7109375" style="22" bestFit="1" customWidth="1"/>
    <col min="15878" max="15878" width="14" style="22" bestFit="1" customWidth="1"/>
    <col min="15879" max="15879" width="13.140625" style="22" bestFit="1" customWidth="1"/>
    <col min="15880" max="16129" width="9.140625" style="22"/>
    <col min="16130" max="16130" width="45.42578125" style="22" customWidth="1"/>
    <col min="16131" max="16131" width="8.5703125" style="22" customWidth="1"/>
    <col min="16132" max="16132" width="14" style="22" bestFit="1" customWidth="1"/>
    <col min="16133" max="16133" width="13.7109375" style="22" bestFit="1" customWidth="1"/>
    <col min="16134" max="16134" width="14" style="22" bestFit="1" customWidth="1"/>
    <col min="16135" max="16135" width="13.140625" style="22" bestFit="1" customWidth="1"/>
    <col min="16136" max="16384" width="9.140625" style="22"/>
  </cols>
  <sheetData>
    <row r="1" spans="1:7" s="695" customFormat="1" ht="18" customHeight="1">
      <c r="A1" s="1279" t="s">
        <v>2143</v>
      </c>
      <c r="B1" s="1279"/>
      <c r="C1" s="1279"/>
      <c r="D1" s="1279"/>
      <c r="E1" s="1279"/>
      <c r="F1" s="1279"/>
      <c r="G1" s="1279"/>
    </row>
    <row r="2" spans="1:7" s="695" customFormat="1" ht="18" customHeight="1">
      <c r="A2" s="1280" t="s">
        <v>2144</v>
      </c>
      <c r="B2" s="1280"/>
      <c r="C2" s="1280"/>
      <c r="D2" s="1280"/>
      <c r="E2" s="1280"/>
      <c r="F2" s="1280"/>
      <c r="G2" s="1280"/>
    </row>
    <row r="3" spans="1:7" s="522" customFormat="1">
      <c r="C3" s="696"/>
      <c r="D3" s="697"/>
      <c r="E3" s="698"/>
      <c r="F3" s="698"/>
      <c r="G3" s="698"/>
    </row>
    <row r="4" spans="1:7" s="488" customFormat="1">
      <c r="A4" s="675"/>
      <c r="B4" s="675"/>
      <c r="C4" s="676"/>
      <c r="D4" s="677">
        <v>1</v>
      </c>
      <c r="E4" s="677">
        <v>2</v>
      </c>
      <c r="F4" s="677">
        <v>3</v>
      </c>
      <c r="G4" s="677">
        <v>4</v>
      </c>
    </row>
    <row r="5" spans="1:7" s="685" customFormat="1" ht="12.75" customHeight="1">
      <c r="A5" s="1275" t="s">
        <v>1694</v>
      </c>
      <c r="B5" s="1286" t="s">
        <v>1695</v>
      </c>
      <c r="C5" s="1275" t="s">
        <v>1696</v>
      </c>
      <c r="D5" s="1290" t="s">
        <v>1697</v>
      </c>
      <c r="E5" s="1291"/>
      <c r="F5" s="1291"/>
      <c r="G5" s="1292"/>
    </row>
    <row r="6" spans="1:7" s="685" customFormat="1">
      <c r="A6" s="1285"/>
      <c r="B6" s="1287"/>
      <c r="C6" s="1285"/>
      <c r="D6" s="1293" t="s">
        <v>1698</v>
      </c>
      <c r="E6" s="1294"/>
      <c r="F6" s="1295"/>
      <c r="G6" s="1284" t="s">
        <v>1699</v>
      </c>
    </row>
    <row r="7" spans="1:7" s="685" customFormat="1">
      <c r="A7" s="1285"/>
      <c r="B7" s="1287"/>
      <c r="C7" s="1285"/>
      <c r="D7" s="699" t="s">
        <v>1700</v>
      </c>
      <c r="E7" s="699" t="s">
        <v>1701</v>
      </c>
      <c r="F7" s="699" t="s">
        <v>1702</v>
      </c>
      <c r="G7" s="1296"/>
    </row>
    <row r="8" spans="1:7" s="685" customFormat="1">
      <c r="A8" s="679"/>
      <c r="B8" s="679" t="s">
        <v>1703</v>
      </c>
      <c r="C8" s="700" t="s">
        <v>68</v>
      </c>
      <c r="D8" s="681">
        <v>11454857.98333</v>
      </c>
      <c r="E8" s="681">
        <v>1472885.95104</v>
      </c>
      <c r="F8" s="681">
        <v>9981972.0322900005</v>
      </c>
      <c r="G8" s="681">
        <v>11096674.45576</v>
      </c>
    </row>
    <row r="9" spans="1:7" s="685" customFormat="1">
      <c r="A9" s="679" t="s">
        <v>1704</v>
      </c>
      <c r="B9" s="679" t="s">
        <v>1705</v>
      </c>
      <c r="C9" s="700" t="s">
        <v>68</v>
      </c>
      <c r="D9" s="681">
        <v>7663109.2340699993</v>
      </c>
      <c r="E9" s="681">
        <v>1457760.0874700001</v>
      </c>
      <c r="F9" s="681">
        <v>6205349.1466000006</v>
      </c>
      <c r="G9" s="681">
        <v>7455369.6711499998</v>
      </c>
    </row>
    <row r="10" spans="1:7" s="685" customFormat="1">
      <c r="A10" s="679" t="s">
        <v>1706</v>
      </c>
      <c r="B10" s="679" t="s">
        <v>1707</v>
      </c>
      <c r="C10" s="700" t="s">
        <v>68</v>
      </c>
      <c r="D10" s="681">
        <v>244348.37928999998</v>
      </c>
      <c r="E10" s="681">
        <v>165049.65672</v>
      </c>
      <c r="F10" s="681">
        <v>79298.722569999998</v>
      </c>
      <c r="G10" s="681">
        <v>88303.340400000001</v>
      </c>
    </row>
    <row r="11" spans="1:7" s="522" customFormat="1">
      <c r="A11" s="682" t="s">
        <v>1708</v>
      </c>
      <c r="B11" s="682" t="s">
        <v>1709</v>
      </c>
      <c r="C11" s="701" t="s">
        <v>1710</v>
      </c>
      <c r="D11" s="702"/>
      <c r="E11" s="702"/>
      <c r="F11" s="702"/>
      <c r="G11" s="702"/>
    </row>
    <row r="12" spans="1:7" s="522" customFormat="1">
      <c r="A12" s="682" t="s">
        <v>1711</v>
      </c>
      <c r="B12" s="682" t="s">
        <v>1712</v>
      </c>
      <c r="C12" s="701" t="s">
        <v>1713</v>
      </c>
      <c r="D12" s="684">
        <v>109388.28061</v>
      </c>
      <c r="E12" s="684">
        <v>73869.693579999992</v>
      </c>
      <c r="F12" s="684">
        <v>35518.587030000002</v>
      </c>
      <c r="G12" s="684">
        <v>43206.14258</v>
      </c>
    </row>
    <row r="13" spans="1:7" s="522" customFormat="1">
      <c r="A13" s="682" t="s">
        <v>1714</v>
      </c>
      <c r="B13" s="682" t="s">
        <v>294</v>
      </c>
      <c r="C13" s="701" t="s">
        <v>1715</v>
      </c>
      <c r="D13" s="703">
        <v>3525.12</v>
      </c>
      <c r="E13" s="703">
        <v>3255.5540000000001</v>
      </c>
      <c r="F13" s="703">
        <v>269.56599999999997</v>
      </c>
      <c r="G13" s="703">
        <v>939.33900000000006</v>
      </c>
    </row>
    <row r="14" spans="1:7" s="522" customFormat="1">
      <c r="A14" s="682" t="s">
        <v>1716</v>
      </c>
      <c r="B14" s="682" t="s">
        <v>1717</v>
      </c>
      <c r="C14" s="701" t="s">
        <v>1718</v>
      </c>
      <c r="D14" s="703"/>
      <c r="E14" s="703"/>
      <c r="F14" s="703"/>
      <c r="G14" s="703"/>
    </row>
    <row r="15" spans="1:7" s="522" customFormat="1">
      <c r="A15" s="682" t="s">
        <v>1719</v>
      </c>
      <c r="B15" s="682" t="s">
        <v>1720</v>
      </c>
      <c r="C15" s="701" t="s">
        <v>1721</v>
      </c>
      <c r="D15" s="684">
        <v>28055.81164</v>
      </c>
      <c r="E15" s="684">
        <v>28055.81164</v>
      </c>
      <c r="F15" s="703"/>
      <c r="G15" s="703"/>
    </row>
    <row r="16" spans="1:7" s="522" customFormat="1">
      <c r="A16" s="682" t="s">
        <v>1722</v>
      </c>
      <c r="B16" s="682" t="s">
        <v>1723</v>
      </c>
      <c r="C16" s="701" t="s">
        <v>1724</v>
      </c>
      <c r="D16" s="684">
        <v>99821.729739999995</v>
      </c>
      <c r="E16" s="684">
        <v>59868.597500000003</v>
      </c>
      <c r="F16" s="684">
        <v>39953.132239999999</v>
      </c>
      <c r="G16" s="684">
        <v>41770.13882</v>
      </c>
    </row>
    <row r="17" spans="1:7" s="522" customFormat="1">
      <c r="A17" s="682" t="s">
        <v>1725</v>
      </c>
      <c r="B17" s="682" t="s">
        <v>1726</v>
      </c>
      <c r="C17" s="701" t="s">
        <v>1727</v>
      </c>
      <c r="D17" s="684">
        <v>3257.4372999999996</v>
      </c>
      <c r="E17" s="703"/>
      <c r="F17" s="684">
        <v>3257.4372999999996</v>
      </c>
      <c r="G17" s="684">
        <v>2387.7199999999998</v>
      </c>
    </row>
    <row r="18" spans="1:7" s="522" customFormat="1" ht="21">
      <c r="A18" s="682" t="s">
        <v>1728</v>
      </c>
      <c r="B18" s="682" t="s">
        <v>1729</v>
      </c>
      <c r="C18" s="701" t="s">
        <v>1730</v>
      </c>
      <c r="D18" s="703"/>
      <c r="E18" s="703"/>
      <c r="F18" s="703"/>
      <c r="G18" s="703"/>
    </row>
    <row r="19" spans="1:7" s="522" customFormat="1">
      <c r="A19" s="682" t="s">
        <v>1731</v>
      </c>
      <c r="B19" s="682" t="s">
        <v>1732</v>
      </c>
      <c r="C19" s="701" t="s">
        <v>1733</v>
      </c>
      <c r="D19" s="703">
        <v>300</v>
      </c>
      <c r="E19" s="703"/>
      <c r="F19" s="703">
        <v>300</v>
      </c>
      <c r="G19" s="684"/>
    </row>
    <row r="20" spans="1:7" s="685" customFormat="1">
      <c r="A20" s="679" t="s">
        <v>1734</v>
      </c>
      <c r="B20" s="679" t="s">
        <v>1735</v>
      </c>
      <c r="C20" s="700" t="s">
        <v>68</v>
      </c>
      <c r="D20" s="681">
        <v>4859821.1297500003</v>
      </c>
      <c r="E20" s="681">
        <v>1170253.0504900001</v>
      </c>
      <c r="F20" s="681">
        <v>3689568.07926</v>
      </c>
      <c r="G20" s="681">
        <v>4961767.8897300009</v>
      </c>
    </row>
    <row r="21" spans="1:7" s="522" customFormat="1">
      <c r="A21" s="682" t="s">
        <v>1736</v>
      </c>
      <c r="B21" s="682" t="s">
        <v>256</v>
      </c>
      <c r="C21" s="701" t="s">
        <v>1737</v>
      </c>
      <c r="D21" s="684">
        <v>205738.10310000001</v>
      </c>
      <c r="E21" s="703"/>
      <c r="F21" s="684">
        <v>205738.10310000001</v>
      </c>
      <c r="G21" s="684">
        <v>229676.01509999999</v>
      </c>
    </row>
    <row r="22" spans="1:7" s="522" customFormat="1">
      <c r="A22" s="682" t="s">
        <v>1738</v>
      </c>
      <c r="B22" s="682" t="s">
        <v>1739</v>
      </c>
      <c r="C22" s="701" t="s">
        <v>1740</v>
      </c>
      <c r="D22" s="684">
        <v>129</v>
      </c>
      <c r="E22" s="703"/>
      <c r="F22" s="684">
        <v>129</v>
      </c>
      <c r="G22" s="684">
        <v>129</v>
      </c>
    </row>
    <row r="23" spans="1:7" s="522" customFormat="1">
      <c r="A23" s="682" t="s">
        <v>1741</v>
      </c>
      <c r="B23" s="682" t="s">
        <v>1742</v>
      </c>
      <c r="C23" s="701" t="s">
        <v>1743</v>
      </c>
      <c r="D23" s="684">
        <v>1905826.9837</v>
      </c>
      <c r="E23" s="684">
        <v>473367.06255000003</v>
      </c>
      <c r="F23" s="684">
        <v>1432459.9211500001</v>
      </c>
      <c r="G23" s="684">
        <v>1632042.24801</v>
      </c>
    </row>
    <row r="24" spans="1:7" s="522" customFormat="1">
      <c r="A24" s="682" t="s">
        <v>1744</v>
      </c>
      <c r="B24" s="682" t="s">
        <v>1745</v>
      </c>
      <c r="C24" s="701" t="s">
        <v>1746</v>
      </c>
      <c r="D24" s="684">
        <v>1038537.36124</v>
      </c>
      <c r="E24" s="684">
        <v>533194.23525000003</v>
      </c>
      <c r="F24" s="684">
        <v>505343.12599000003</v>
      </c>
      <c r="G24" s="684">
        <v>541960.39176000003</v>
      </c>
    </row>
    <row r="25" spans="1:7" s="522" customFormat="1">
      <c r="A25" s="682" t="s">
        <v>1747</v>
      </c>
      <c r="B25" s="682" t="s">
        <v>1748</v>
      </c>
      <c r="C25" s="701" t="s">
        <v>1749</v>
      </c>
      <c r="D25" s="684"/>
      <c r="E25" s="684"/>
      <c r="F25" s="684"/>
      <c r="G25" s="684"/>
    </row>
    <row r="26" spans="1:7" s="522" customFormat="1">
      <c r="A26" s="682" t="s">
        <v>1750</v>
      </c>
      <c r="B26" s="682" t="s">
        <v>1751</v>
      </c>
      <c r="C26" s="701" t="s">
        <v>1752</v>
      </c>
      <c r="D26" s="684">
        <v>163691.75268999999</v>
      </c>
      <c r="E26" s="684">
        <v>163691.75268999999</v>
      </c>
      <c r="F26" s="684"/>
      <c r="G26" s="703"/>
    </row>
    <row r="27" spans="1:7" s="522" customFormat="1">
      <c r="A27" s="682" t="s">
        <v>1753</v>
      </c>
      <c r="B27" s="682" t="s">
        <v>1754</v>
      </c>
      <c r="C27" s="701" t="s">
        <v>1755</v>
      </c>
      <c r="D27" s="684"/>
      <c r="E27" s="684"/>
      <c r="F27" s="684"/>
      <c r="G27" s="684"/>
    </row>
    <row r="28" spans="1:7" s="522" customFormat="1">
      <c r="A28" s="682" t="s">
        <v>1756</v>
      </c>
      <c r="B28" s="682" t="s">
        <v>1757</v>
      </c>
      <c r="C28" s="701" t="s">
        <v>1758</v>
      </c>
      <c r="D28" s="684">
        <v>1545181.66102</v>
      </c>
      <c r="E28" s="703"/>
      <c r="F28" s="684">
        <v>1545181.66102</v>
      </c>
      <c r="G28" s="684">
        <v>2556308.0168600003</v>
      </c>
    </row>
    <row r="29" spans="1:7" s="522" customFormat="1" ht="21">
      <c r="A29" s="682" t="s">
        <v>1759</v>
      </c>
      <c r="B29" s="682" t="s">
        <v>1760</v>
      </c>
      <c r="C29" s="701" t="s">
        <v>1761</v>
      </c>
      <c r="D29" s="703"/>
      <c r="E29" s="703"/>
      <c r="F29" s="703"/>
      <c r="G29" s="684"/>
    </row>
    <row r="30" spans="1:7" s="522" customFormat="1">
      <c r="A30" s="682" t="s">
        <v>1762</v>
      </c>
      <c r="B30" s="682" t="s">
        <v>1763</v>
      </c>
      <c r="C30" s="701" t="s">
        <v>1764</v>
      </c>
      <c r="D30" s="684">
        <v>716.26800000000003</v>
      </c>
      <c r="E30" s="703"/>
      <c r="F30" s="684">
        <v>716.26800000000003</v>
      </c>
      <c r="G30" s="684">
        <v>1652.2180000000001</v>
      </c>
    </row>
    <row r="31" spans="1:7" s="685" customFormat="1">
      <c r="A31" s="679" t="s">
        <v>1765</v>
      </c>
      <c r="B31" s="679" t="s">
        <v>1766</v>
      </c>
      <c r="C31" s="700" t="s">
        <v>68</v>
      </c>
      <c r="D31" s="681">
        <v>1068999.4618599999</v>
      </c>
      <c r="E31" s="704">
        <v>122444.98026000001</v>
      </c>
      <c r="F31" s="681">
        <v>946554.48160000006</v>
      </c>
      <c r="G31" s="681">
        <v>949217.34535000008</v>
      </c>
    </row>
    <row r="32" spans="1:7" s="522" customFormat="1">
      <c r="A32" s="682" t="s">
        <v>1767</v>
      </c>
      <c r="B32" s="682" t="s">
        <v>1768</v>
      </c>
      <c r="C32" s="701" t="s">
        <v>1769</v>
      </c>
      <c r="D32" s="703">
        <v>884270.38236000005</v>
      </c>
      <c r="E32" s="703">
        <v>118398.11651000001</v>
      </c>
      <c r="F32" s="703">
        <v>765872.26584999997</v>
      </c>
      <c r="G32" s="703">
        <v>781746.26584999997</v>
      </c>
    </row>
    <row r="33" spans="1:7" s="522" customFormat="1">
      <c r="A33" s="682" t="s">
        <v>1770</v>
      </c>
      <c r="B33" s="682" t="s">
        <v>1771</v>
      </c>
      <c r="C33" s="701" t="s">
        <v>1772</v>
      </c>
      <c r="D33" s="703">
        <v>17460</v>
      </c>
      <c r="E33" s="703">
        <v>4046.86375</v>
      </c>
      <c r="F33" s="703">
        <v>13413.13625</v>
      </c>
      <c r="G33" s="703">
        <v>17460</v>
      </c>
    </row>
    <row r="34" spans="1:7" s="522" customFormat="1">
      <c r="A34" s="682" t="s">
        <v>1773</v>
      </c>
      <c r="B34" s="682" t="s">
        <v>1774</v>
      </c>
      <c r="C34" s="701" t="s">
        <v>1775</v>
      </c>
      <c r="D34" s="703"/>
      <c r="E34" s="703"/>
      <c r="F34" s="703"/>
      <c r="G34" s="703"/>
    </row>
    <row r="35" spans="1:7" s="522" customFormat="1">
      <c r="A35" s="682" t="s">
        <v>1776</v>
      </c>
      <c r="B35" s="682" t="s">
        <v>1777</v>
      </c>
      <c r="C35" s="701" t="s">
        <v>1778</v>
      </c>
      <c r="D35" s="703"/>
      <c r="E35" s="703"/>
      <c r="F35" s="703"/>
      <c r="G35" s="703"/>
    </row>
    <row r="36" spans="1:7" s="522" customFormat="1">
      <c r="A36" s="682" t="s">
        <v>1779</v>
      </c>
      <c r="B36" s="682" t="s">
        <v>1780</v>
      </c>
      <c r="C36" s="701" t="s">
        <v>1781</v>
      </c>
      <c r="D36" s="684">
        <v>150000</v>
      </c>
      <c r="E36" s="703"/>
      <c r="F36" s="684">
        <v>150000</v>
      </c>
      <c r="G36" s="684">
        <v>150000</v>
      </c>
    </row>
    <row r="37" spans="1:7" s="522" customFormat="1">
      <c r="A37" s="682" t="s">
        <v>1782</v>
      </c>
      <c r="B37" s="682" t="s">
        <v>1783</v>
      </c>
      <c r="C37" s="701" t="s">
        <v>1784</v>
      </c>
      <c r="D37" s="703">
        <v>11.079499999999999</v>
      </c>
      <c r="E37" s="703"/>
      <c r="F37" s="703">
        <v>11.079499999999999</v>
      </c>
      <c r="G37" s="703">
        <v>11.079499999999999</v>
      </c>
    </row>
    <row r="38" spans="1:7" s="522" customFormat="1">
      <c r="A38" s="682" t="s">
        <v>1785</v>
      </c>
      <c r="B38" s="682" t="s">
        <v>1786</v>
      </c>
      <c r="C38" s="701" t="s">
        <v>1787</v>
      </c>
      <c r="D38" s="703">
        <v>17258</v>
      </c>
      <c r="E38" s="703"/>
      <c r="F38" s="703">
        <v>17258</v>
      </c>
      <c r="G38" s="703"/>
    </row>
    <row r="39" spans="1:7" s="522" customFormat="1">
      <c r="A39" s="682" t="s">
        <v>1788</v>
      </c>
      <c r="B39" s="682" t="s">
        <v>1789</v>
      </c>
      <c r="C39" s="701" t="s">
        <v>1790</v>
      </c>
      <c r="D39" s="703"/>
      <c r="E39" s="703"/>
      <c r="F39" s="703"/>
      <c r="G39" s="703"/>
    </row>
    <row r="40" spans="1:7" s="522" customFormat="1">
      <c r="A40" s="679" t="s">
        <v>1791</v>
      </c>
      <c r="B40" s="679" t="s">
        <v>1792</v>
      </c>
      <c r="C40" s="700" t="s">
        <v>68</v>
      </c>
      <c r="D40" s="681">
        <v>1489940.2631700002</v>
      </c>
      <c r="E40" s="704">
        <v>12.4</v>
      </c>
      <c r="F40" s="681">
        <v>1489927.86317</v>
      </c>
      <c r="G40" s="681">
        <v>1456081.0956700002</v>
      </c>
    </row>
    <row r="41" spans="1:7" s="685" customFormat="1">
      <c r="A41" s="682" t="s">
        <v>1793</v>
      </c>
      <c r="B41" s="682" t="s">
        <v>1794</v>
      </c>
      <c r="C41" s="701" t="s">
        <v>1795</v>
      </c>
      <c r="D41" s="703"/>
      <c r="E41" s="703"/>
      <c r="F41" s="703"/>
      <c r="G41" s="703"/>
    </row>
    <row r="42" spans="1:7" s="522" customFormat="1">
      <c r="A42" s="682" t="s">
        <v>1796</v>
      </c>
      <c r="B42" s="682" t="s">
        <v>1797</v>
      </c>
      <c r="C42" s="701" t="s">
        <v>1798</v>
      </c>
      <c r="D42" s="703"/>
      <c r="E42" s="703"/>
      <c r="F42" s="703"/>
      <c r="G42" s="703"/>
    </row>
    <row r="43" spans="1:7" s="522" customFormat="1">
      <c r="A43" s="682" t="s">
        <v>1799</v>
      </c>
      <c r="B43" s="682" t="s">
        <v>1800</v>
      </c>
      <c r="C43" s="701" t="s">
        <v>1801</v>
      </c>
      <c r="D43" s="684">
        <v>31274.27421</v>
      </c>
      <c r="E43" s="703"/>
      <c r="F43" s="684">
        <v>31274.27421</v>
      </c>
      <c r="G43" s="684">
        <v>7787.4827299999997</v>
      </c>
    </row>
    <row r="44" spans="1:7" s="522" customFormat="1">
      <c r="A44" s="682" t="s">
        <v>1802</v>
      </c>
      <c r="B44" s="682" t="s">
        <v>1803</v>
      </c>
      <c r="C44" s="701" t="s">
        <v>1804</v>
      </c>
      <c r="D44" s="703"/>
      <c r="E44" s="703"/>
      <c r="F44" s="703"/>
      <c r="G44" s="703"/>
    </row>
    <row r="45" spans="1:7" s="522" customFormat="1" ht="21">
      <c r="A45" s="682" t="s">
        <v>1805</v>
      </c>
      <c r="B45" s="682" t="s">
        <v>1806</v>
      </c>
      <c r="C45" s="701" t="s">
        <v>1807</v>
      </c>
      <c r="D45" s="703"/>
      <c r="E45" s="703"/>
      <c r="F45" s="703"/>
      <c r="G45" s="703"/>
    </row>
    <row r="46" spans="1:7" s="522" customFormat="1">
      <c r="A46" s="682" t="s">
        <v>1808</v>
      </c>
      <c r="B46" s="682" t="s">
        <v>1809</v>
      </c>
      <c r="C46" s="701" t="s">
        <v>1810</v>
      </c>
      <c r="D46" s="703">
        <v>775614.95535000006</v>
      </c>
      <c r="E46" s="703">
        <v>12.4</v>
      </c>
      <c r="F46" s="703">
        <v>775602.55535000004</v>
      </c>
      <c r="G46" s="703">
        <v>744599.05333000002</v>
      </c>
    </row>
    <row r="47" spans="1:7" s="522" customFormat="1">
      <c r="A47" s="682" t="s">
        <v>1811</v>
      </c>
      <c r="B47" s="682" t="s">
        <v>1812</v>
      </c>
      <c r="C47" s="701" t="s">
        <v>1813</v>
      </c>
      <c r="D47" s="684">
        <v>683051.03361000004</v>
      </c>
      <c r="E47" s="703"/>
      <c r="F47" s="684">
        <v>683051.03361000004</v>
      </c>
      <c r="G47" s="684">
        <v>703694.55961</v>
      </c>
    </row>
    <row r="48" spans="1:7" s="522" customFormat="1">
      <c r="A48" s="679" t="s">
        <v>1814</v>
      </c>
      <c r="B48" s="679" t="s">
        <v>1815</v>
      </c>
      <c r="C48" s="700" t="s">
        <v>68</v>
      </c>
      <c r="D48" s="681">
        <v>3791748.7492600004</v>
      </c>
      <c r="E48" s="704">
        <v>15125.86357</v>
      </c>
      <c r="F48" s="681">
        <v>3776622.8856899999</v>
      </c>
      <c r="G48" s="681">
        <v>3641304.78461</v>
      </c>
    </row>
    <row r="49" spans="1:7" s="522" customFormat="1">
      <c r="A49" s="679" t="s">
        <v>1816</v>
      </c>
      <c r="B49" s="679" t="s">
        <v>1817</v>
      </c>
      <c r="C49" s="700" t="s">
        <v>68</v>
      </c>
      <c r="D49" s="681">
        <v>1103.40183</v>
      </c>
      <c r="E49" s="704"/>
      <c r="F49" s="681">
        <v>1103.40183</v>
      </c>
      <c r="G49" s="681">
        <v>1245.93103</v>
      </c>
    </row>
    <row r="50" spans="1:7" s="522" customFormat="1">
      <c r="A50" s="682" t="s">
        <v>1818</v>
      </c>
      <c r="B50" s="682" t="s">
        <v>1819</v>
      </c>
      <c r="C50" s="701" t="s">
        <v>1820</v>
      </c>
      <c r="D50" s="703"/>
      <c r="E50" s="703"/>
      <c r="F50" s="703"/>
      <c r="G50" s="703"/>
    </row>
    <row r="51" spans="1:7" s="522" customFormat="1">
      <c r="A51" s="682" t="s">
        <v>1821</v>
      </c>
      <c r="B51" s="682" t="s">
        <v>1822</v>
      </c>
      <c r="C51" s="701" t="s">
        <v>1823</v>
      </c>
      <c r="D51" s="684">
        <v>1103.40183</v>
      </c>
      <c r="E51" s="703"/>
      <c r="F51" s="684">
        <v>1103.40183</v>
      </c>
      <c r="G51" s="684">
        <v>1245.93103</v>
      </c>
    </row>
    <row r="52" spans="1:7" s="522" customFormat="1">
      <c r="A52" s="682" t="s">
        <v>1824</v>
      </c>
      <c r="B52" s="682" t="s">
        <v>1825</v>
      </c>
      <c r="C52" s="701" t="s">
        <v>1826</v>
      </c>
      <c r="D52" s="703"/>
      <c r="E52" s="703"/>
      <c r="F52" s="703"/>
      <c r="G52" s="703"/>
    </row>
    <row r="53" spans="1:7" s="522" customFormat="1">
      <c r="A53" s="682" t="s">
        <v>1827</v>
      </c>
      <c r="B53" s="682" t="s">
        <v>1828</v>
      </c>
      <c r="C53" s="701" t="s">
        <v>1829</v>
      </c>
      <c r="D53" s="684"/>
      <c r="E53" s="703"/>
      <c r="F53" s="684"/>
      <c r="G53" s="684"/>
    </row>
    <row r="54" spans="1:7" s="522" customFormat="1">
      <c r="A54" s="682" t="s">
        <v>1830</v>
      </c>
      <c r="B54" s="682" t="s">
        <v>1831</v>
      </c>
      <c r="C54" s="701" t="s">
        <v>1832</v>
      </c>
      <c r="D54" s="684"/>
      <c r="E54" s="703"/>
      <c r="F54" s="684"/>
      <c r="G54" s="684"/>
    </row>
    <row r="55" spans="1:7" s="522" customFormat="1">
      <c r="A55" s="682" t="s">
        <v>1833</v>
      </c>
      <c r="B55" s="682" t="s">
        <v>1834</v>
      </c>
      <c r="C55" s="701" t="s">
        <v>1835</v>
      </c>
      <c r="D55" s="684"/>
      <c r="E55" s="703"/>
      <c r="F55" s="684"/>
      <c r="G55" s="684"/>
    </row>
    <row r="56" spans="1:7" s="522" customFormat="1">
      <c r="A56" s="682" t="s">
        <v>1836</v>
      </c>
      <c r="B56" s="682" t="s">
        <v>1837</v>
      </c>
      <c r="C56" s="701" t="s">
        <v>1838</v>
      </c>
      <c r="D56" s="684"/>
      <c r="E56" s="703"/>
      <c r="F56" s="684"/>
      <c r="G56" s="684"/>
    </row>
    <row r="57" spans="1:7" s="522" customFormat="1">
      <c r="A57" s="682" t="s">
        <v>1839</v>
      </c>
      <c r="B57" s="682" t="s">
        <v>1840</v>
      </c>
      <c r="C57" s="701" t="s">
        <v>1841</v>
      </c>
      <c r="D57" s="684"/>
      <c r="E57" s="703"/>
      <c r="F57" s="684"/>
      <c r="G57" s="684"/>
    </row>
    <row r="58" spans="1:7" s="522" customFormat="1">
      <c r="A58" s="682" t="s">
        <v>1842</v>
      </c>
      <c r="B58" s="682" t="s">
        <v>1843</v>
      </c>
      <c r="C58" s="701" t="s">
        <v>1844</v>
      </c>
      <c r="D58" s="684"/>
      <c r="E58" s="703"/>
      <c r="F58" s="684"/>
      <c r="G58" s="684"/>
    </row>
    <row r="59" spans="1:7" s="522" customFormat="1">
      <c r="A59" s="682" t="s">
        <v>1845</v>
      </c>
      <c r="B59" s="682" t="s">
        <v>1846</v>
      </c>
      <c r="C59" s="701" t="s">
        <v>1847</v>
      </c>
      <c r="D59" s="684"/>
      <c r="E59" s="703"/>
      <c r="F59" s="684"/>
      <c r="G59" s="684"/>
    </row>
    <row r="60" spans="1:7" s="522" customFormat="1">
      <c r="A60" s="679" t="s">
        <v>1848</v>
      </c>
      <c r="B60" s="679" t="s">
        <v>1849</v>
      </c>
      <c r="C60" s="700" t="s">
        <v>68</v>
      </c>
      <c r="D60" s="681">
        <v>2110635.54636</v>
      </c>
      <c r="E60" s="681">
        <v>15125.86357</v>
      </c>
      <c r="F60" s="681">
        <v>2095509.68279</v>
      </c>
      <c r="G60" s="681">
        <v>1806131.1307600001</v>
      </c>
    </row>
    <row r="61" spans="1:7" s="522" customFormat="1">
      <c r="A61" s="682" t="s">
        <v>1850</v>
      </c>
      <c r="B61" s="682" t="s">
        <v>1851</v>
      </c>
      <c r="C61" s="701" t="s">
        <v>1852</v>
      </c>
      <c r="D61" s="684">
        <v>42845.085729999999</v>
      </c>
      <c r="E61" s="703">
        <v>594.70791000000008</v>
      </c>
      <c r="F61" s="684">
        <v>42250.377820000002</v>
      </c>
      <c r="G61" s="684">
        <v>65490.663399999998</v>
      </c>
    </row>
    <row r="62" spans="1:7" s="522" customFormat="1">
      <c r="A62" s="682" t="s">
        <v>1853</v>
      </c>
      <c r="B62" s="682" t="s">
        <v>1854</v>
      </c>
      <c r="C62" s="701" t="s">
        <v>1855</v>
      </c>
      <c r="D62" s="703"/>
      <c r="E62" s="703"/>
      <c r="F62" s="703"/>
      <c r="G62" s="703"/>
    </row>
    <row r="63" spans="1:7" s="522" customFormat="1">
      <c r="A63" s="682" t="s">
        <v>1856</v>
      </c>
      <c r="B63" s="682" t="s">
        <v>1857</v>
      </c>
      <c r="C63" s="701" t="s">
        <v>1858</v>
      </c>
      <c r="D63" s="684"/>
      <c r="E63" s="703"/>
      <c r="F63" s="684"/>
      <c r="G63" s="684"/>
    </row>
    <row r="64" spans="1:7" s="522" customFormat="1">
      <c r="A64" s="682" t="s">
        <v>1859</v>
      </c>
      <c r="B64" s="682" t="s">
        <v>1860</v>
      </c>
      <c r="C64" s="701" t="s">
        <v>1861</v>
      </c>
      <c r="D64" s="703">
        <v>994.19240000000002</v>
      </c>
      <c r="E64" s="703"/>
      <c r="F64" s="703">
        <v>994.19240000000002</v>
      </c>
      <c r="G64" s="684">
        <v>1153.925</v>
      </c>
    </row>
    <row r="65" spans="1:7" s="522" customFormat="1">
      <c r="A65" s="682" t="s">
        <v>1862</v>
      </c>
      <c r="B65" s="682" t="s">
        <v>1863</v>
      </c>
      <c r="C65" s="701" t="s">
        <v>1864</v>
      </c>
      <c r="D65" s="684">
        <v>19967.36851</v>
      </c>
      <c r="E65" s="703">
        <v>14531.15566</v>
      </c>
      <c r="F65" s="684">
        <v>5436.2128499999999</v>
      </c>
      <c r="G65" s="684">
        <v>4392.5198099999998</v>
      </c>
    </row>
    <row r="66" spans="1:7" s="522" customFormat="1">
      <c r="A66" s="682" t="s">
        <v>1865</v>
      </c>
      <c r="B66" s="682" t="s">
        <v>1866</v>
      </c>
      <c r="C66" s="701" t="s">
        <v>1867</v>
      </c>
      <c r="D66" s="684">
        <v>21270.00232</v>
      </c>
      <c r="E66" s="703"/>
      <c r="F66" s="684">
        <v>21270.00232</v>
      </c>
      <c r="G66" s="684">
        <v>6759.9203299999999</v>
      </c>
    </row>
    <row r="67" spans="1:7" s="522" customFormat="1">
      <c r="A67" s="682" t="s">
        <v>1868</v>
      </c>
      <c r="B67" s="682" t="s">
        <v>1869</v>
      </c>
      <c r="C67" s="701" t="s">
        <v>1870</v>
      </c>
      <c r="D67" s="684"/>
      <c r="E67" s="703"/>
      <c r="F67" s="684"/>
      <c r="G67" s="684"/>
    </row>
    <row r="68" spans="1:7" s="522" customFormat="1">
      <c r="A68" s="682" t="s">
        <v>1871</v>
      </c>
      <c r="B68" s="682" t="s">
        <v>1872</v>
      </c>
      <c r="C68" s="701" t="s">
        <v>1873</v>
      </c>
      <c r="D68" s="684"/>
      <c r="E68" s="703"/>
      <c r="F68" s="684"/>
      <c r="G68" s="684"/>
    </row>
    <row r="69" spans="1:7" s="522" customFormat="1">
      <c r="A69" s="682" t="s">
        <v>1874</v>
      </c>
      <c r="B69" s="682" t="s">
        <v>1875</v>
      </c>
      <c r="C69" s="701" t="s">
        <v>1876</v>
      </c>
      <c r="D69" s="703"/>
      <c r="E69" s="703"/>
      <c r="F69" s="703"/>
      <c r="G69" s="703"/>
    </row>
    <row r="70" spans="1:7" s="522" customFormat="1">
      <c r="A70" s="682" t="s">
        <v>1877</v>
      </c>
      <c r="B70" s="682" t="s">
        <v>1878</v>
      </c>
      <c r="C70" s="701" t="s">
        <v>1879</v>
      </c>
      <c r="D70" s="684">
        <v>0.13</v>
      </c>
      <c r="E70" s="703"/>
      <c r="F70" s="684">
        <v>0.13</v>
      </c>
      <c r="G70" s="684"/>
    </row>
    <row r="71" spans="1:7" s="522" customFormat="1">
      <c r="A71" s="682" t="s">
        <v>1880</v>
      </c>
      <c r="B71" s="682" t="s">
        <v>1881</v>
      </c>
      <c r="C71" s="701" t="s">
        <v>1882</v>
      </c>
      <c r="D71" s="703"/>
      <c r="E71" s="703"/>
      <c r="F71" s="703"/>
      <c r="G71" s="703"/>
    </row>
    <row r="72" spans="1:7" s="522" customFormat="1">
      <c r="A72" s="682" t="s">
        <v>1883</v>
      </c>
      <c r="B72" s="682" t="s">
        <v>1884</v>
      </c>
      <c r="C72" s="701" t="s">
        <v>1885</v>
      </c>
      <c r="D72" s="703"/>
      <c r="E72" s="703"/>
      <c r="F72" s="703"/>
      <c r="G72" s="703"/>
    </row>
    <row r="73" spans="1:7" s="522" customFormat="1">
      <c r="A73" s="682" t="s">
        <v>1886</v>
      </c>
      <c r="B73" s="682" t="s">
        <v>1887</v>
      </c>
      <c r="C73" s="701" t="s">
        <v>1888</v>
      </c>
      <c r="D73" s="684"/>
      <c r="E73" s="703"/>
      <c r="F73" s="684"/>
      <c r="G73" s="684"/>
    </row>
    <row r="74" spans="1:7" s="522" customFormat="1">
      <c r="A74" s="682" t="s">
        <v>1889</v>
      </c>
      <c r="B74" s="682" t="s">
        <v>212</v>
      </c>
      <c r="C74" s="701" t="s">
        <v>1890</v>
      </c>
      <c r="D74" s="703"/>
      <c r="E74" s="703"/>
      <c r="F74" s="703"/>
      <c r="G74" s="703"/>
    </row>
    <row r="75" spans="1:7" s="522" customFormat="1">
      <c r="A75" s="682" t="s">
        <v>1891</v>
      </c>
      <c r="B75" s="682" t="s">
        <v>1892</v>
      </c>
      <c r="C75" s="701" t="s">
        <v>1893</v>
      </c>
      <c r="D75" s="703"/>
      <c r="E75" s="703"/>
      <c r="F75" s="703"/>
      <c r="G75" s="703"/>
    </row>
    <row r="76" spans="1:7" s="522" customFormat="1">
      <c r="A76" s="682" t="s">
        <v>1894</v>
      </c>
      <c r="B76" s="682" t="s">
        <v>1895</v>
      </c>
      <c r="C76" s="701" t="s">
        <v>1896</v>
      </c>
      <c r="D76" s="684">
        <v>1148.0999999999999</v>
      </c>
      <c r="E76" s="703"/>
      <c r="F76" s="684">
        <v>1148.0999999999999</v>
      </c>
      <c r="G76" s="684"/>
    </row>
    <row r="77" spans="1:7" s="522" customFormat="1">
      <c r="A77" s="682" t="s">
        <v>1897</v>
      </c>
      <c r="B77" s="682" t="s">
        <v>1898</v>
      </c>
      <c r="C77" s="701" t="s">
        <v>1899</v>
      </c>
      <c r="D77" s="684">
        <v>4.7309999999999999</v>
      </c>
      <c r="E77" s="703"/>
      <c r="F77" s="684">
        <v>4.7309999999999999</v>
      </c>
      <c r="G77" s="684">
        <v>0.50287999999999999</v>
      </c>
    </row>
    <row r="78" spans="1:7" s="522" customFormat="1">
      <c r="A78" s="682" t="s">
        <v>1900</v>
      </c>
      <c r="B78" s="682" t="s">
        <v>1901</v>
      </c>
      <c r="C78" s="701" t="s">
        <v>1902</v>
      </c>
      <c r="D78" s="684"/>
      <c r="E78" s="703"/>
      <c r="F78" s="684"/>
      <c r="G78" s="684"/>
    </row>
    <row r="79" spans="1:7" s="522" customFormat="1">
      <c r="A79" s="682" t="s">
        <v>1903</v>
      </c>
      <c r="B79" s="682" t="s">
        <v>1904</v>
      </c>
      <c r="C79" s="701" t="s">
        <v>1905</v>
      </c>
      <c r="D79" s="684"/>
      <c r="E79" s="703"/>
      <c r="F79" s="684"/>
      <c r="G79" s="684"/>
    </row>
    <row r="80" spans="1:7" s="522" customFormat="1">
      <c r="A80" s="682" t="s">
        <v>1906</v>
      </c>
      <c r="B80" s="682" t="s">
        <v>1907</v>
      </c>
      <c r="C80" s="701" t="s">
        <v>1908</v>
      </c>
      <c r="D80" s="684"/>
      <c r="E80" s="703"/>
      <c r="F80" s="684"/>
      <c r="G80" s="684"/>
    </row>
    <row r="81" spans="1:7" s="522" customFormat="1">
      <c r="A81" s="682" t="s">
        <v>1909</v>
      </c>
      <c r="B81" s="682" t="s">
        <v>1910</v>
      </c>
      <c r="C81" s="701" t="s">
        <v>1911</v>
      </c>
      <c r="D81" s="684"/>
      <c r="E81" s="703"/>
      <c r="F81" s="684"/>
      <c r="G81" s="684"/>
    </row>
    <row r="82" spans="1:7" s="522" customFormat="1">
      <c r="A82" s="682" t="s">
        <v>1912</v>
      </c>
      <c r="B82" s="682" t="s">
        <v>1913</v>
      </c>
      <c r="C82" s="701" t="s">
        <v>1914</v>
      </c>
      <c r="D82" s="684"/>
      <c r="E82" s="703"/>
      <c r="F82" s="684"/>
      <c r="G82" s="684"/>
    </row>
    <row r="83" spans="1:7" s="522" customFormat="1" ht="21">
      <c r="A83" s="682" t="s">
        <v>1915</v>
      </c>
      <c r="B83" s="682" t="s">
        <v>1916</v>
      </c>
      <c r="C83" s="701" t="s">
        <v>1917</v>
      </c>
      <c r="D83" s="684"/>
      <c r="E83" s="703"/>
      <c r="F83" s="684"/>
      <c r="G83" s="684"/>
    </row>
    <row r="84" spans="1:7" s="522" customFormat="1">
      <c r="A84" s="682" t="s">
        <v>1918</v>
      </c>
      <c r="B84" s="682" t="s">
        <v>1919</v>
      </c>
      <c r="C84" s="701" t="s">
        <v>1920</v>
      </c>
      <c r="D84" s="703">
        <v>67915.706019999998</v>
      </c>
      <c r="E84" s="703"/>
      <c r="F84" s="703">
        <v>67915.706019999998</v>
      </c>
      <c r="G84" s="703">
        <v>83571.425290000014</v>
      </c>
    </row>
    <row r="85" spans="1:7" s="522" customFormat="1">
      <c r="A85" s="682" t="s">
        <v>1921</v>
      </c>
      <c r="B85" s="682" t="s">
        <v>1922</v>
      </c>
      <c r="C85" s="701" t="s">
        <v>1923</v>
      </c>
      <c r="D85" s="684">
        <v>66072.435960000003</v>
      </c>
      <c r="E85" s="684"/>
      <c r="F85" s="684">
        <v>66072.435960000003</v>
      </c>
      <c r="G85" s="684">
        <v>49913.095710000001</v>
      </c>
    </row>
    <row r="86" spans="1:7" s="522" customFormat="1">
      <c r="A86" s="682" t="s">
        <v>1924</v>
      </c>
      <c r="B86" s="682" t="s">
        <v>1925</v>
      </c>
      <c r="C86" s="701" t="s">
        <v>1926</v>
      </c>
      <c r="D86" s="703">
        <v>5711.7354999999998</v>
      </c>
      <c r="E86" s="703"/>
      <c r="F86" s="703">
        <v>5711.7354999999998</v>
      </c>
      <c r="G86" s="703">
        <v>2447.1974799999998</v>
      </c>
    </row>
    <row r="87" spans="1:7" s="685" customFormat="1">
      <c r="A87" s="682" t="s">
        <v>1927</v>
      </c>
      <c r="B87" s="682" t="s">
        <v>1928</v>
      </c>
      <c r="C87" s="701" t="s">
        <v>1929</v>
      </c>
      <c r="D87" s="703">
        <v>1876889.8413900002</v>
      </c>
      <c r="E87" s="703"/>
      <c r="F87" s="703">
        <v>1876889.8413900002</v>
      </c>
      <c r="G87" s="703">
        <v>1592062.4126500001</v>
      </c>
    </row>
    <row r="88" spans="1:7" s="522" customFormat="1">
      <c r="A88" s="682" t="s">
        <v>1930</v>
      </c>
      <c r="B88" s="682" t="s">
        <v>1931</v>
      </c>
      <c r="C88" s="701" t="s">
        <v>1932</v>
      </c>
      <c r="D88" s="684">
        <v>7816.2175299999999</v>
      </c>
      <c r="E88" s="684"/>
      <c r="F88" s="703">
        <v>7816.2175299999999</v>
      </c>
      <c r="G88" s="703">
        <v>339.46821</v>
      </c>
    </row>
    <row r="89" spans="1:7" s="522" customFormat="1">
      <c r="A89" s="679" t="s">
        <v>1933</v>
      </c>
      <c r="B89" s="679" t="s">
        <v>1934</v>
      </c>
      <c r="C89" s="700" t="s">
        <v>68</v>
      </c>
      <c r="D89" s="681">
        <v>1680009.80107</v>
      </c>
      <c r="E89" s="681"/>
      <c r="F89" s="681">
        <v>1680009.80107</v>
      </c>
      <c r="G89" s="681">
        <v>1833927.72282</v>
      </c>
    </row>
    <row r="90" spans="1:7" s="522" customFormat="1">
      <c r="A90" s="682" t="s">
        <v>1935</v>
      </c>
      <c r="B90" s="682" t="s">
        <v>1936</v>
      </c>
      <c r="C90" s="701" t="s">
        <v>1937</v>
      </c>
      <c r="D90" s="684"/>
      <c r="E90" s="703"/>
      <c r="F90" s="684"/>
      <c r="G90" s="684"/>
    </row>
    <row r="91" spans="1:7" s="522" customFormat="1">
      <c r="A91" s="682" t="s">
        <v>1938</v>
      </c>
      <c r="B91" s="682" t="s">
        <v>1939</v>
      </c>
      <c r="C91" s="701" t="s">
        <v>1940</v>
      </c>
      <c r="D91" s="703"/>
      <c r="E91" s="703"/>
      <c r="F91" s="703"/>
      <c r="G91" s="703"/>
    </row>
    <row r="92" spans="1:7" s="522" customFormat="1">
      <c r="A92" s="682" t="s">
        <v>1941</v>
      </c>
      <c r="B92" s="682" t="s">
        <v>1942</v>
      </c>
      <c r="C92" s="701" t="s">
        <v>1943</v>
      </c>
      <c r="D92" s="703"/>
      <c r="E92" s="703"/>
      <c r="F92" s="703"/>
      <c r="G92" s="684"/>
    </row>
    <row r="93" spans="1:7" s="522" customFormat="1">
      <c r="A93" s="682" t="s">
        <v>1944</v>
      </c>
      <c r="B93" s="682" t="s">
        <v>1945</v>
      </c>
      <c r="C93" s="701" t="s">
        <v>1946</v>
      </c>
      <c r="D93" s="703">
        <v>369000</v>
      </c>
      <c r="E93" s="703"/>
      <c r="F93" s="703">
        <v>369000</v>
      </c>
      <c r="G93" s="703">
        <v>150000</v>
      </c>
    </row>
    <row r="94" spans="1:7" s="522" customFormat="1">
      <c r="A94" s="682" t="s">
        <v>1947</v>
      </c>
      <c r="B94" s="682" t="s">
        <v>1948</v>
      </c>
      <c r="C94" s="701" t="s">
        <v>1949</v>
      </c>
      <c r="D94" s="684">
        <v>14749.111949999999</v>
      </c>
      <c r="E94" s="703"/>
      <c r="F94" s="684">
        <v>14749.111949999999</v>
      </c>
      <c r="G94" s="684">
        <v>3537.2569700000004</v>
      </c>
    </row>
    <row r="95" spans="1:7" s="522" customFormat="1">
      <c r="A95" s="682" t="s">
        <v>1950</v>
      </c>
      <c r="B95" s="682" t="s">
        <v>1951</v>
      </c>
      <c r="C95" s="701" t="s">
        <v>1952</v>
      </c>
      <c r="D95" s="684">
        <v>53.00956</v>
      </c>
      <c r="E95" s="703"/>
      <c r="F95" s="684">
        <v>53.00956</v>
      </c>
      <c r="G95" s="684">
        <v>143.40499</v>
      </c>
    </row>
    <row r="96" spans="1:7" s="522" customFormat="1">
      <c r="A96" s="682" t="s">
        <v>1956</v>
      </c>
      <c r="B96" s="682" t="s">
        <v>1957</v>
      </c>
      <c r="C96" s="701" t="s">
        <v>1958</v>
      </c>
      <c r="D96" s="684">
        <v>1139412.51012</v>
      </c>
      <c r="E96" s="684"/>
      <c r="F96" s="684">
        <v>1139412.51012</v>
      </c>
      <c r="G96" s="684">
        <v>1523994.6897400001</v>
      </c>
    </row>
    <row r="97" spans="1:7" s="522" customFormat="1">
      <c r="A97" s="682" t="s">
        <v>1959</v>
      </c>
      <c r="B97" s="682" t="s">
        <v>1960</v>
      </c>
      <c r="C97" s="701" t="s">
        <v>1961</v>
      </c>
      <c r="D97" s="684">
        <v>156770.53744000001</v>
      </c>
      <c r="E97" s="684"/>
      <c r="F97" s="684">
        <v>156770.53744000001</v>
      </c>
      <c r="G97" s="684">
        <v>156232.71312</v>
      </c>
    </row>
    <row r="98" spans="1:7" s="522" customFormat="1">
      <c r="A98" s="682" t="s">
        <v>1962</v>
      </c>
      <c r="B98" s="682" t="s">
        <v>1963</v>
      </c>
      <c r="C98" s="701" t="s">
        <v>1964</v>
      </c>
      <c r="D98" s="684">
        <v>24.632000000000001</v>
      </c>
      <c r="E98" s="684"/>
      <c r="F98" s="684">
        <v>24.632000000000001</v>
      </c>
      <c r="G98" s="684">
        <v>19.658000000000001</v>
      </c>
    </row>
    <row r="99" spans="1:7" s="488" customFormat="1">
      <c r="A99" s="682" t="s">
        <v>1965</v>
      </c>
      <c r="B99" s="682" t="s">
        <v>1966</v>
      </c>
      <c r="C99" s="701" t="s">
        <v>1967</v>
      </c>
      <c r="D99" s="684"/>
      <c r="E99" s="684"/>
      <c r="F99" s="684"/>
      <c r="G99" s="703"/>
    </row>
    <row r="100" spans="1:7" s="488" customFormat="1">
      <c r="A100" s="686" t="s">
        <v>1968</v>
      </c>
      <c r="B100" s="686" t="s">
        <v>1969</v>
      </c>
      <c r="C100" s="705" t="s">
        <v>1970</v>
      </c>
      <c r="D100" s="688"/>
      <c r="E100" s="688"/>
      <c r="F100" s="688"/>
      <c r="G100" s="688"/>
    </row>
    <row r="101" spans="1:7" s="488" customFormat="1"/>
    <row r="102" spans="1:7" s="488" customFormat="1"/>
    <row r="103" spans="1:7" s="488" customFormat="1" ht="12.75" customHeight="1">
      <c r="A103" s="689"/>
      <c r="B103" s="690"/>
      <c r="C103" s="691"/>
      <c r="D103" s="692">
        <v>1</v>
      </c>
      <c r="E103" s="692">
        <v>2</v>
      </c>
      <c r="F103" s="522"/>
      <c r="G103" s="522"/>
    </row>
    <row r="104" spans="1:7" s="685" customFormat="1" ht="12.75" customHeight="1">
      <c r="A104" s="1275" t="s">
        <v>1694</v>
      </c>
      <c r="B104" s="1286" t="s">
        <v>1695</v>
      </c>
      <c r="C104" s="1275" t="s">
        <v>1696</v>
      </c>
      <c r="D104" s="1288" t="s">
        <v>1697</v>
      </c>
      <c r="E104" s="1289"/>
      <c r="F104" s="522"/>
      <c r="G104" s="522"/>
    </row>
    <row r="105" spans="1:7" s="685" customFormat="1">
      <c r="A105" s="1285"/>
      <c r="B105" s="1287"/>
      <c r="C105" s="1285"/>
      <c r="D105" s="693" t="s">
        <v>1698</v>
      </c>
      <c r="E105" s="706" t="s">
        <v>1699</v>
      </c>
      <c r="F105" s="522"/>
      <c r="G105" s="522"/>
    </row>
    <row r="106" spans="1:7" s="685" customFormat="1">
      <c r="A106" s="679"/>
      <c r="B106" s="679" t="s">
        <v>1971</v>
      </c>
      <c r="C106" s="700" t="s">
        <v>68</v>
      </c>
      <c r="D106" s="681">
        <v>9981972.0322900005</v>
      </c>
      <c r="E106" s="681">
        <v>11096674.45576</v>
      </c>
      <c r="F106" s="522"/>
      <c r="G106" s="522"/>
    </row>
    <row r="107" spans="1:7" s="685" customFormat="1">
      <c r="A107" s="679" t="s">
        <v>1972</v>
      </c>
      <c r="B107" s="679" t="s">
        <v>1973</v>
      </c>
      <c r="C107" s="700" t="s">
        <v>68</v>
      </c>
      <c r="D107" s="681">
        <v>4504743.9717700006</v>
      </c>
      <c r="E107" s="681">
        <v>6098752.7902199998</v>
      </c>
      <c r="F107" s="522"/>
      <c r="G107" s="522"/>
    </row>
    <row r="108" spans="1:7" s="685" customFormat="1">
      <c r="A108" s="679" t="s">
        <v>1974</v>
      </c>
      <c r="B108" s="679" t="s">
        <v>1975</v>
      </c>
      <c r="C108" s="700" t="s">
        <v>68</v>
      </c>
      <c r="D108" s="681">
        <v>2823817.6816199999</v>
      </c>
      <c r="E108" s="681">
        <v>4819946.81494</v>
      </c>
      <c r="F108" s="522"/>
      <c r="G108" s="522"/>
    </row>
    <row r="109" spans="1:7" s="522" customFormat="1">
      <c r="A109" s="682" t="s">
        <v>1976</v>
      </c>
      <c r="B109" s="682" t="s">
        <v>1977</v>
      </c>
      <c r="C109" s="701" t="s">
        <v>1978</v>
      </c>
      <c r="D109" s="702">
        <v>2559099.9754699995</v>
      </c>
      <c r="E109" s="702">
        <v>3624977.02538</v>
      </c>
    </row>
    <row r="110" spans="1:7" s="522" customFormat="1">
      <c r="A110" s="682" t="s">
        <v>1979</v>
      </c>
      <c r="B110" s="682" t="s">
        <v>1980</v>
      </c>
      <c r="C110" s="701" t="s">
        <v>1981</v>
      </c>
      <c r="D110" s="684">
        <v>1472232.6725999999</v>
      </c>
      <c r="E110" s="684">
        <v>2395998.6924800002</v>
      </c>
    </row>
    <row r="111" spans="1:7" s="522" customFormat="1">
      <c r="A111" s="682" t="s">
        <v>1982</v>
      </c>
      <c r="B111" s="682" t="s">
        <v>1983</v>
      </c>
      <c r="C111" s="701" t="s">
        <v>1984</v>
      </c>
      <c r="D111" s="703"/>
      <c r="E111" s="703"/>
    </row>
    <row r="112" spans="1:7" s="522" customFormat="1">
      <c r="A112" s="682" t="s">
        <v>1985</v>
      </c>
      <c r="B112" s="682" t="s">
        <v>1986</v>
      </c>
      <c r="C112" s="701" t="s">
        <v>1987</v>
      </c>
      <c r="D112" s="684">
        <v>-1201233.41292</v>
      </c>
      <c r="E112" s="703">
        <v>-1201233.41292</v>
      </c>
    </row>
    <row r="113" spans="1:7" s="522" customFormat="1">
      <c r="A113" s="682" t="s">
        <v>1988</v>
      </c>
      <c r="B113" s="682" t="s">
        <v>1989</v>
      </c>
      <c r="C113" s="701" t="s">
        <v>1990</v>
      </c>
      <c r="D113" s="703"/>
      <c r="E113" s="703"/>
    </row>
    <row r="114" spans="1:7" s="522" customFormat="1">
      <c r="A114" s="682" t="s">
        <v>1991</v>
      </c>
      <c r="B114" s="682" t="s">
        <v>1992</v>
      </c>
      <c r="C114" s="701" t="s">
        <v>1993</v>
      </c>
      <c r="D114" s="684">
        <v>-6281.5535300000001</v>
      </c>
      <c r="E114" s="684">
        <v>204.51</v>
      </c>
    </row>
    <row r="115" spans="1:7" s="685" customFormat="1">
      <c r="A115" s="679" t="s">
        <v>1994</v>
      </c>
      <c r="B115" s="679" t="s">
        <v>1995</v>
      </c>
      <c r="C115" s="700" t="s">
        <v>68</v>
      </c>
      <c r="D115" s="707">
        <v>156822.37969999999</v>
      </c>
      <c r="E115" s="707">
        <v>156214.57637999998</v>
      </c>
      <c r="F115" s="522"/>
      <c r="G115" s="522"/>
    </row>
    <row r="116" spans="1:7" s="522" customFormat="1">
      <c r="A116" s="682" t="s">
        <v>2011</v>
      </c>
      <c r="B116" s="682" t="s">
        <v>2012</v>
      </c>
      <c r="C116" s="701" t="s">
        <v>2013</v>
      </c>
      <c r="D116" s="684">
        <v>156822.37969999999</v>
      </c>
      <c r="E116" s="684">
        <v>156214.57637999998</v>
      </c>
    </row>
    <row r="117" spans="1:7" s="685" customFormat="1">
      <c r="A117" s="679" t="s">
        <v>2014</v>
      </c>
      <c r="B117" s="679" t="s">
        <v>2015</v>
      </c>
      <c r="C117" s="700" t="s">
        <v>68</v>
      </c>
      <c r="D117" s="707">
        <v>1524103.9104500001</v>
      </c>
      <c r="E117" s="707">
        <v>1122591.3989000001</v>
      </c>
      <c r="F117" s="522"/>
      <c r="G117" s="522"/>
    </row>
    <row r="118" spans="1:7" s="522" customFormat="1">
      <c r="A118" s="682" t="s">
        <v>2016</v>
      </c>
      <c r="B118" s="682" t="s">
        <v>2017</v>
      </c>
      <c r="C118" s="701" t="s">
        <v>2018</v>
      </c>
      <c r="D118" s="684">
        <v>401512.51155</v>
      </c>
      <c r="E118" s="684">
        <v>188809.96156</v>
      </c>
    </row>
    <row r="119" spans="1:7" s="522" customFormat="1">
      <c r="A119" s="682" t="s">
        <v>2019</v>
      </c>
      <c r="B119" s="682" t="s">
        <v>2020</v>
      </c>
      <c r="C119" s="701" t="s">
        <v>2021</v>
      </c>
      <c r="D119" s="684"/>
      <c r="E119" s="684"/>
    </row>
    <row r="120" spans="1:7" s="522" customFormat="1">
      <c r="A120" s="682" t="s">
        <v>2022</v>
      </c>
      <c r="B120" s="682" t="s">
        <v>2023</v>
      </c>
      <c r="C120" s="701" t="s">
        <v>2024</v>
      </c>
      <c r="D120" s="684">
        <v>1122591.3989000001</v>
      </c>
      <c r="E120" s="684">
        <v>933781.43734000006</v>
      </c>
    </row>
    <row r="121" spans="1:7" s="685" customFormat="1">
      <c r="A121" s="679" t="s">
        <v>2025</v>
      </c>
      <c r="B121" s="679" t="s">
        <v>2026</v>
      </c>
      <c r="C121" s="700" t="s">
        <v>68</v>
      </c>
      <c r="D121" s="707">
        <v>5477228.0605200008</v>
      </c>
      <c r="E121" s="707">
        <v>4997921.6655400004</v>
      </c>
      <c r="F121" s="522"/>
      <c r="G121" s="522"/>
    </row>
    <row r="122" spans="1:7" s="685" customFormat="1">
      <c r="A122" s="679" t="s">
        <v>2027</v>
      </c>
      <c r="B122" s="679" t="s">
        <v>2028</v>
      </c>
      <c r="C122" s="700" t="s">
        <v>68</v>
      </c>
      <c r="D122" s="707"/>
      <c r="E122" s="707"/>
      <c r="F122" s="522"/>
      <c r="G122" s="522"/>
    </row>
    <row r="123" spans="1:7" s="522" customFormat="1">
      <c r="A123" s="682" t="s">
        <v>2029</v>
      </c>
      <c r="B123" s="682" t="s">
        <v>2028</v>
      </c>
      <c r="C123" s="701" t="s">
        <v>2030</v>
      </c>
      <c r="D123" s="684"/>
      <c r="E123" s="684"/>
    </row>
    <row r="124" spans="1:7" s="685" customFormat="1">
      <c r="A124" s="679" t="s">
        <v>2031</v>
      </c>
      <c r="B124" s="679" t="s">
        <v>2032</v>
      </c>
      <c r="C124" s="700" t="s">
        <v>68</v>
      </c>
      <c r="D124" s="707">
        <v>4430714.5889900001</v>
      </c>
      <c r="E124" s="707">
        <v>3752436.0705900001</v>
      </c>
      <c r="F124" s="522"/>
      <c r="G124" s="522"/>
    </row>
    <row r="125" spans="1:7" s="522" customFormat="1">
      <c r="A125" s="682" t="s">
        <v>2033</v>
      </c>
      <c r="B125" s="682" t="s">
        <v>2034</v>
      </c>
      <c r="C125" s="701" t="s">
        <v>2035</v>
      </c>
      <c r="D125" s="684">
        <v>2187178.8983299998</v>
      </c>
      <c r="E125" s="684">
        <v>1804295.5169600002</v>
      </c>
    </row>
    <row r="126" spans="1:7" s="522" customFormat="1">
      <c r="A126" s="682" t="s">
        <v>2036</v>
      </c>
      <c r="B126" s="682" t="s">
        <v>2037</v>
      </c>
      <c r="C126" s="701" t="s">
        <v>2038</v>
      </c>
      <c r="D126" s="684"/>
      <c r="E126" s="684">
        <v>1423.1906299999998</v>
      </c>
    </row>
    <row r="127" spans="1:7" s="522" customFormat="1">
      <c r="A127" s="682" t="s">
        <v>2039</v>
      </c>
      <c r="B127" s="682" t="s">
        <v>2040</v>
      </c>
      <c r="C127" s="701" t="s">
        <v>2041</v>
      </c>
      <c r="D127" s="684"/>
      <c r="E127" s="684"/>
    </row>
    <row r="128" spans="1:7" s="522" customFormat="1">
      <c r="A128" s="682" t="s">
        <v>2042</v>
      </c>
      <c r="B128" s="682" t="s">
        <v>2043</v>
      </c>
      <c r="C128" s="701" t="s">
        <v>2044</v>
      </c>
      <c r="D128" s="684"/>
      <c r="E128" s="684"/>
    </row>
    <row r="129" spans="1:7" s="522" customFormat="1">
      <c r="A129" s="682" t="s">
        <v>2045</v>
      </c>
      <c r="B129" s="682" t="s">
        <v>2046</v>
      </c>
      <c r="C129" s="701" t="s">
        <v>2047</v>
      </c>
      <c r="D129" s="684"/>
      <c r="E129" s="684"/>
    </row>
    <row r="130" spans="1:7" s="522" customFormat="1">
      <c r="A130" s="682" t="s">
        <v>2048</v>
      </c>
      <c r="B130" s="682" t="s">
        <v>2049</v>
      </c>
      <c r="C130" s="701" t="s">
        <v>2050</v>
      </c>
      <c r="D130" s="684"/>
      <c r="E130" s="703"/>
    </row>
    <row r="131" spans="1:7" s="522" customFormat="1" ht="21">
      <c r="A131" s="682" t="s">
        <v>2051</v>
      </c>
      <c r="B131" s="682" t="s">
        <v>2052</v>
      </c>
      <c r="C131" s="701" t="s">
        <v>2053</v>
      </c>
      <c r="D131" s="684"/>
      <c r="E131" s="703"/>
    </row>
    <row r="132" spans="1:7" s="522" customFormat="1">
      <c r="A132" s="682" t="s">
        <v>2054</v>
      </c>
      <c r="B132" s="682" t="s">
        <v>2055</v>
      </c>
      <c r="C132" s="701" t="s">
        <v>2056</v>
      </c>
      <c r="D132" s="684">
        <v>445175.98683999997</v>
      </c>
      <c r="E132" s="703">
        <v>533183.73774000001</v>
      </c>
    </row>
    <row r="133" spans="1:7" s="522" customFormat="1">
      <c r="A133" s="682" t="s">
        <v>2057</v>
      </c>
      <c r="B133" s="682" t="s">
        <v>2058</v>
      </c>
      <c r="C133" s="701" t="s">
        <v>2059</v>
      </c>
      <c r="D133" s="684">
        <v>1798359.7038199999</v>
      </c>
      <c r="E133" s="684">
        <v>1413533.6252600001</v>
      </c>
    </row>
    <row r="134" spans="1:7" s="685" customFormat="1">
      <c r="A134" s="679" t="s">
        <v>2060</v>
      </c>
      <c r="B134" s="679" t="s">
        <v>2061</v>
      </c>
      <c r="C134" s="700" t="s">
        <v>68</v>
      </c>
      <c r="D134" s="707">
        <v>1046513.47153</v>
      </c>
      <c r="E134" s="707">
        <v>1245485.5949500001</v>
      </c>
      <c r="F134" s="522"/>
      <c r="G134" s="522"/>
    </row>
    <row r="135" spans="1:7" s="522" customFormat="1">
      <c r="A135" s="682" t="s">
        <v>2062</v>
      </c>
      <c r="B135" s="682" t="s">
        <v>2063</v>
      </c>
      <c r="C135" s="701" t="s">
        <v>2064</v>
      </c>
      <c r="D135" s="684"/>
      <c r="E135" s="684"/>
    </row>
    <row r="136" spans="1:7" s="522" customFormat="1">
      <c r="A136" s="682" t="s">
        <v>2065</v>
      </c>
      <c r="B136" s="682" t="s">
        <v>2066</v>
      </c>
      <c r="C136" s="701" t="s">
        <v>2067</v>
      </c>
      <c r="D136" s="684"/>
      <c r="E136" s="684"/>
    </row>
    <row r="137" spans="1:7" s="522" customFormat="1">
      <c r="A137" s="682" t="s">
        <v>2068</v>
      </c>
      <c r="B137" s="682" t="s">
        <v>2069</v>
      </c>
      <c r="C137" s="701" t="s">
        <v>2070</v>
      </c>
      <c r="D137" s="703"/>
      <c r="E137" s="684"/>
    </row>
    <row r="138" spans="1:7" s="522" customFormat="1">
      <c r="A138" s="682" t="s">
        <v>2071</v>
      </c>
      <c r="B138" s="682" t="s">
        <v>2072</v>
      </c>
      <c r="C138" s="701" t="s">
        <v>2073</v>
      </c>
      <c r="D138" s="703"/>
      <c r="E138" s="684"/>
    </row>
    <row r="139" spans="1:7" s="522" customFormat="1">
      <c r="A139" s="682" t="s">
        <v>2074</v>
      </c>
      <c r="B139" s="682" t="s">
        <v>2075</v>
      </c>
      <c r="C139" s="701" t="s">
        <v>2076</v>
      </c>
      <c r="D139" s="684">
        <v>157586.56925</v>
      </c>
      <c r="E139" s="684">
        <v>396867.68082000001</v>
      </c>
    </row>
    <row r="140" spans="1:7" s="522" customFormat="1">
      <c r="A140" s="682" t="s">
        <v>2077</v>
      </c>
      <c r="B140" s="682" t="s">
        <v>2078</v>
      </c>
      <c r="C140" s="701" t="s">
        <v>2079</v>
      </c>
      <c r="D140" s="684"/>
      <c r="E140" s="684"/>
    </row>
    <row r="141" spans="1:7" s="522" customFormat="1">
      <c r="A141" s="682" t="s">
        <v>2080</v>
      </c>
      <c r="B141" s="682" t="s">
        <v>2081</v>
      </c>
      <c r="C141" s="701" t="s">
        <v>2082</v>
      </c>
      <c r="D141" s="684">
        <v>235.72217999999998</v>
      </c>
      <c r="E141" s="684">
        <v>681.70051000000001</v>
      </c>
    </row>
    <row r="142" spans="1:7" s="522" customFormat="1">
      <c r="A142" s="682" t="s">
        <v>2083</v>
      </c>
      <c r="B142" s="682" t="s">
        <v>2084</v>
      </c>
      <c r="C142" s="701" t="s">
        <v>2085</v>
      </c>
      <c r="D142" s="684"/>
      <c r="E142" s="684"/>
    </row>
    <row r="143" spans="1:7" s="522" customFormat="1">
      <c r="A143" s="682" t="s">
        <v>2086</v>
      </c>
      <c r="B143" s="682" t="s">
        <v>2087</v>
      </c>
      <c r="C143" s="701" t="s">
        <v>2088</v>
      </c>
      <c r="D143" s="684"/>
      <c r="E143" s="684"/>
    </row>
    <row r="144" spans="1:7" s="522" customFormat="1">
      <c r="A144" s="682" t="s">
        <v>2089</v>
      </c>
      <c r="B144" s="682" t="s">
        <v>2090</v>
      </c>
      <c r="C144" s="701" t="s">
        <v>2091</v>
      </c>
      <c r="D144" s="684"/>
      <c r="E144" s="684"/>
    </row>
    <row r="145" spans="1:5" s="522" customFormat="1">
      <c r="A145" s="682" t="s">
        <v>2092</v>
      </c>
      <c r="B145" s="682" t="s">
        <v>2093</v>
      </c>
      <c r="C145" s="701" t="s">
        <v>2094</v>
      </c>
      <c r="D145" s="684">
        <v>62.718000000000004</v>
      </c>
      <c r="E145" s="684">
        <v>78.152000000000001</v>
      </c>
    </row>
    <row r="146" spans="1:5" s="522" customFormat="1">
      <c r="A146" s="682" t="s">
        <v>2095</v>
      </c>
      <c r="B146" s="682" t="s">
        <v>2096</v>
      </c>
      <c r="C146" s="701" t="s">
        <v>2097</v>
      </c>
      <c r="D146" s="684">
        <v>16475.353999999999</v>
      </c>
      <c r="E146" s="684">
        <v>16081.902</v>
      </c>
    </row>
    <row r="147" spans="1:5" s="522" customFormat="1">
      <c r="A147" s="682" t="s">
        <v>2098</v>
      </c>
      <c r="B147" s="682" t="s">
        <v>1881</v>
      </c>
      <c r="C147" s="701" t="s">
        <v>1882</v>
      </c>
      <c r="D147" s="684">
        <v>9424</v>
      </c>
      <c r="E147" s="684">
        <v>8964.2489999999998</v>
      </c>
    </row>
    <row r="148" spans="1:5" s="522" customFormat="1">
      <c r="A148" s="682" t="s">
        <v>2099</v>
      </c>
      <c r="B148" s="682" t="s">
        <v>1884</v>
      </c>
      <c r="C148" s="701" t="s">
        <v>1885</v>
      </c>
      <c r="D148" s="684"/>
      <c r="E148" s="684"/>
    </row>
    <row r="149" spans="1:5" s="522" customFormat="1">
      <c r="A149" s="682" t="s">
        <v>2100</v>
      </c>
      <c r="B149" s="682" t="s">
        <v>1887</v>
      </c>
      <c r="C149" s="701" t="s">
        <v>1888</v>
      </c>
      <c r="D149" s="684">
        <v>2682.127</v>
      </c>
      <c r="E149" s="684">
        <v>2494.4349999999999</v>
      </c>
    </row>
    <row r="150" spans="1:5" s="522" customFormat="1">
      <c r="A150" s="682" t="s">
        <v>2101</v>
      </c>
      <c r="B150" s="682" t="s">
        <v>212</v>
      </c>
      <c r="C150" s="701" t="s">
        <v>1890</v>
      </c>
      <c r="D150" s="684">
        <v>10487.915000000001</v>
      </c>
      <c r="E150" s="684">
        <v>5595.8679999999995</v>
      </c>
    </row>
    <row r="151" spans="1:5" s="522" customFormat="1">
      <c r="A151" s="682" t="s">
        <v>2102</v>
      </c>
      <c r="B151" s="682" t="s">
        <v>1892</v>
      </c>
      <c r="C151" s="701" t="s">
        <v>1893</v>
      </c>
      <c r="D151" s="684">
        <v>5.96</v>
      </c>
      <c r="E151" s="684"/>
    </row>
    <row r="152" spans="1:5" s="522" customFormat="1">
      <c r="A152" s="682" t="s">
        <v>2103</v>
      </c>
      <c r="B152" s="682" t="s">
        <v>2104</v>
      </c>
      <c r="C152" s="701" t="s">
        <v>2105</v>
      </c>
      <c r="D152" s="684">
        <v>44813.43</v>
      </c>
      <c r="E152" s="684">
        <v>2764.971</v>
      </c>
    </row>
    <row r="153" spans="1:5" s="522" customFormat="1">
      <c r="A153" s="682" t="s">
        <v>2106</v>
      </c>
      <c r="B153" s="682" t="s">
        <v>2107</v>
      </c>
      <c r="C153" s="701" t="s">
        <v>2108</v>
      </c>
      <c r="D153" s="684">
        <v>4692.4774100000004</v>
      </c>
      <c r="E153" s="684">
        <v>1712.21</v>
      </c>
    </row>
    <row r="154" spans="1:5" s="522" customFormat="1">
      <c r="A154" s="682" t="s">
        <v>2109</v>
      </c>
      <c r="B154" s="682" t="s">
        <v>2110</v>
      </c>
      <c r="C154" s="701" t="s">
        <v>2111</v>
      </c>
      <c r="D154" s="684">
        <v>9173.3577499999992</v>
      </c>
      <c r="E154" s="684">
        <v>6103.2192000000005</v>
      </c>
    </row>
    <row r="155" spans="1:5" s="522" customFormat="1">
      <c r="A155" s="682" t="s">
        <v>2112</v>
      </c>
      <c r="B155" s="682" t="s">
        <v>2113</v>
      </c>
      <c r="C155" s="701" t="s">
        <v>2114</v>
      </c>
      <c r="D155" s="684">
        <v>2500</v>
      </c>
      <c r="E155" s="684"/>
    </row>
    <row r="156" spans="1:5" s="522" customFormat="1">
      <c r="A156" s="682" t="s">
        <v>2115</v>
      </c>
      <c r="B156" s="682" t="s">
        <v>2116</v>
      </c>
      <c r="C156" s="701" t="s">
        <v>2117</v>
      </c>
      <c r="D156" s="684"/>
      <c r="E156" s="684"/>
    </row>
    <row r="157" spans="1:5" s="522" customFormat="1">
      <c r="A157" s="682" t="s">
        <v>2118</v>
      </c>
      <c r="B157" s="682" t="s">
        <v>1907</v>
      </c>
      <c r="C157" s="701" t="s">
        <v>1908</v>
      </c>
      <c r="D157" s="684">
        <v>1782.0833300000002</v>
      </c>
      <c r="E157" s="684"/>
    </row>
    <row r="158" spans="1:5" s="522" customFormat="1">
      <c r="A158" s="682" t="s">
        <v>2119</v>
      </c>
      <c r="B158" s="682" t="s">
        <v>2120</v>
      </c>
      <c r="C158" s="701" t="s">
        <v>2121</v>
      </c>
      <c r="D158" s="684"/>
      <c r="E158" s="684"/>
    </row>
    <row r="159" spans="1:5" s="522" customFormat="1">
      <c r="A159" s="682" t="s">
        <v>2122</v>
      </c>
      <c r="B159" s="682" t="s">
        <v>2123</v>
      </c>
      <c r="C159" s="701" t="s">
        <v>2124</v>
      </c>
      <c r="D159" s="684"/>
      <c r="E159" s="684"/>
    </row>
    <row r="160" spans="1:5" s="522" customFormat="1">
      <c r="A160" s="682" t="s">
        <v>2125</v>
      </c>
      <c r="B160" s="682" t="s">
        <v>2126</v>
      </c>
      <c r="C160" s="701" t="s">
        <v>2127</v>
      </c>
      <c r="D160" s="684"/>
      <c r="E160" s="684"/>
    </row>
    <row r="161" spans="1:5" s="522" customFormat="1">
      <c r="A161" s="682" t="s">
        <v>2128</v>
      </c>
      <c r="B161" s="682" t="s">
        <v>2129</v>
      </c>
      <c r="C161" s="701" t="s">
        <v>2130</v>
      </c>
      <c r="D161" s="684">
        <v>403.87104999999997</v>
      </c>
      <c r="E161" s="684">
        <v>170.68816000000001</v>
      </c>
    </row>
    <row r="162" spans="1:5" s="522" customFormat="1">
      <c r="A162" s="682" t="s">
        <v>2131</v>
      </c>
      <c r="B162" s="682" t="s">
        <v>2132</v>
      </c>
      <c r="C162" s="701" t="s">
        <v>2133</v>
      </c>
      <c r="D162" s="684"/>
      <c r="E162" s="684">
        <v>4285.9750000000004</v>
      </c>
    </row>
    <row r="163" spans="1:5" s="522" customFormat="1">
      <c r="A163" s="682" t="s">
        <v>2134</v>
      </c>
      <c r="B163" s="682" t="s">
        <v>2135</v>
      </c>
      <c r="C163" s="701" t="s">
        <v>2136</v>
      </c>
      <c r="D163" s="684">
        <v>617.72421999999995</v>
      </c>
      <c r="E163" s="684"/>
    </row>
    <row r="164" spans="1:5" s="522" customFormat="1">
      <c r="A164" s="682" t="s">
        <v>2137</v>
      </c>
      <c r="B164" s="682" t="s">
        <v>2138</v>
      </c>
      <c r="C164" s="701" t="s">
        <v>2139</v>
      </c>
      <c r="D164" s="684">
        <v>767456.85589000001</v>
      </c>
      <c r="E164" s="684">
        <v>793940.61378999997</v>
      </c>
    </row>
    <row r="165" spans="1:5" s="522" customFormat="1">
      <c r="A165" s="686" t="s">
        <v>2140</v>
      </c>
      <c r="B165" s="686" t="s">
        <v>2141</v>
      </c>
      <c r="C165" s="705" t="s">
        <v>2142</v>
      </c>
      <c r="D165" s="688">
        <v>18113.30645</v>
      </c>
      <c r="E165" s="688">
        <v>5743.9304699999993</v>
      </c>
    </row>
    <row r="166" spans="1:5" s="488" customFormat="1"/>
    <row r="167" spans="1:5" s="488" customFormat="1"/>
    <row r="168" spans="1:5" s="488" customFormat="1"/>
    <row r="169" spans="1:5" s="488" customFormat="1"/>
    <row r="170" spans="1:5" s="488" customFormat="1"/>
    <row r="171" spans="1:5" s="488" customFormat="1"/>
    <row r="172" spans="1:5" s="488" customFormat="1"/>
    <row r="173" spans="1:5" s="488" customFormat="1"/>
    <row r="174" spans="1:5" s="488" customFormat="1"/>
    <row r="175" spans="1:5" s="488" customFormat="1"/>
    <row r="176" spans="1:5" s="488" customFormat="1"/>
    <row r="177" s="488" customFormat="1"/>
    <row r="178" s="488" customFormat="1"/>
    <row r="179" s="488" customFormat="1"/>
    <row r="180" s="488" customFormat="1"/>
    <row r="181" s="488" customFormat="1"/>
    <row r="182" s="488" customFormat="1"/>
    <row r="183" s="488" customFormat="1"/>
    <row r="184" s="488" customFormat="1"/>
    <row r="185" s="488" customFormat="1"/>
    <row r="186" s="488" customFormat="1"/>
    <row r="187" s="488" customFormat="1"/>
    <row r="188" s="488" customFormat="1"/>
    <row r="189" s="488" customFormat="1"/>
    <row r="190" s="488" customFormat="1"/>
    <row r="191" s="488" customFormat="1"/>
    <row r="192" s="488" customFormat="1"/>
    <row r="193" s="488" customFormat="1"/>
    <row r="194" s="488" customFormat="1"/>
    <row r="195" s="488" customFormat="1"/>
    <row r="196" s="488" customFormat="1"/>
    <row r="197" s="488" customFormat="1"/>
    <row r="198" s="488" customFormat="1"/>
    <row r="199" s="488" customFormat="1"/>
    <row r="200" s="488" customFormat="1"/>
    <row r="201" s="488" customFormat="1"/>
    <row r="202" s="488" customFormat="1"/>
    <row r="203" s="488" customFormat="1"/>
    <row r="204" s="488" customFormat="1"/>
    <row r="205" s="488" customFormat="1"/>
    <row r="206" s="488" customFormat="1"/>
    <row r="207" s="488" customFormat="1"/>
    <row r="208" s="488" customFormat="1"/>
    <row r="209" s="488" customFormat="1"/>
    <row r="210" s="488" customFormat="1"/>
    <row r="211" s="488" customFormat="1"/>
    <row r="212" s="488" customFormat="1"/>
    <row r="213" s="488" customFormat="1"/>
    <row r="214" s="488" customFormat="1"/>
    <row r="215" s="488" customFormat="1"/>
    <row r="216" s="488" customFormat="1"/>
    <row r="217" s="488" customFormat="1"/>
    <row r="218" s="488" customFormat="1"/>
    <row r="219" s="488" customFormat="1"/>
    <row r="220" s="488" customFormat="1"/>
    <row r="221" s="488" customFormat="1"/>
    <row r="222" s="488" customFormat="1"/>
    <row r="223" s="488" customFormat="1"/>
    <row r="224" s="488" customFormat="1"/>
    <row r="225" s="488" customFormat="1"/>
    <row r="226" s="488" customFormat="1"/>
    <row r="227" s="488" customFormat="1"/>
    <row r="228" s="488" customFormat="1"/>
    <row r="229" s="488" customFormat="1"/>
    <row r="230" s="488" customFormat="1"/>
    <row r="231" s="488" customFormat="1"/>
    <row r="232" s="488" customFormat="1"/>
    <row r="233" s="488" customFormat="1"/>
    <row r="234" s="488" customFormat="1"/>
    <row r="235" s="488" customFormat="1"/>
    <row r="236" s="488" customFormat="1"/>
    <row r="237" s="488" customFormat="1"/>
    <row r="238" s="488" customFormat="1"/>
    <row r="239" s="488" customFormat="1"/>
    <row r="240" s="488" customFormat="1"/>
    <row r="241" s="488" customFormat="1"/>
    <row r="242" s="488" customFormat="1"/>
    <row r="243" s="488" customFormat="1"/>
    <row r="244" s="488" customFormat="1"/>
    <row r="245" s="488" customFormat="1"/>
    <row r="246" s="488" customFormat="1"/>
    <row r="247" s="488" customFormat="1"/>
    <row r="248" s="488" customFormat="1"/>
    <row r="249" s="488" customFormat="1"/>
    <row r="250" s="488" customFormat="1"/>
    <row r="251" s="488" customFormat="1"/>
    <row r="252" s="488" customFormat="1"/>
    <row r="253" s="488" customFormat="1"/>
    <row r="254" s="488" customFormat="1"/>
    <row r="255" s="488" customFormat="1"/>
    <row r="256" s="488" customFormat="1"/>
    <row r="257" s="488" customFormat="1"/>
    <row r="258" s="488" customFormat="1"/>
    <row r="259" s="488" customFormat="1"/>
    <row r="260" s="488" customFormat="1"/>
  </sheetData>
  <customSheetViews>
    <customSheetView guid="{040A417A-1A2A-4546-91E5-4FDAF814DD6C}" showPageBreaks="1" showGridLines="0" fitToPage="1" printArea="1" view="pageBreakPreview">
      <selection activeCell="F87" sqref="F87"/>
      <rowBreaks count="1" manualBreakCount="1">
        <brk id="86" max="6" man="1"/>
      </rowBreaks>
      <pageMargins left="0.39370078740157483" right="0.39370078740157483" top="0.59055118110236227" bottom="0.39370078740157483" header="0.31496062992125984" footer="0.11811023622047245"/>
      <printOptions horizontalCentered="1"/>
      <pageSetup paperSize="9" scale="70" firstPageNumber="420" fitToHeight="2" orientation="portrait" useFirstPageNumber="1" r:id="rId1"/>
      <headerFooter alignWithMargins="0">
        <oddHeader>&amp;L&amp;"Tahoma,Kurzíva"Závěrečný účet za rok 2013&amp;R&amp;"Tahoma,Kurzíva"Tabulka č. 30</oddHeader>
        <oddFooter>&amp;C&amp;"Tahoma,Obyčejné"&amp;P</oddFooter>
      </headerFooter>
    </customSheetView>
  </customSheetViews>
  <mergeCells count="12">
    <mergeCell ref="A104:A105"/>
    <mergeCell ref="B104:B105"/>
    <mergeCell ref="C104:C105"/>
    <mergeCell ref="D104:E104"/>
    <mergeCell ref="A1:G1"/>
    <mergeCell ref="A2:G2"/>
    <mergeCell ref="A5:A7"/>
    <mergeCell ref="B5:B7"/>
    <mergeCell ref="C5:C7"/>
    <mergeCell ref="D5:G5"/>
    <mergeCell ref="D6:F6"/>
    <mergeCell ref="G6:G7"/>
  </mergeCells>
  <printOptions horizontalCentered="1"/>
  <pageMargins left="0.39370078740157483" right="0.39370078740157483" top="0.59055118110236227" bottom="0.39370078740157483" header="0.31496062992125984" footer="0.11811023622047245"/>
  <pageSetup paperSize="9" scale="70" firstPageNumber="420" fitToHeight="2" orientation="portrait" useFirstPageNumber="1" r:id="rId2"/>
  <headerFooter alignWithMargins="0">
    <oddHeader>&amp;L&amp;"Tahoma,Kurzíva"Závěrečný účet za rok 2013&amp;R&amp;"Tahoma,Kurzíva"Tabulka č. 30</oddHeader>
    <oddFooter>&amp;C&amp;"Tahoma,Obyčejné"&amp;P</oddFooter>
  </headerFooter>
  <rowBreaks count="1" manualBreakCount="1">
    <brk id="86" max="6"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15"/>
  <sheetViews>
    <sheetView showGridLines="0" view="pageBreakPreview" zoomScaleNormal="100" zoomScaleSheetLayoutView="100" workbookViewId="0">
      <selection activeCell="F87" sqref="F87"/>
    </sheetView>
  </sheetViews>
  <sheetFormatPr defaultRowHeight="12.75"/>
  <cols>
    <col min="1" max="1" width="7" style="725" customWidth="1"/>
    <col min="2" max="2" width="42.85546875" style="488" customWidth="1"/>
    <col min="3" max="3" width="8.7109375" style="723" customWidth="1"/>
    <col min="4" max="7" width="13.85546875" style="726" customWidth="1"/>
    <col min="8" max="256" width="9.140625" style="488"/>
    <col min="257" max="257" width="7" style="488" customWidth="1"/>
    <col min="258" max="258" width="42.85546875" style="488" customWidth="1"/>
    <col min="259" max="259" width="8.7109375" style="488" customWidth="1"/>
    <col min="260" max="263" width="13.85546875" style="488" customWidth="1"/>
    <col min="264" max="512" width="9.140625" style="488"/>
    <col min="513" max="513" width="7" style="488" customWidth="1"/>
    <col min="514" max="514" width="42.85546875" style="488" customWidth="1"/>
    <col min="515" max="515" width="8.7109375" style="488" customWidth="1"/>
    <col min="516" max="519" width="13.85546875" style="488" customWidth="1"/>
    <col min="520" max="768" width="9.140625" style="488"/>
    <col min="769" max="769" width="7" style="488" customWidth="1"/>
    <col min="770" max="770" width="42.85546875" style="488" customWidth="1"/>
    <col min="771" max="771" width="8.7109375" style="488" customWidth="1"/>
    <col min="772" max="775" width="13.85546875" style="488" customWidth="1"/>
    <col min="776" max="1024" width="9.140625" style="488"/>
    <col min="1025" max="1025" width="7" style="488" customWidth="1"/>
    <col min="1026" max="1026" width="42.85546875" style="488" customWidth="1"/>
    <col min="1027" max="1027" width="8.7109375" style="488" customWidth="1"/>
    <col min="1028" max="1031" width="13.85546875" style="488" customWidth="1"/>
    <col min="1032" max="1280" width="9.140625" style="488"/>
    <col min="1281" max="1281" width="7" style="488" customWidth="1"/>
    <col min="1282" max="1282" width="42.85546875" style="488" customWidth="1"/>
    <col min="1283" max="1283" width="8.7109375" style="488" customWidth="1"/>
    <col min="1284" max="1287" width="13.85546875" style="488" customWidth="1"/>
    <col min="1288" max="1536" width="9.140625" style="488"/>
    <col min="1537" max="1537" width="7" style="488" customWidth="1"/>
    <col min="1538" max="1538" width="42.85546875" style="488" customWidth="1"/>
    <col min="1539" max="1539" width="8.7109375" style="488" customWidth="1"/>
    <col min="1540" max="1543" width="13.85546875" style="488" customWidth="1"/>
    <col min="1544" max="1792" width="9.140625" style="488"/>
    <col min="1793" max="1793" width="7" style="488" customWidth="1"/>
    <col min="1794" max="1794" width="42.85546875" style="488" customWidth="1"/>
    <col min="1795" max="1795" width="8.7109375" style="488" customWidth="1"/>
    <col min="1796" max="1799" width="13.85546875" style="488" customWidth="1"/>
    <col min="1800" max="2048" width="9.140625" style="488"/>
    <col min="2049" max="2049" width="7" style="488" customWidth="1"/>
    <col min="2050" max="2050" width="42.85546875" style="488" customWidth="1"/>
    <col min="2051" max="2051" width="8.7109375" style="488" customWidth="1"/>
    <col min="2052" max="2055" width="13.85546875" style="488" customWidth="1"/>
    <col min="2056" max="2304" width="9.140625" style="488"/>
    <col min="2305" max="2305" width="7" style="488" customWidth="1"/>
    <col min="2306" max="2306" width="42.85546875" style="488" customWidth="1"/>
    <col min="2307" max="2307" width="8.7109375" style="488" customWidth="1"/>
    <col min="2308" max="2311" width="13.85546875" style="488" customWidth="1"/>
    <col min="2312" max="2560" width="9.140625" style="488"/>
    <col min="2561" max="2561" width="7" style="488" customWidth="1"/>
    <col min="2562" max="2562" width="42.85546875" style="488" customWidth="1"/>
    <col min="2563" max="2563" width="8.7109375" style="488" customWidth="1"/>
    <col min="2564" max="2567" width="13.85546875" style="488" customWidth="1"/>
    <col min="2568" max="2816" width="9.140625" style="488"/>
    <col min="2817" max="2817" width="7" style="488" customWidth="1"/>
    <col min="2818" max="2818" width="42.85546875" style="488" customWidth="1"/>
    <col min="2819" max="2819" width="8.7109375" style="488" customWidth="1"/>
    <col min="2820" max="2823" width="13.85546875" style="488" customWidth="1"/>
    <col min="2824" max="3072" width="9.140625" style="488"/>
    <col min="3073" max="3073" width="7" style="488" customWidth="1"/>
    <col min="3074" max="3074" width="42.85546875" style="488" customWidth="1"/>
    <col min="3075" max="3075" width="8.7109375" style="488" customWidth="1"/>
    <col min="3076" max="3079" width="13.85546875" style="488" customWidth="1"/>
    <col min="3080" max="3328" width="9.140625" style="488"/>
    <col min="3329" max="3329" width="7" style="488" customWidth="1"/>
    <col min="3330" max="3330" width="42.85546875" style="488" customWidth="1"/>
    <col min="3331" max="3331" width="8.7109375" style="488" customWidth="1"/>
    <col min="3332" max="3335" width="13.85546875" style="488" customWidth="1"/>
    <col min="3336" max="3584" width="9.140625" style="488"/>
    <col min="3585" max="3585" width="7" style="488" customWidth="1"/>
    <col min="3586" max="3586" width="42.85546875" style="488" customWidth="1"/>
    <col min="3587" max="3587" width="8.7109375" style="488" customWidth="1"/>
    <col min="3588" max="3591" width="13.85546875" style="488" customWidth="1"/>
    <col min="3592" max="3840" width="9.140625" style="488"/>
    <col min="3841" max="3841" width="7" style="488" customWidth="1"/>
    <col min="3842" max="3842" width="42.85546875" style="488" customWidth="1"/>
    <col min="3843" max="3843" width="8.7109375" style="488" customWidth="1"/>
    <col min="3844" max="3847" width="13.85546875" style="488" customWidth="1"/>
    <col min="3848" max="4096" width="9.140625" style="488"/>
    <col min="4097" max="4097" width="7" style="488" customWidth="1"/>
    <col min="4098" max="4098" width="42.85546875" style="488" customWidth="1"/>
    <col min="4099" max="4099" width="8.7109375" style="488" customWidth="1"/>
    <col min="4100" max="4103" width="13.85546875" style="488" customWidth="1"/>
    <col min="4104" max="4352" width="9.140625" style="488"/>
    <col min="4353" max="4353" width="7" style="488" customWidth="1"/>
    <col min="4354" max="4354" width="42.85546875" style="488" customWidth="1"/>
    <col min="4355" max="4355" width="8.7109375" style="488" customWidth="1"/>
    <col min="4356" max="4359" width="13.85546875" style="488" customWidth="1"/>
    <col min="4360" max="4608" width="9.140625" style="488"/>
    <col min="4609" max="4609" width="7" style="488" customWidth="1"/>
    <col min="4610" max="4610" width="42.85546875" style="488" customWidth="1"/>
    <col min="4611" max="4611" width="8.7109375" style="488" customWidth="1"/>
    <col min="4612" max="4615" width="13.85546875" style="488" customWidth="1"/>
    <col min="4616" max="4864" width="9.140625" style="488"/>
    <col min="4865" max="4865" width="7" style="488" customWidth="1"/>
    <col min="4866" max="4866" width="42.85546875" style="488" customWidth="1"/>
    <col min="4867" max="4867" width="8.7109375" style="488" customWidth="1"/>
    <col min="4868" max="4871" width="13.85546875" style="488" customWidth="1"/>
    <col min="4872" max="5120" width="9.140625" style="488"/>
    <col min="5121" max="5121" width="7" style="488" customWidth="1"/>
    <col min="5122" max="5122" width="42.85546875" style="488" customWidth="1"/>
    <col min="5123" max="5123" width="8.7109375" style="488" customWidth="1"/>
    <col min="5124" max="5127" width="13.85546875" style="488" customWidth="1"/>
    <col min="5128" max="5376" width="9.140625" style="488"/>
    <col min="5377" max="5377" width="7" style="488" customWidth="1"/>
    <col min="5378" max="5378" width="42.85546875" style="488" customWidth="1"/>
    <col min="5379" max="5379" width="8.7109375" style="488" customWidth="1"/>
    <col min="5380" max="5383" width="13.85546875" style="488" customWidth="1"/>
    <col min="5384" max="5632" width="9.140625" style="488"/>
    <col min="5633" max="5633" width="7" style="488" customWidth="1"/>
    <col min="5634" max="5634" width="42.85546875" style="488" customWidth="1"/>
    <col min="5635" max="5635" width="8.7109375" style="488" customWidth="1"/>
    <col min="5636" max="5639" width="13.85546875" style="488" customWidth="1"/>
    <col min="5640" max="5888" width="9.140625" style="488"/>
    <col min="5889" max="5889" width="7" style="488" customWidth="1"/>
    <col min="5890" max="5890" width="42.85546875" style="488" customWidth="1"/>
    <col min="5891" max="5891" width="8.7109375" style="488" customWidth="1"/>
    <col min="5892" max="5895" width="13.85546875" style="488" customWidth="1"/>
    <col min="5896" max="6144" width="9.140625" style="488"/>
    <col min="6145" max="6145" width="7" style="488" customWidth="1"/>
    <col min="6146" max="6146" width="42.85546875" style="488" customWidth="1"/>
    <col min="6147" max="6147" width="8.7109375" style="488" customWidth="1"/>
    <col min="6148" max="6151" width="13.85546875" style="488" customWidth="1"/>
    <col min="6152" max="6400" width="9.140625" style="488"/>
    <col min="6401" max="6401" width="7" style="488" customWidth="1"/>
    <col min="6402" max="6402" width="42.85546875" style="488" customWidth="1"/>
    <col min="6403" max="6403" width="8.7109375" style="488" customWidth="1"/>
    <col min="6404" max="6407" width="13.85546875" style="488" customWidth="1"/>
    <col min="6408" max="6656" width="9.140625" style="488"/>
    <col min="6657" max="6657" width="7" style="488" customWidth="1"/>
    <col min="6658" max="6658" width="42.85546875" style="488" customWidth="1"/>
    <col min="6659" max="6659" width="8.7109375" style="488" customWidth="1"/>
    <col min="6660" max="6663" width="13.85546875" style="488" customWidth="1"/>
    <col min="6664" max="6912" width="9.140625" style="488"/>
    <col min="6913" max="6913" width="7" style="488" customWidth="1"/>
    <col min="6914" max="6914" width="42.85546875" style="488" customWidth="1"/>
    <col min="6915" max="6915" width="8.7109375" style="488" customWidth="1"/>
    <col min="6916" max="6919" width="13.85546875" style="488" customWidth="1"/>
    <col min="6920" max="7168" width="9.140625" style="488"/>
    <col min="7169" max="7169" width="7" style="488" customWidth="1"/>
    <col min="7170" max="7170" width="42.85546875" style="488" customWidth="1"/>
    <col min="7171" max="7171" width="8.7109375" style="488" customWidth="1"/>
    <col min="7172" max="7175" width="13.85546875" style="488" customWidth="1"/>
    <col min="7176" max="7424" width="9.140625" style="488"/>
    <col min="7425" max="7425" width="7" style="488" customWidth="1"/>
    <col min="7426" max="7426" width="42.85546875" style="488" customWidth="1"/>
    <col min="7427" max="7427" width="8.7109375" style="488" customWidth="1"/>
    <col min="7428" max="7431" width="13.85546875" style="488" customWidth="1"/>
    <col min="7432" max="7680" width="9.140625" style="488"/>
    <col min="7681" max="7681" width="7" style="488" customWidth="1"/>
    <col min="7682" max="7682" width="42.85546875" style="488" customWidth="1"/>
    <col min="7683" max="7683" width="8.7109375" style="488" customWidth="1"/>
    <col min="7684" max="7687" width="13.85546875" style="488" customWidth="1"/>
    <col min="7688" max="7936" width="9.140625" style="488"/>
    <col min="7937" max="7937" width="7" style="488" customWidth="1"/>
    <col min="7938" max="7938" width="42.85546875" style="488" customWidth="1"/>
    <col min="7939" max="7939" width="8.7109375" style="488" customWidth="1"/>
    <col min="7940" max="7943" width="13.85546875" style="488" customWidth="1"/>
    <col min="7944" max="8192" width="9.140625" style="488"/>
    <col min="8193" max="8193" width="7" style="488" customWidth="1"/>
    <col min="8194" max="8194" width="42.85546875" style="488" customWidth="1"/>
    <col min="8195" max="8195" width="8.7109375" style="488" customWidth="1"/>
    <col min="8196" max="8199" width="13.85546875" style="488" customWidth="1"/>
    <col min="8200" max="8448" width="9.140625" style="488"/>
    <col min="8449" max="8449" width="7" style="488" customWidth="1"/>
    <col min="8450" max="8450" width="42.85546875" style="488" customWidth="1"/>
    <col min="8451" max="8451" width="8.7109375" style="488" customWidth="1"/>
    <col min="8452" max="8455" width="13.85546875" style="488" customWidth="1"/>
    <col min="8456" max="8704" width="9.140625" style="488"/>
    <col min="8705" max="8705" width="7" style="488" customWidth="1"/>
    <col min="8706" max="8706" width="42.85546875" style="488" customWidth="1"/>
    <col min="8707" max="8707" width="8.7109375" style="488" customWidth="1"/>
    <col min="8708" max="8711" width="13.85546875" style="488" customWidth="1"/>
    <col min="8712" max="8960" width="9.140625" style="488"/>
    <col min="8961" max="8961" width="7" style="488" customWidth="1"/>
    <col min="8962" max="8962" width="42.85546875" style="488" customWidth="1"/>
    <col min="8963" max="8963" width="8.7109375" style="488" customWidth="1"/>
    <col min="8964" max="8967" width="13.85546875" style="488" customWidth="1"/>
    <col min="8968" max="9216" width="9.140625" style="488"/>
    <col min="9217" max="9217" width="7" style="488" customWidth="1"/>
    <col min="9218" max="9218" width="42.85546875" style="488" customWidth="1"/>
    <col min="9219" max="9219" width="8.7109375" style="488" customWidth="1"/>
    <col min="9220" max="9223" width="13.85546875" style="488" customWidth="1"/>
    <col min="9224" max="9472" width="9.140625" style="488"/>
    <col min="9473" max="9473" width="7" style="488" customWidth="1"/>
    <col min="9474" max="9474" width="42.85546875" style="488" customWidth="1"/>
    <col min="9475" max="9475" width="8.7109375" style="488" customWidth="1"/>
    <col min="9476" max="9479" width="13.85546875" style="488" customWidth="1"/>
    <col min="9480" max="9728" width="9.140625" style="488"/>
    <col min="9729" max="9729" width="7" style="488" customWidth="1"/>
    <col min="9730" max="9730" width="42.85546875" style="488" customWidth="1"/>
    <col min="9731" max="9731" width="8.7109375" style="488" customWidth="1"/>
    <col min="9732" max="9735" width="13.85546875" style="488" customWidth="1"/>
    <col min="9736" max="9984" width="9.140625" style="488"/>
    <col min="9985" max="9985" width="7" style="488" customWidth="1"/>
    <col min="9986" max="9986" width="42.85546875" style="488" customWidth="1"/>
    <col min="9987" max="9987" width="8.7109375" style="488" customWidth="1"/>
    <col min="9988" max="9991" width="13.85546875" style="488" customWidth="1"/>
    <col min="9992" max="10240" width="9.140625" style="488"/>
    <col min="10241" max="10241" width="7" style="488" customWidth="1"/>
    <col min="10242" max="10242" width="42.85546875" style="488" customWidth="1"/>
    <col min="10243" max="10243" width="8.7109375" style="488" customWidth="1"/>
    <col min="10244" max="10247" width="13.85546875" style="488" customWidth="1"/>
    <col min="10248" max="10496" width="9.140625" style="488"/>
    <col min="10497" max="10497" width="7" style="488" customWidth="1"/>
    <col min="10498" max="10498" width="42.85546875" style="488" customWidth="1"/>
    <col min="10499" max="10499" width="8.7109375" style="488" customWidth="1"/>
    <col min="10500" max="10503" width="13.85546875" style="488" customWidth="1"/>
    <col min="10504" max="10752" width="9.140625" style="488"/>
    <col min="10753" max="10753" width="7" style="488" customWidth="1"/>
    <col min="10754" max="10754" width="42.85546875" style="488" customWidth="1"/>
    <col min="10755" max="10755" width="8.7109375" style="488" customWidth="1"/>
    <col min="10756" max="10759" width="13.85546875" style="488" customWidth="1"/>
    <col min="10760" max="11008" width="9.140625" style="488"/>
    <col min="11009" max="11009" width="7" style="488" customWidth="1"/>
    <col min="11010" max="11010" width="42.85546875" style="488" customWidth="1"/>
    <col min="11011" max="11011" width="8.7109375" style="488" customWidth="1"/>
    <col min="11012" max="11015" width="13.85546875" style="488" customWidth="1"/>
    <col min="11016" max="11264" width="9.140625" style="488"/>
    <col min="11265" max="11265" width="7" style="488" customWidth="1"/>
    <col min="11266" max="11266" width="42.85546875" style="488" customWidth="1"/>
    <col min="11267" max="11267" width="8.7109375" style="488" customWidth="1"/>
    <col min="11268" max="11271" width="13.85546875" style="488" customWidth="1"/>
    <col min="11272" max="11520" width="9.140625" style="488"/>
    <col min="11521" max="11521" width="7" style="488" customWidth="1"/>
    <col min="11522" max="11522" width="42.85546875" style="488" customWidth="1"/>
    <col min="11523" max="11523" width="8.7109375" style="488" customWidth="1"/>
    <col min="11524" max="11527" width="13.85546875" style="488" customWidth="1"/>
    <col min="11528" max="11776" width="9.140625" style="488"/>
    <col min="11777" max="11777" width="7" style="488" customWidth="1"/>
    <col min="11778" max="11778" width="42.85546875" style="488" customWidth="1"/>
    <col min="11779" max="11779" width="8.7109375" style="488" customWidth="1"/>
    <col min="11780" max="11783" width="13.85546875" style="488" customWidth="1"/>
    <col min="11784" max="12032" width="9.140625" style="488"/>
    <col min="12033" max="12033" width="7" style="488" customWidth="1"/>
    <col min="12034" max="12034" width="42.85546875" style="488" customWidth="1"/>
    <col min="12035" max="12035" width="8.7109375" style="488" customWidth="1"/>
    <col min="12036" max="12039" width="13.85546875" style="488" customWidth="1"/>
    <col min="12040" max="12288" width="9.140625" style="488"/>
    <col min="12289" max="12289" width="7" style="488" customWidth="1"/>
    <col min="12290" max="12290" width="42.85546875" style="488" customWidth="1"/>
    <col min="12291" max="12291" width="8.7109375" style="488" customWidth="1"/>
    <col min="12292" max="12295" width="13.85546875" style="488" customWidth="1"/>
    <col min="12296" max="12544" width="9.140625" style="488"/>
    <col min="12545" max="12545" width="7" style="488" customWidth="1"/>
    <col min="12546" max="12546" width="42.85546875" style="488" customWidth="1"/>
    <col min="12547" max="12547" width="8.7109375" style="488" customWidth="1"/>
    <col min="12548" max="12551" width="13.85546875" style="488" customWidth="1"/>
    <col min="12552" max="12800" width="9.140625" style="488"/>
    <col min="12801" max="12801" width="7" style="488" customWidth="1"/>
    <col min="12802" max="12802" width="42.85546875" style="488" customWidth="1"/>
    <col min="12803" max="12803" width="8.7109375" style="488" customWidth="1"/>
    <col min="12804" max="12807" width="13.85546875" style="488" customWidth="1"/>
    <col min="12808" max="13056" width="9.140625" style="488"/>
    <col min="13057" max="13057" width="7" style="488" customWidth="1"/>
    <col min="13058" max="13058" width="42.85546875" style="488" customWidth="1"/>
    <col min="13059" max="13059" width="8.7109375" style="488" customWidth="1"/>
    <col min="13060" max="13063" width="13.85546875" style="488" customWidth="1"/>
    <col min="13064" max="13312" width="9.140625" style="488"/>
    <col min="13313" max="13313" width="7" style="488" customWidth="1"/>
    <col min="13314" max="13314" width="42.85546875" style="488" customWidth="1"/>
    <col min="13315" max="13315" width="8.7109375" style="488" customWidth="1"/>
    <col min="13316" max="13319" width="13.85546875" style="488" customWidth="1"/>
    <col min="13320" max="13568" width="9.140625" style="488"/>
    <col min="13569" max="13569" width="7" style="488" customWidth="1"/>
    <col min="13570" max="13570" width="42.85546875" style="488" customWidth="1"/>
    <col min="13571" max="13571" width="8.7109375" style="488" customWidth="1"/>
    <col min="13572" max="13575" width="13.85546875" style="488" customWidth="1"/>
    <col min="13576" max="13824" width="9.140625" style="488"/>
    <col min="13825" max="13825" width="7" style="488" customWidth="1"/>
    <col min="13826" max="13826" width="42.85546875" style="488" customWidth="1"/>
    <col min="13827" max="13827" width="8.7109375" style="488" customWidth="1"/>
    <col min="13828" max="13831" width="13.85546875" style="488" customWidth="1"/>
    <col min="13832" max="14080" width="9.140625" style="488"/>
    <col min="14081" max="14081" width="7" style="488" customWidth="1"/>
    <col min="14082" max="14082" width="42.85546875" style="488" customWidth="1"/>
    <col min="14083" max="14083" width="8.7109375" style="488" customWidth="1"/>
    <col min="14084" max="14087" width="13.85546875" style="488" customWidth="1"/>
    <col min="14088" max="14336" width="9.140625" style="488"/>
    <col min="14337" max="14337" width="7" style="488" customWidth="1"/>
    <col min="14338" max="14338" width="42.85546875" style="488" customWidth="1"/>
    <col min="14339" max="14339" width="8.7109375" style="488" customWidth="1"/>
    <col min="14340" max="14343" width="13.85546875" style="488" customWidth="1"/>
    <col min="14344" max="14592" width="9.140625" style="488"/>
    <col min="14593" max="14593" width="7" style="488" customWidth="1"/>
    <col min="14594" max="14594" width="42.85546875" style="488" customWidth="1"/>
    <col min="14595" max="14595" width="8.7109375" style="488" customWidth="1"/>
    <col min="14596" max="14599" width="13.85546875" style="488" customWidth="1"/>
    <col min="14600" max="14848" width="9.140625" style="488"/>
    <col min="14849" max="14849" width="7" style="488" customWidth="1"/>
    <col min="14850" max="14850" width="42.85546875" style="488" customWidth="1"/>
    <col min="14851" max="14851" width="8.7109375" style="488" customWidth="1"/>
    <col min="14852" max="14855" width="13.85546875" style="488" customWidth="1"/>
    <col min="14856" max="15104" width="9.140625" style="488"/>
    <col min="15105" max="15105" width="7" style="488" customWidth="1"/>
    <col min="15106" max="15106" width="42.85546875" style="488" customWidth="1"/>
    <col min="15107" max="15107" width="8.7109375" style="488" customWidth="1"/>
    <col min="15108" max="15111" width="13.85546875" style="488" customWidth="1"/>
    <col min="15112" max="15360" width="9.140625" style="488"/>
    <col min="15361" max="15361" width="7" style="488" customWidth="1"/>
    <col min="15362" max="15362" width="42.85546875" style="488" customWidth="1"/>
    <col min="15363" max="15363" width="8.7109375" style="488" customWidth="1"/>
    <col min="15364" max="15367" width="13.85546875" style="488" customWidth="1"/>
    <col min="15368" max="15616" width="9.140625" style="488"/>
    <col min="15617" max="15617" width="7" style="488" customWidth="1"/>
    <col min="15618" max="15618" width="42.85546875" style="488" customWidth="1"/>
    <col min="15619" max="15619" width="8.7109375" style="488" customWidth="1"/>
    <col min="15620" max="15623" width="13.85546875" style="488" customWidth="1"/>
    <col min="15624" max="15872" width="9.140625" style="488"/>
    <col min="15873" max="15873" width="7" style="488" customWidth="1"/>
    <col min="15874" max="15874" width="42.85546875" style="488" customWidth="1"/>
    <col min="15875" max="15875" width="8.7109375" style="488" customWidth="1"/>
    <col min="15876" max="15879" width="13.85546875" style="488" customWidth="1"/>
    <col min="15880" max="16128" width="9.140625" style="488"/>
    <col min="16129" max="16129" width="7" style="488" customWidth="1"/>
    <col min="16130" max="16130" width="42.85546875" style="488" customWidth="1"/>
    <col min="16131" max="16131" width="8.7109375" style="488" customWidth="1"/>
    <col min="16132" max="16135" width="13.85546875" style="488" customWidth="1"/>
    <col min="16136" max="16384" width="9.140625" style="488"/>
  </cols>
  <sheetData>
    <row r="1" spans="1:7" s="72" customFormat="1" ht="18" customHeight="1">
      <c r="A1" s="1279" t="s">
        <v>1692</v>
      </c>
      <c r="B1" s="1279"/>
      <c r="C1" s="1279"/>
      <c r="D1" s="1279"/>
      <c r="E1" s="1279"/>
      <c r="F1" s="1279"/>
      <c r="G1" s="1279"/>
    </row>
    <row r="2" spans="1:7" s="72" customFormat="1" ht="18" customHeight="1">
      <c r="A2" s="1280" t="s">
        <v>2145</v>
      </c>
      <c r="B2" s="1280"/>
      <c r="C2" s="1280"/>
      <c r="D2" s="1280"/>
      <c r="E2" s="1280"/>
      <c r="F2" s="1280"/>
      <c r="G2" s="1280"/>
    </row>
    <row r="3" spans="1:7" s="522" customFormat="1">
      <c r="C3" s="696"/>
      <c r="D3" s="698"/>
      <c r="E3" s="698"/>
      <c r="F3" s="698"/>
      <c r="G3" s="698"/>
    </row>
    <row r="4" spans="1:7">
      <c r="A4" s="675"/>
      <c r="B4" s="675"/>
      <c r="C4" s="676"/>
      <c r="D4" s="677">
        <v>1</v>
      </c>
      <c r="E4" s="677">
        <v>2</v>
      </c>
      <c r="F4" s="677">
        <v>3</v>
      </c>
      <c r="G4" s="677">
        <v>4</v>
      </c>
    </row>
    <row r="5" spans="1:7" s="708" customFormat="1" ht="12.75" customHeight="1">
      <c r="A5" s="1275" t="s">
        <v>1694</v>
      </c>
      <c r="B5" s="1286" t="s">
        <v>1695</v>
      </c>
      <c r="C5" s="1275" t="s">
        <v>1696</v>
      </c>
      <c r="D5" s="1290" t="s">
        <v>1697</v>
      </c>
      <c r="E5" s="1291"/>
      <c r="F5" s="1291"/>
      <c r="G5" s="1292"/>
    </row>
    <row r="6" spans="1:7" s="685" customFormat="1">
      <c r="A6" s="1285"/>
      <c r="B6" s="1287"/>
      <c r="C6" s="1285"/>
      <c r="D6" s="1293" t="s">
        <v>1698</v>
      </c>
      <c r="E6" s="1294"/>
      <c r="F6" s="1295"/>
      <c r="G6" s="1284" t="s">
        <v>1699</v>
      </c>
    </row>
    <row r="7" spans="1:7" s="685" customFormat="1">
      <c r="A7" s="1276"/>
      <c r="B7" s="1297"/>
      <c r="C7" s="1276"/>
      <c r="D7" s="699" t="s">
        <v>1700</v>
      </c>
      <c r="E7" s="699" t="s">
        <v>1701</v>
      </c>
      <c r="F7" s="699" t="s">
        <v>1702</v>
      </c>
      <c r="G7" s="1298"/>
    </row>
    <row r="8" spans="1:7" s="685" customFormat="1">
      <c r="A8" s="679"/>
      <c r="B8" s="679" t="s">
        <v>1703</v>
      </c>
      <c r="C8" s="700" t="s">
        <v>68</v>
      </c>
      <c r="D8" s="681">
        <v>45235052.601999998</v>
      </c>
      <c r="E8" s="681">
        <v>12061629.02056</v>
      </c>
      <c r="F8" s="681">
        <v>33173423.581439998</v>
      </c>
      <c r="G8" s="681">
        <v>30650516.26162</v>
      </c>
    </row>
    <row r="9" spans="1:7" s="709" customFormat="1">
      <c r="A9" s="679" t="s">
        <v>1704</v>
      </c>
      <c r="B9" s="679" t="s">
        <v>1705</v>
      </c>
      <c r="C9" s="700" t="s">
        <v>68</v>
      </c>
      <c r="D9" s="681">
        <v>42170500.711319998</v>
      </c>
      <c r="E9" s="681">
        <v>12056362.78294</v>
      </c>
      <c r="F9" s="681">
        <v>30114137.928380001</v>
      </c>
      <c r="G9" s="681">
        <v>27641295.758759998</v>
      </c>
    </row>
    <row r="10" spans="1:7" s="709" customFormat="1">
      <c r="A10" s="679" t="s">
        <v>1706</v>
      </c>
      <c r="B10" s="679" t="s">
        <v>1707</v>
      </c>
      <c r="C10" s="700" t="s">
        <v>68</v>
      </c>
      <c r="D10" s="681">
        <v>237019.07928000001</v>
      </c>
      <c r="E10" s="681">
        <v>201368.56086000003</v>
      </c>
      <c r="F10" s="681">
        <v>35650.51842</v>
      </c>
      <c r="G10" s="681">
        <v>35571.263009999995</v>
      </c>
    </row>
    <row r="11" spans="1:7" s="522" customFormat="1">
      <c r="A11" s="682" t="s">
        <v>1708</v>
      </c>
      <c r="B11" s="682" t="s">
        <v>1709</v>
      </c>
      <c r="C11" s="701" t="s">
        <v>1710</v>
      </c>
      <c r="D11" s="702">
        <v>275.25</v>
      </c>
      <c r="E11" s="702">
        <v>225.64400000000001</v>
      </c>
      <c r="F11" s="702">
        <v>49.606000000000002</v>
      </c>
      <c r="G11" s="702">
        <v>61.521999999999998</v>
      </c>
    </row>
    <row r="12" spans="1:7" s="522" customFormat="1">
      <c r="A12" s="682" t="s">
        <v>1711</v>
      </c>
      <c r="B12" s="682" t="s">
        <v>1712</v>
      </c>
      <c r="C12" s="701" t="s">
        <v>1713</v>
      </c>
      <c r="D12" s="684">
        <v>144677.78303999998</v>
      </c>
      <c r="E12" s="684">
        <v>113923.84142</v>
      </c>
      <c r="F12" s="684">
        <v>30753.941620000001</v>
      </c>
      <c r="G12" s="684">
        <v>34041.884709999998</v>
      </c>
    </row>
    <row r="13" spans="1:7" s="522" customFormat="1">
      <c r="A13" s="682" t="s">
        <v>1714</v>
      </c>
      <c r="B13" s="682" t="s">
        <v>294</v>
      </c>
      <c r="C13" s="701" t="s">
        <v>1715</v>
      </c>
      <c r="D13" s="703"/>
      <c r="E13" s="703"/>
      <c r="F13" s="703"/>
      <c r="G13" s="703"/>
    </row>
    <row r="14" spans="1:7" s="522" customFormat="1">
      <c r="A14" s="682" t="s">
        <v>1716</v>
      </c>
      <c r="B14" s="682" t="s">
        <v>1717</v>
      </c>
      <c r="C14" s="701" t="s">
        <v>1718</v>
      </c>
      <c r="D14" s="703"/>
      <c r="E14" s="703"/>
      <c r="F14" s="703"/>
      <c r="G14" s="703"/>
    </row>
    <row r="15" spans="1:7" s="522" customFormat="1">
      <c r="A15" s="682" t="s">
        <v>1719</v>
      </c>
      <c r="B15" s="682" t="s">
        <v>1720</v>
      </c>
      <c r="C15" s="701" t="s">
        <v>1721</v>
      </c>
      <c r="D15" s="684">
        <v>81101.82673999999</v>
      </c>
      <c r="E15" s="684">
        <v>81101.82673999999</v>
      </c>
      <c r="F15" s="703"/>
      <c r="G15" s="703"/>
    </row>
    <row r="16" spans="1:7" s="522" customFormat="1">
      <c r="A16" s="682" t="s">
        <v>1722</v>
      </c>
      <c r="B16" s="682" t="s">
        <v>1723</v>
      </c>
      <c r="C16" s="701" t="s">
        <v>1724</v>
      </c>
      <c r="D16" s="684">
        <v>6768.4485000000004</v>
      </c>
      <c r="E16" s="684">
        <v>6117.2487000000001</v>
      </c>
      <c r="F16" s="684">
        <v>651.1998000000001</v>
      </c>
      <c r="G16" s="684">
        <v>540.94630000000006</v>
      </c>
    </row>
    <row r="17" spans="1:7" s="522" customFormat="1">
      <c r="A17" s="682" t="s">
        <v>1725</v>
      </c>
      <c r="B17" s="682" t="s">
        <v>1726</v>
      </c>
      <c r="C17" s="701" t="s">
        <v>1727</v>
      </c>
      <c r="D17" s="684">
        <v>4095.7710000000002</v>
      </c>
      <c r="E17" s="703"/>
      <c r="F17" s="684">
        <v>4095.7710000000002</v>
      </c>
      <c r="G17" s="684">
        <v>726.91</v>
      </c>
    </row>
    <row r="18" spans="1:7" s="522" customFormat="1" ht="21">
      <c r="A18" s="682" t="s">
        <v>1728</v>
      </c>
      <c r="B18" s="682" t="s">
        <v>1729</v>
      </c>
      <c r="C18" s="701" t="s">
        <v>1730</v>
      </c>
      <c r="D18" s="703"/>
      <c r="E18" s="703"/>
      <c r="F18" s="703"/>
      <c r="G18" s="703"/>
    </row>
    <row r="19" spans="1:7" s="522" customFormat="1">
      <c r="A19" s="682" t="s">
        <v>1731</v>
      </c>
      <c r="B19" s="682" t="s">
        <v>1732</v>
      </c>
      <c r="C19" s="701" t="s">
        <v>1733</v>
      </c>
      <c r="D19" s="703">
        <v>100</v>
      </c>
      <c r="E19" s="703"/>
      <c r="F19" s="703">
        <v>100</v>
      </c>
      <c r="G19" s="684">
        <v>200</v>
      </c>
    </row>
    <row r="20" spans="1:7" s="709" customFormat="1">
      <c r="A20" s="679" t="s">
        <v>1734</v>
      </c>
      <c r="B20" s="679" t="s">
        <v>1735</v>
      </c>
      <c r="C20" s="700" t="s">
        <v>68</v>
      </c>
      <c r="D20" s="681">
        <v>41924608.047360003</v>
      </c>
      <c r="E20" s="681">
        <v>11854994.22208</v>
      </c>
      <c r="F20" s="681">
        <v>30069613.82528</v>
      </c>
      <c r="G20" s="681">
        <v>27597754.20645</v>
      </c>
    </row>
    <row r="21" spans="1:7" s="522" customFormat="1">
      <c r="A21" s="682" t="s">
        <v>1736</v>
      </c>
      <c r="B21" s="682" t="s">
        <v>256</v>
      </c>
      <c r="C21" s="701" t="s">
        <v>1737</v>
      </c>
      <c r="D21" s="684">
        <v>4315126.2405099999</v>
      </c>
      <c r="E21" s="703"/>
      <c r="F21" s="684">
        <v>4315126.2405099999</v>
      </c>
      <c r="G21" s="684">
        <v>4031397.6865100004</v>
      </c>
    </row>
    <row r="22" spans="1:7" s="522" customFormat="1">
      <c r="A22" s="682" t="s">
        <v>1738</v>
      </c>
      <c r="B22" s="682" t="s">
        <v>1739</v>
      </c>
      <c r="C22" s="701" t="s">
        <v>1740</v>
      </c>
      <c r="D22" s="684">
        <v>11155.5154</v>
      </c>
      <c r="E22" s="703"/>
      <c r="F22" s="684">
        <v>11155.5154</v>
      </c>
      <c r="G22" s="684">
        <v>10559.3424</v>
      </c>
    </row>
    <row r="23" spans="1:7" s="522" customFormat="1">
      <c r="A23" s="682" t="s">
        <v>1741</v>
      </c>
      <c r="B23" s="682" t="s">
        <v>1742</v>
      </c>
      <c r="C23" s="701" t="s">
        <v>1743</v>
      </c>
      <c r="D23" s="684">
        <v>29041891.59386</v>
      </c>
      <c r="E23" s="684">
        <v>5179183.1582399998</v>
      </c>
      <c r="F23" s="684">
        <v>23862708.435619999</v>
      </c>
      <c r="G23" s="684">
        <v>21540996.986000001</v>
      </c>
    </row>
    <row r="24" spans="1:7" s="522" customFormat="1">
      <c r="A24" s="682" t="s">
        <v>1744</v>
      </c>
      <c r="B24" s="682" t="s">
        <v>1745</v>
      </c>
      <c r="C24" s="701" t="s">
        <v>1746</v>
      </c>
      <c r="D24" s="684">
        <v>5489544.8024599999</v>
      </c>
      <c r="E24" s="684">
        <v>4257603.6568900002</v>
      </c>
      <c r="F24" s="684">
        <v>1231941.1455699999</v>
      </c>
      <c r="G24" s="684">
        <v>1277043.8045099999</v>
      </c>
    </row>
    <row r="25" spans="1:7" s="522" customFormat="1">
      <c r="A25" s="682" t="s">
        <v>1747</v>
      </c>
      <c r="B25" s="682" t="s">
        <v>1748</v>
      </c>
      <c r="C25" s="701" t="s">
        <v>1749</v>
      </c>
      <c r="D25" s="684">
        <v>166.51476</v>
      </c>
      <c r="E25" s="684">
        <v>122.05502</v>
      </c>
      <c r="F25" s="684">
        <v>44.459739999999996</v>
      </c>
      <c r="G25" s="684">
        <v>138.84465</v>
      </c>
    </row>
    <row r="26" spans="1:7" s="522" customFormat="1">
      <c r="A26" s="682" t="s">
        <v>1750</v>
      </c>
      <c r="B26" s="682" t="s">
        <v>1751</v>
      </c>
      <c r="C26" s="701" t="s">
        <v>1752</v>
      </c>
      <c r="D26" s="684">
        <v>2417597.44912</v>
      </c>
      <c r="E26" s="684">
        <v>2417597.44912</v>
      </c>
      <c r="F26" s="684"/>
      <c r="G26" s="703"/>
    </row>
    <row r="27" spans="1:7" s="522" customFormat="1">
      <c r="A27" s="682" t="s">
        <v>1753</v>
      </c>
      <c r="B27" s="682" t="s">
        <v>1754</v>
      </c>
      <c r="C27" s="701" t="s">
        <v>1755</v>
      </c>
      <c r="D27" s="684">
        <v>1374.12699</v>
      </c>
      <c r="E27" s="684">
        <v>487.90280999999999</v>
      </c>
      <c r="F27" s="684">
        <v>886.22418000000016</v>
      </c>
      <c r="G27" s="684">
        <v>935.74345999999991</v>
      </c>
    </row>
    <row r="28" spans="1:7" s="522" customFormat="1">
      <c r="A28" s="682" t="s">
        <v>1756</v>
      </c>
      <c r="B28" s="682" t="s">
        <v>1757</v>
      </c>
      <c r="C28" s="701" t="s">
        <v>1758</v>
      </c>
      <c r="D28" s="684">
        <v>647145.17376000003</v>
      </c>
      <c r="E28" s="703"/>
      <c r="F28" s="684">
        <v>647145.17376000003</v>
      </c>
      <c r="G28" s="684">
        <v>732197.55541999999</v>
      </c>
    </row>
    <row r="29" spans="1:7" s="522" customFormat="1" ht="21">
      <c r="A29" s="682" t="s">
        <v>1759</v>
      </c>
      <c r="B29" s="682" t="s">
        <v>1760</v>
      </c>
      <c r="C29" s="701" t="s">
        <v>1761</v>
      </c>
      <c r="D29" s="703"/>
      <c r="E29" s="703"/>
      <c r="F29" s="703"/>
      <c r="G29" s="684"/>
    </row>
    <row r="30" spans="1:7" s="522" customFormat="1">
      <c r="A30" s="682" t="s">
        <v>1762</v>
      </c>
      <c r="B30" s="682" t="s">
        <v>1763</v>
      </c>
      <c r="C30" s="701" t="s">
        <v>1764</v>
      </c>
      <c r="D30" s="684">
        <v>606.63049999999998</v>
      </c>
      <c r="E30" s="703"/>
      <c r="F30" s="684">
        <v>606.63049999999998</v>
      </c>
      <c r="G30" s="684">
        <v>4484.2434999999996</v>
      </c>
    </row>
    <row r="31" spans="1:7" s="709" customFormat="1">
      <c r="A31" s="679" t="s">
        <v>1765</v>
      </c>
      <c r="B31" s="679" t="s">
        <v>1766</v>
      </c>
      <c r="C31" s="700" t="s">
        <v>68</v>
      </c>
      <c r="D31" s="681">
        <v>254.61171999999999</v>
      </c>
      <c r="E31" s="704"/>
      <c r="F31" s="681">
        <v>254.61171999999999</v>
      </c>
      <c r="G31" s="681">
        <v>233.94646</v>
      </c>
    </row>
    <row r="32" spans="1:7" s="522" customFormat="1">
      <c r="A32" s="682" t="s">
        <v>1767</v>
      </c>
      <c r="B32" s="682" t="s">
        <v>1768</v>
      </c>
      <c r="C32" s="701" t="s">
        <v>1769</v>
      </c>
      <c r="D32" s="703"/>
      <c r="E32" s="703"/>
      <c r="F32" s="703"/>
      <c r="G32" s="703"/>
    </row>
    <row r="33" spans="1:7" s="522" customFormat="1">
      <c r="A33" s="682" t="s">
        <v>1770</v>
      </c>
      <c r="B33" s="682" t="s">
        <v>1771</v>
      </c>
      <c r="C33" s="701" t="s">
        <v>1772</v>
      </c>
      <c r="D33" s="703"/>
      <c r="E33" s="703"/>
      <c r="F33" s="703"/>
      <c r="G33" s="703"/>
    </row>
    <row r="34" spans="1:7" s="522" customFormat="1">
      <c r="A34" s="682" t="s">
        <v>1773</v>
      </c>
      <c r="B34" s="682" t="s">
        <v>1774</v>
      </c>
      <c r="C34" s="701" t="s">
        <v>1775</v>
      </c>
      <c r="D34" s="703"/>
      <c r="E34" s="703"/>
      <c r="F34" s="703"/>
      <c r="G34" s="703"/>
    </row>
    <row r="35" spans="1:7" s="522" customFormat="1">
      <c r="A35" s="682" t="s">
        <v>1779</v>
      </c>
      <c r="B35" s="682" t="s">
        <v>1780</v>
      </c>
      <c r="C35" s="701" t="s">
        <v>1781</v>
      </c>
      <c r="D35" s="703"/>
      <c r="E35" s="703"/>
      <c r="F35" s="703"/>
      <c r="G35" s="703"/>
    </row>
    <row r="36" spans="1:7" s="522" customFormat="1">
      <c r="A36" s="682" t="s">
        <v>1782</v>
      </c>
      <c r="B36" s="682" t="s">
        <v>1783</v>
      </c>
      <c r="C36" s="701" t="s">
        <v>1784</v>
      </c>
      <c r="D36" s="684">
        <v>254.61171999999999</v>
      </c>
      <c r="E36" s="703"/>
      <c r="F36" s="684">
        <v>254.61171999999999</v>
      </c>
      <c r="G36" s="684">
        <v>233.94646</v>
      </c>
    </row>
    <row r="37" spans="1:7" s="709" customFormat="1">
      <c r="A37" s="679" t="s">
        <v>1791</v>
      </c>
      <c r="B37" s="679" t="s">
        <v>1792</v>
      </c>
      <c r="C37" s="700" t="s">
        <v>68</v>
      </c>
      <c r="D37" s="681">
        <v>8618.972960000001</v>
      </c>
      <c r="E37" s="704"/>
      <c r="F37" s="681">
        <v>8618.972960000001</v>
      </c>
      <c r="G37" s="681">
        <v>7736.3428400000003</v>
      </c>
    </row>
    <row r="38" spans="1:7" s="522" customFormat="1">
      <c r="A38" s="682" t="s">
        <v>1793</v>
      </c>
      <c r="B38" s="682" t="s">
        <v>1794</v>
      </c>
      <c r="C38" s="701" t="s">
        <v>1795</v>
      </c>
      <c r="D38" s="703"/>
      <c r="E38" s="703"/>
      <c r="F38" s="703"/>
      <c r="G38" s="703"/>
    </row>
    <row r="39" spans="1:7" s="522" customFormat="1">
      <c r="A39" s="682" t="s">
        <v>1796</v>
      </c>
      <c r="B39" s="682" t="s">
        <v>1797</v>
      </c>
      <c r="C39" s="701" t="s">
        <v>1798</v>
      </c>
      <c r="D39" s="703"/>
      <c r="E39" s="703"/>
      <c r="F39" s="703"/>
      <c r="G39" s="703"/>
    </row>
    <row r="40" spans="1:7" s="522" customFormat="1">
      <c r="A40" s="682" t="s">
        <v>1799</v>
      </c>
      <c r="B40" s="682" t="s">
        <v>1800</v>
      </c>
      <c r="C40" s="701" t="s">
        <v>1801</v>
      </c>
      <c r="D40" s="703">
        <v>604.96140000000003</v>
      </c>
      <c r="E40" s="703"/>
      <c r="F40" s="703">
        <v>604.96140000000003</v>
      </c>
      <c r="G40" s="703">
        <v>487.488</v>
      </c>
    </row>
    <row r="41" spans="1:7" s="522" customFormat="1" ht="21">
      <c r="A41" s="682" t="s">
        <v>1805</v>
      </c>
      <c r="B41" s="682" t="s">
        <v>1806</v>
      </c>
      <c r="C41" s="701" t="s">
        <v>1807</v>
      </c>
      <c r="D41" s="703"/>
      <c r="E41" s="703"/>
      <c r="F41" s="703"/>
      <c r="G41" s="703"/>
    </row>
    <row r="42" spans="1:7" s="522" customFormat="1">
      <c r="A42" s="682" t="s">
        <v>1808</v>
      </c>
      <c r="B42" s="682" t="s">
        <v>1809</v>
      </c>
      <c r="C42" s="701" t="s">
        <v>1810</v>
      </c>
      <c r="D42" s="703">
        <v>8014.0115599999999</v>
      </c>
      <c r="E42" s="703"/>
      <c r="F42" s="703">
        <v>8014.0115599999999</v>
      </c>
      <c r="G42" s="703">
        <v>7248.85484</v>
      </c>
    </row>
    <row r="43" spans="1:7" s="709" customFormat="1">
      <c r="A43" s="682" t="s">
        <v>1811</v>
      </c>
      <c r="B43" s="682" t="s">
        <v>1812</v>
      </c>
      <c r="C43" s="701" t="s">
        <v>1813</v>
      </c>
      <c r="D43" s="684"/>
      <c r="E43" s="703"/>
      <c r="F43" s="684"/>
      <c r="G43" s="684"/>
    </row>
    <row r="44" spans="1:7" s="709" customFormat="1">
      <c r="A44" s="679" t="s">
        <v>1814</v>
      </c>
      <c r="B44" s="679" t="s">
        <v>1815</v>
      </c>
      <c r="C44" s="700" t="s">
        <v>68</v>
      </c>
      <c r="D44" s="681">
        <v>3064551.8906799997</v>
      </c>
      <c r="E44" s="704">
        <v>5266.2376199999999</v>
      </c>
      <c r="F44" s="681">
        <v>3059285.6530599999</v>
      </c>
      <c r="G44" s="681">
        <v>3009220.5028600004</v>
      </c>
    </row>
    <row r="45" spans="1:7" s="522" customFormat="1">
      <c r="A45" s="679" t="s">
        <v>1816</v>
      </c>
      <c r="B45" s="679" t="s">
        <v>1817</v>
      </c>
      <c r="C45" s="700" t="s">
        <v>68</v>
      </c>
      <c r="D45" s="681">
        <v>314179.18511999998</v>
      </c>
      <c r="E45" s="704"/>
      <c r="F45" s="681">
        <v>314179.18511999998</v>
      </c>
      <c r="G45" s="681">
        <v>300827.28711000003</v>
      </c>
    </row>
    <row r="46" spans="1:7" s="522" customFormat="1">
      <c r="A46" s="682" t="s">
        <v>1818</v>
      </c>
      <c r="B46" s="682" t="s">
        <v>1819</v>
      </c>
      <c r="C46" s="701" t="s">
        <v>1820</v>
      </c>
      <c r="D46" s="703"/>
      <c r="E46" s="703"/>
      <c r="F46" s="703"/>
      <c r="G46" s="703"/>
    </row>
    <row r="47" spans="1:7" s="522" customFormat="1">
      <c r="A47" s="682" t="s">
        <v>1821</v>
      </c>
      <c r="B47" s="682" t="s">
        <v>1822</v>
      </c>
      <c r="C47" s="701" t="s">
        <v>1823</v>
      </c>
      <c r="D47" s="684">
        <v>253283.66113999998</v>
      </c>
      <c r="E47" s="703"/>
      <c r="F47" s="684">
        <v>253283.66113999998</v>
      </c>
      <c r="G47" s="684">
        <v>241347.57631999999</v>
      </c>
    </row>
    <row r="48" spans="1:7" s="522" customFormat="1">
      <c r="A48" s="682" t="s">
        <v>1824</v>
      </c>
      <c r="B48" s="682" t="s">
        <v>1825</v>
      </c>
      <c r="C48" s="701" t="s">
        <v>1826</v>
      </c>
      <c r="D48" s="684">
        <v>1303.7661700000001</v>
      </c>
      <c r="E48" s="703"/>
      <c r="F48" s="684">
        <v>1303.7661700000001</v>
      </c>
      <c r="G48" s="684">
        <v>3687.3622399999999</v>
      </c>
    </row>
    <row r="49" spans="1:7" s="522" customFormat="1">
      <c r="A49" s="682" t="s">
        <v>1827</v>
      </c>
      <c r="B49" s="682" t="s">
        <v>1828</v>
      </c>
      <c r="C49" s="701" t="s">
        <v>1829</v>
      </c>
      <c r="D49" s="684">
        <v>7674.6387300000006</v>
      </c>
      <c r="E49" s="703"/>
      <c r="F49" s="684">
        <v>7674.6387300000006</v>
      </c>
      <c r="G49" s="684">
        <v>7134.4227499999997</v>
      </c>
    </row>
    <row r="50" spans="1:7" s="522" customFormat="1">
      <c r="A50" s="682" t="s">
        <v>1830</v>
      </c>
      <c r="B50" s="682" t="s">
        <v>1831</v>
      </c>
      <c r="C50" s="701" t="s">
        <v>1832</v>
      </c>
      <c r="D50" s="703"/>
      <c r="E50" s="703"/>
      <c r="F50" s="703"/>
      <c r="G50" s="703"/>
    </row>
    <row r="51" spans="1:7" s="522" customFormat="1">
      <c r="A51" s="682" t="s">
        <v>1833</v>
      </c>
      <c r="B51" s="682" t="s">
        <v>1834</v>
      </c>
      <c r="C51" s="701" t="s">
        <v>1835</v>
      </c>
      <c r="D51" s="684">
        <v>14417.328820000001</v>
      </c>
      <c r="E51" s="703"/>
      <c r="F51" s="684">
        <v>14417.328820000001</v>
      </c>
      <c r="G51" s="684">
        <v>12140.62364</v>
      </c>
    </row>
    <row r="52" spans="1:7" s="522" customFormat="1">
      <c r="A52" s="682" t="s">
        <v>1836</v>
      </c>
      <c r="B52" s="682" t="s">
        <v>1837</v>
      </c>
      <c r="C52" s="701" t="s">
        <v>1838</v>
      </c>
      <c r="D52" s="703"/>
      <c r="E52" s="703"/>
      <c r="F52" s="703"/>
      <c r="G52" s="703"/>
    </row>
    <row r="53" spans="1:7" s="522" customFormat="1">
      <c r="A53" s="682" t="s">
        <v>1839</v>
      </c>
      <c r="B53" s="682" t="s">
        <v>1840</v>
      </c>
      <c r="C53" s="701" t="s">
        <v>1841</v>
      </c>
      <c r="D53" s="684">
        <v>34725.771340000007</v>
      </c>
      <c r="E53" s="703"/>
      <c r="F53" s="684">
        <v>34725.771340000007</v>
      </c>
      <c r="G53" s="684">
        <v>33944.041570000001</v>
      </c>
    </row>
    <row r="54" spans="1:7" s="522" customFormat="1">
      <c r="A54" s="682" t="s">
        <v>1842</v>
      </c>
      <c r="B54" s="682" t="s">
        <v>1843</v>
      </c>
      <c r="C54" s="701" t="s">
        <v>1844</v>
      </c>
      <c r="D54" s="684">
        <v>97.648300000000006</v>
      </c>
      <c r="E54" s="703"/>
      <c r="F54" s="684">
        <v>97.648300000000006</v>
      </c>
      <c r="G54" s="684">
        <v>448.10478000000001</v>
      </c>
    </row>
    <row r="55" spans="1:7" s="709" customFormat="1">
      <c r="A55" s="682" t="s">
        <v>1845</v>
      </c>
      <c r="B55" s="682" t="s">
        <v>1846</v>
      </c>
      <c r="C55" s="701" t="s">
        <v>1847</v>
      </c>
      <c r="D55" s="684">
        <v>2676.3706200000001</v>
      </c>
      <c r="E55" s="703"/>
      <c r="F55" s="684">
        <v>2676.3706200000001</v>
      </c>
      <c r="G55" s="684">
        <v>2125.1558100000002</v>
      </c>
    </row>
    <row r="56" spans="1:7" s="522" customFormat="1">
      <c r="A56" s="679" t="s">
        <v>1848</v>
      </c>
      <c r="B56" s="679" t="s">
        <v>1849</v>
      </c>
      <c r="C56" s="700" t="s">
        <v>68</v>
      </c>
      <c r="D56" s="681">
        <v>946798.56186999998</v>
      </c>
      <c r="E56" s="681">
        <v>5266.2376199999999</v>
      </c>
      <c r="F56" s="681">
        <v>941532.32424999995</v>
      </c>
      <c r="G56" s="681">
        <v>984131.44180999999</v>
      </c>
    </row>
    <row r="57" spans="1:7" s="522" customFormat="1">
      <c r="A57" s="710" t="s">
        <v>1850</v>
      </c>
      <c r="B57" s="710" t="s">
        <v>1851</v>
      </c>
      <c r="C57" s="711" t="s">
        <v>1852</v>
      </c>
      <c r="D57" s="702">
        <v>439573.10449</v>
      </c>
      <c r="E57" s="702">
        <v>3894.4776200000001</v>
      </c>
      <c r="F57" s="702">
        <v>435678.62686999998</v>
      </c>
      <c r="G57" s="702">
        <v>488265.68659</v>
      </c>
    </row>
    <row r="58" spans="1:7" s="522" customFormat="1">
      <c r="A58" s="682" t="s">
        <v>1859</v>
      </c>
      <c r="B58" s="682" t="s">
        <v>1860</v>
      </c>
      <c r="C58" s="701" t="s">
        <v>1861</v>
      </c>
      <c r="D58" s="684">
        <v>46319.612529999999</v>
      </c>
      <c r="E58" s="703"/>
      <c r="F58" s="684">
        <v>46319.612529999999</v>
      </c>
      <c r="G58" s="684">
        <v>51605.124509999994</v>
      </c>
    </row>
    <row r="59" spans="1:7" s="522" customFormat="1">
      <c r="A59" s="682" t="s">
        <v>1862</v>
      </c>
      <c r="B59" s="682" t="s">
        <v>1863</v>
      </c>
      <c r="C59" s="701" t="s">
        <v>1864</v>
      </c>
      <c r="D59" s="684">
        <v>29438.57964</v>
      </c>
      <c r="E59" s="703"/>
      <c r="F59" s="684">
        <v>29438.57964</v>
      </c>
      <c r="G59" s="684">
        <v>50555.230960000001</v>
      </c>
    </row>
    <row r="60" spans="1:7" s="522" customFormat="1">
      <c r="A60" s="682" t="s">
        <v>1865</v>
      </c>
      <c r="B60" s="682" t="s">
        <v>1866</v>
      </c>
      <c r="C60" s="701" t="s">
        <v>1867</v>
      </c>
      <c r="D60" s="703"/>
      <c r="E60" s="703"/>
      <c r="F60" s="703"/>
      <c r="G60" s="703"/>
    </row>
    <row r="61" spans="1:7" s="522" customFormat="1">
      <c r="A61" s="682" t="s">
        <v>1877</v>
      </c>
      <c r="B61" s="682" t="s">
        <v>1878</v>
      </c>
      <c r="C61" s="701" t="s">
        <v>1879</v>
      </c>
      <c r="D61" s="684">
        <v>4063.12066</v>
      </c>
      <c r="E61" s="703"/>
      <c r="F61" s="684">
        <v>4063.12066</v>
      </c>
      <c r="G61" s="684">
        <v>4983.5637000000006</v>
      </c>
    </row>
    <row r="62" spans="1:7" s="522" customFormat="1" ht="21">
      <c r="A62" s="682" t="s">
        <v>1880</v>
      </c>
      <c r="B62" s="682" t="s">
        <v>1881</v>
      </c>
      <c r="C62" s="701" t="s">
        <v>1882</v>
      </c>
      <c r="D62" s="703"/>
      <c r="E62" s="703"/>
      <c r="F62" s="703"/>
      <c r="G62" s="703"/>
    </row>
    <row r="63" spans="1:7" s="522" customFormat="1">
      <c r="A63" s="682" t="s">
        <v>1883</v>
      </c>
      <c r="B63" s="682" t="s">
        <v>1884</v>
      </c>
      <c r="C63" s="701" t="s">
        <v>1885</v>
      </c>
      <c r="D63" s="684">
        <v>9240.0920000000006</v>
      </c>
      <c r="E63" s="703"/>
      <c r="F63" s="684">
        <v>9240.0920000000006</v>
      </c>
      <c r="G63" s="684">
        <v>5767.5219999999999</v>
      </c>
    </row>
    <row r="64" spans="1:7" s="522" customFormat="1">
      <c r="A64" s="682" t="s">
        <v>1886</v>
      </c>
      <c r="B64" s="682" t="s">
        <v>1887</v>
      </c>
      <c r="C64" s="701" t="s">
        <v>1888</v>
      </c>
      <c r="D64" s="703"/>
      <c r="E64" s="703"/>
      <c r="F64" s="703"/>
      <c r="G64" s="684"/>
    </row>
    <row r="65" spans="1:7" s="522" customFormat="1">
      <c r="A65" s="682" t="s">
        <v>1889</v>
      </c>
      <c r="B65" s="682" t="s">
        <v>212</v>
      </c>
      <c r="C65" s="701" t="s">
        <v>1890</v>
      </c>
      <c r="D65" s="684">
        <v>3249.2865099999999</v>
      </c>
      <c r="E65" s="703"/>
      <c r="F65" s="684">
        <v>3249.2865099999999</v>
      </c>
      <c r="G65" s="684">
        <v>1037.2058999999999</v>
      </c>
    </row>
    <row r="66" spans="1:7" s="522" customFormat="1">
      <c r="A66" s="682" t="s">
        <v>1891</v>
      </c>
      <c r="B66" s="682" t="s">
        <v>1892</v>
      </c>
      <c r="C66" s="701" t="s">
        <v>1893</v>
      </c>
      <c r="D66" s="684">
        <v>157.61099999999999</v>
      </c>
      <c r="E66" s="703"/>
      <c r="F66" s="684">
        <v>157.61099999999999</v>
      </c>
      <c r="G66" s="684">
        <v>91.001000000000005</v>
      </c>
    </row>
    <row r="67" spans="1:7" s="522" customFormat="1">
      <c r="A67" s="682" t="s">
        <v>1894</v>
      </c>
      <c r="B67" s="682" t="s">
        <v>1895</v>
      </c>
      <c r="C67" s="701" t="s">
        <v>1896</v>
      </c>
      <c r="D67" s="684">
        <v>2215.1639700000001</v>
      </c>
      <c r="E67" s="703"/>
      <c r="F67" s="684">
        <v>2215.1639700000001</v>
      </c>
      <c r="G67" s="684">
        <v>470.94099999999997</v>
      </c>
    </row>
    <row r="68" spans="1:7" s="522" customFormat="1">
      <c r="A68" s="682" t="s">
        <v>1897</v>
      </c>
      <c r="B68" s="682" t="s">
        <v>1898</v>
      </c>
      <c r="C68" s="701" t="s">
        <v>1899</v>
      </c>
      <c r="D68" s="684">
        <v>14317.60182</v>
      </c>
      <c r="E68" s="703"/>
      <c r="F68" s="684">
        <v>14317.60182</v>
      </c>
      <c r="G68" s="684">
        <v>7287.7881100000004</v>
      </c>
    </row>
    <row r="69" spans="1:7" s="522" customFormat="1">
      <c r="A69" s="682" t="s">
        <v>1900</v>
      </c>
      <c r="B69" s="682" t="s">
        <v>1901</v>
      </c>
      <c r="C69" s="701" t="s">
        <v>1902</v>
      </c>
      <c r="D69" s="684"/>
      <c r="E69" s="703"/>
      <c r="F69" s="684"/>
      <c r="G69" s="684"/>
    </row>
    <row r="70" spans="1:7" s="522" customFormat="1" ht="21">
      <c r="A70" s="682" t="s">
        <v>1915</v>
      </c>
      <c r="B70" s="682" t="s">
        <v>1916</v>
      </c>
      <c r="C70" s="701" t="s">
        <v>1917</v>
      </c>
      <c r="D70" s="684">
        <v>105.34824</v>
      </c>
      <c r="E70" s="703"/>
      <c r="F70" s="684">
        <v>105.34824</v>
      </c>
      <c r="G70" s="684">
        <v>376.46132</v>
      </c>
    </row>
    <row r="71" spans="1:7" s="522" customFormat="1">
      <c r="A71" s="682" t="s">
        <v>1918</v>
      </c>
      <c r="B71" s="682" t="s">
        <v>1919</v>
      </c>
      <c r="C71" s="701" t="s">
        <v>1920</v>
      </c>
      <c r="D71" s="684"/>
      <c r="E71" s="703"/>
      <c r="F71" s="684"/>
      <c r="G71" s="684"/>
    </row>
    <row r="72" spans="1:7" s="522" customFormat="1">
      <c r="A72" s="682" t="s">
        <v>1921</v>
      </c>
      <c r="B72" s="682" t="s">
        <v>1922</v>
      </c>
      <c r="C72" s="701" t="s">
        <v>1923</v>
      </c>
      <c r="D72" s="684">
        <v>15855.00693</v>
      </c>
      <c r="E72" s="703"/>
      <c r="F72" s="684">
        <v>15855.00693</v>
      </c>
      <c r="G72" s="684">
        <v>16301.71355</v>
      </c>
    </row>
    <row r="73" spans="1:7" s="522" customFormat="1">
      <c r="A73" s="682" t="s">
        <v>1924</v>
      </c>
      <c r="B73" s="682" t="s">
        <v>1925</v>
      </c>
      <c r="C73" s="701" t="s">
        <v>1926</v>
      </c>
      <c r="D73" s="684">
        <v>3918.87934</v>
      </c>
      <c r="E73" s="703"/>
      <c r="F73" s="684">
        <v>3918.87934</v>
      </c>
      <c r="G73" s="684">
        <v>4490.5964400000012</v>
      </c>
    </row>
    <row r="74" spans="1:7" s="522" customFormat="1">
      <c r="A74" s="682" t="s">
        <v>1927</v>
      </c>
      <c r="B74" s="682" t="s">
        <v>1928</v>
      </c>
      <c r="C74" s="701" t="s">
        <v>1929</v>
      </c>
      <c r="D74" s="703">
        <v>342380.64041000005</v>
      </c>
      <c r="E74" s="703"/>
      <c r="F74" s="703">
        <v>342380.64041000005</v>
      </c>
      <c r="G74" s="703">
        <v>316464.58205999993</v>
      </c>
    </row>
    <row r="75" spans="1:7" s="709" customFormat="1">
      <c r="A75" s="686" t="s">
        <v>1930</v>
      </c>
      <c r="B75" s="686" t="s">
        <v>1931</v>
      </c>
      <c r="C75" s="705" t="s">
        <v>1932</v>
      </c>
      <c r="D75" s="688">
        <v>35964.514329999998</v>
      </c>
      <c r="E75" s="688">
        <v>1371.76</v>
      </c>
      <c r="F75" s="688">
        <v>34592.754329999996</v>
      </c>
      <c r="G75" s="688">
        <v>36434.024669999999</v>
      </c>
    </row>
    <row r="76" spans="1:7" s="709" customFormat="1">
      <c r="A76" s="679" t="s">
        <v>1933</v>
      </c>
      <c r="B76" s="679" t="s">
        <v>1934</v>
      </c>
      <c r="C76" s="700" t="s">
        <v>68</v>
      </c>
      <c r="D76" s="681">
        <v>1803574.1436900003</v>
      </c>
      <c r="E76" s="704"/>
      <c r="F76" s="681">
        <v>1803574.1436900003</v>
      </c>
      <c r="G76" s="681">
        <v>1724261.77394</v>
      </c>
    </row>
    <row r="77" spans="1:7" s="709" customFormat="1">
      <c r="A77" s="682" t="s">
        <v>1935</v>
      </c>
      <c r="B77" s="682" t="s">
        <v>1936</v>
      </c>
      <c r="C77" s="701" t="s">
        <v>1937</v>
      </c>
      <c r="D77" s="684"/>
      <c r="E77" s="703"/>
      <c r="F77" s="684"/>
      <c r="G77" s="684"/>
    </row>
    <row r="78" spans="1:7" s="522" customFormat="1">
      <c r="A78" s="682" t="s">
        <v>1938</v>
      </c>
      <c r="B78" s="682" t="s">
        <v>1939</v>
      </c>
      <c r="C78" s="701" t="s">
        <v>1940</v>
      </c>
      <c r="D78" s="684"/>
      <c r="E78" s="703"/>
      <c r="F78" s="684"/>
      <c r="G78" s="684"/>
    </row>
    <row r="79" spans="1:7" s="522" customFormat="1">
      <c r="A79" s="682" t="s">
        <v>1941</v>
      </c>
      <c r="B79" s="682" t="s">
        <v>1942</v>
      </c>
      <c r="C79" s="701" t="s">
        <v>1943</v>
      </c>
      <c r="D79" s="684"/>
      <c r="E79" s="703"/>
      <c r="F79" s="684"/>
      <c r="G79" s="684"/>
    </row>
    <row r="80" spans="1:7" s="522" customFormat="1">
      <c r="A80" s="682" t="s">
        <v>1944</v>
      </c>
      <c r="B80" s="682" t="s">
        <v>1945</v>
      </c>
      <c r="C80" s="701" t="s">
        <v>1946</v>
      </c>
      <c r="D80" s="684">
        <v>31415.928550000001</v>
      </c>
      <c r="E80" s="703"/>
      <c r="F80" s="684">
        <v>31415.928550000001</v>
      </c>
      <c r="G80" s="684">
        <v>41810.133710000002</v>
      </c>
    </row>
    <row r="81" spans="1:7" s="522" customFormat="1">
      <c r="A81" s="682" t="s">
        <v>1947</v>
      </c>
      <c r="B81" s="682" t="s">
        <v>1948</v>
      </c>
      <c r="C81" s="701" t="s">
        <v>1949</v>
      </c>
      <c r="D81" s="684">
        <v>76931.625690000001</v>
      </c>
      <c r="E81" s="703"/>
      <c r="F81" s="684">
        <v>76931.625690000001</v>
      </c>
      <c r="G81" s="684">
        <v>84540.159650000001</v>
      </c>
    </row>
    <row r="82" spans="1:7" s="522" customFormat="1">
      <c r="A82" s="682" t="s">
        <v>1950</v>
      </c>
      <c r="B82" s="682" t="s">
        <v>1951</v>
      </c>
      <c r="C82" s="701" t="s">
        <v>1952</v>
      </c>
      <c r="D82" s="684">
        <v>1657880.0062500001</v>
      </c>
      <c r="E82" s="703"/>
      <c r="F82" s="684">
        <v>1657880.0062500001</v>
      </c>
      <c r="G82" s="684">
        <v>1557631.3139800001</v>
      </c>
    </row>
    <row r="83" spans="1:7" s="522" customFormat="1">
      <c r="A83" s="682" t="s">
        <v>1953</v>
      </c>
      <c r="B83" s="682" t="s">
        <v>1954</v>
      </c>
      <c r="C83" s="701" t="s">
        <v>1955</v>
      </c>
      <c r="D83" s="684">
        <v>24592.169100000003</v>
      </c>
      <c r="E83" s="703"/>
      <c r="F83" s="684">
        <v>24592.169100000003</v>
      </c>
      <c r="G83" s="684">
        <v>27417.92296</v>
      </c>
    </row>
    <row r="84" spans="1:7" s="522" customFormat="1">
      <c r="A84" s="682" t="s">
        <v>1962</v>
      </c>
      <c r="B84" s="682" t="s">
        <v>1963</v>
      </c>
      <c r="C84" s="701" t="s">
        <v>1964</v>
      </c>
      <c r="D84" s="684">
        <v>2158.5422899999999</v>
      </c>
      <c r="E84" s="703"/>
      <c r="F84" s="684">
        <v>2158.5422899999999</v>
      </c>
      <c r="G84" s="684">
        <v>2433.69299</v>
      </c>
    </row>
    <row r="85" spans="1:7" s="522" customFormat="1">
      <c r="A85" s="682" t="s">
        <v>1965</v>
      </c>
      <c r="B85" s="682" t="s">
        <v>1966</v>
      </c>
      <c r="C85" s="701" t="s">
        <v>1967</v>
      </c>
      <c r="D85" s="684">
        <v>6.5000000000000002E-2</v>
      </c>
      <c r="E85" s="703"/>
      <c r="F85" s="684">
        <v>6.5000000000000002E-2</v>
      </c>
      <c r="G85" s="684">
        <v>6.6560000000000008E-2</v>
      </c>
    </row>
    <row r="86" spans="1:7" s="522" customFormat="1">
      <c r="A86" s="686" t="s">
        <v>1968</v>
      </c>
      <c r="B86" s="686" t="s">
        <v>1969</v>
      </c>
      <c r="C86" s="705" t="s">
        <v>1970</v>
      </c>
      <c r="D86" s="688">
        <v>10595.80681</v>
      </c>
      <c r="E86" s="712"/>
      <c r="F86" s="688">
        <v>10595.80681</v>
      </c>
      <c r="G86" s="688">
        <v>10428.48409</v>
      </c>
    </row>
    <row r="87" spans="1:7" s="523" customFormat="1">
      <c r="A87" s="713"/>
      <c r="B87" s="713"/>
      <c r="C87" s="713"/>
      <c r="D87" s="714"/>
      <c r="E87" s="715"/>
      <c r="F87" s="714"/>
      <c r="G87" s="714"/>
    </row>
    <row r="88" spans="1:7" s="523" customFormat="1">
      <c r="A88" s="713"/>
      <c r="B88" s="713"/>
      <c r="C88" s="713"/>
      <c r="D88" s="714"/>
      <c r="E88" s="715"/>
      <c r="F88" s="714"/>
      <c r="G88" s="714"/>
    </row>
    <row r="89" spans="1:7" ht="12.75" customHeight="1">
      <c r="A89" s="689"/>
      <c r="B89" s="690"/>
      <c r="C89" s="691"/>
      <c r="D89" s="692">
        <v>1</v>
      </c>
      <c r="E89" s="692">
        <v>2</v>
      </c>
      <c r="F89" s="716"/>
      <c r="G89" s="717"/>
    </row>
    <row r="90" spans="1:7" s="685" customFormat="1" ht="14.25" customHeight="1">
      <c r="A90" s="1275" t="s">
        <v>1694</v>
      </c>
      <c r="B90" s="1277" t="s">
        <v>1695</v>
      </c>
      <c r="C90" s="1275" t="s">
        <v>1696</v>
      </c>
      <c r="D90" s="1278" t="s">
        <v>1697</v>
      </c>
      <c r="E90" s="1278"/>
      <c r="F90" s="716"/>
      <c r="G90" s="717"/>
    </row>
    <row r="91" spans="1:7" s="685" customFormat="1">
      <c r="A91" s="1276"/>
      <c r="B91" s="1277"/>
      <c r="C91" s="1276"/>
      <c r="D91" s="718" t="s">
        <v>1698</v>
      </c>
      <c r="E91" s="706" t="s">
        <v>1699</v>
      </c>
      <c r="F91" s="716"/>
      <c r="G91" s="717"/>
    </row>
    <row r="92" spans="1:7" s="709" customFormat="1">
      <c r="A92" s="679"/>
      <c r="B92" s="679" t="s">
        <v>1971</v>
      </c>
      <c r="C92" s="700" t="s">
        <v>68</v>
      </c>
      <c r="D92" s="681">
        <v>33173423.581439998</v>
      </c>
      <c r="E92" s="681">
        <v>30650516.26162</v>
      </c>
      <c r="F92" s="719"/>
      <c r="G92" s="720"/>
    </row>
    <row r="93" spans="1:7" s="709" customFormat="1">
      <c r="A93" s="679" t="s">
        <v>1972</v>
      </c>
      <c r="B93" s="679" t="s">
        <v>1973</v>
      </c>
      <c r="C93" s="700" t="s">
        <v>68</v>
      </c>
      <c r="D93" s="681">
        <v>31177396.960779998</v>
      </c>
      <c r="E93" s="681">
        <v>28806371.275479998</v>
      </c>
      <c r="F93" s="719"/>
      <c r="G93" s="720"/>
    </row>
    <row r="94" spans="1:7" s="709" customFormat="1">
      <c r="A94" s="679" t="s">
        <v>1974</v>
      </c>
      <c r="B94" s="679" t="s">
        <v>1975</v>
      </c>
      <c r="C94" s="700" t="s">
        <v>68</v>
      </c>
      <c r="D94" s="681">
        <v>30112506.218359999</v>
      </c>
      <c r="E94" s="681">
        <v>27692624.94066</v>
      </c>
      <c r="F94" s="719"/>
      <c r="G94" s="720"/>
    </row>
    <row r="95" spans="1:7" s="522" customFormat="1">
      <c r="A95" s="682" t="s">
        <v>1976</v>
      </c>
      <c r="B95" s="682" t="s">
        <v>1977</v>
      </c>
      <c r="C95" s="701" t="s">
        <v>1978</v>
      </c>
      <c r="D95" s="702">
        <v>28158089.409299999</v>
      </c>
      <c r="E95" s="702">
        <v>27224095.797189999</v>
      </c>
      <c r="F95" s="716"/>
      <c r="G95" s="717"/>
    </row>
    <row r="96" spans="1:7" s="522" customFormat="1">
      <c r="A96" s="682" t="s">
        <v>1979</v>
      </c>
      <c r="B96" s="682" t="s">
        <v>1980</v>
      </c>
      <c r="C96" s="701" t="s">
        <v>1981</v>
      </c>
      <c r="D96" s="684">
        <v>2639964.5800199998</v>
      </c>
      <c r="E96" s="684">
        <v>1082656.0779300001</v>
      </c>
      <c r="F96" s="716"/>
      <c r="G96" s="721"/>
    </row>
    <row r="97" spans="1:7" s="522" customFormat="1">
      <c r="A97" s="682" t="s">
        <v>1982</v>
      </c>
      <c r="B97" s="682" t="s">
        <v>1983</v>
      </c>
      <c r="C97" s="701" t="s">
        <v>1984</v>
      </c>
      <c r="D97" s="703"/>
      <c r="E97" s="703"/>
      <c r="F97" s="722"/>
      <c r="G97" s="721"/>
    </row>
    <row r="98" spans="1:7" s="522" customFormat="1">
      <c r="A98" s="682" t="s">
        <v>1985</v>
      </c>
      <c r="B98" s="682" t="s">
        <v>1986</v>
      </c>
      <c r="C98" s="701" t="s">
        <v>1987</v>
      </c>
      <c r="D98" s="684">
        <v>-666811.06615999993</v>
      </c>
      <c r="E98" s="703">
        <v>-608198.24974</v>
      </c>
      <c r="F98" s="722"/>
      <c r="G98" s="721"/>
    </row>
    <row r="99" spans="1:7" s="522" customFormat="1">
      <c r="A99" s="682" t="s">
        <v>1988</v>
      </c>
      <c r="B99" s="682" t="s">
        <v>1989</v>
      </c>
      <c r="C99" s="701" t="s">
        <v>1990</v>
      </c>
      <c r="D99" s="703"/>
      <c r="E99" s="703"/>
      <c r="F99" s="722"/>
      <c r="G99" s="721"/>
    </row>
    <row r="100" spans="1:7" s="522" customFormat="1">
      <c r="A100" s="682" t="s">
        <v>1991</v>
      </c>
      <c r="B100" s="682" t="s">
        <v>1992</v>
      </c>
      <c r="C100" s="701" t="s">
        <v>1993</v>
      </c>
      <c r="D100" s="684">
        <v>-18736.7048</v>
      </c>
      <c r="E100" s="684">
        <v>-5928.6847199999993</v>
      </c>
      <c r="F100" s="722"/>
      <c r="G100" s="721"/>
    </row>
    <row r="101" spans="1:7" s="709" customFormat="1">
      <c r="A101" s="679" t="s">
        <v>1994</v>
      </c>
      <c r="B101" s="679" t="s">
        <v>1995</v>
      </c>
      <c r="C101" s="700" t="s">
        <v>68</v>
      </c>
      <c r="D101" s="707">
        <v>1141641.24438</v>
      </c>
      <c r="E101" s="707">
        <v>1144498.84626</v>
      </c>
      <c r="F101" s="719"/>
      <c r="G101" s="720"/>
    </row>
    <row r="102" spans="1:7" s="522" customFormat="1">
      <c r="A102" s="682" t="s">
        <v>1996</v>
      </c>
      <c r="B102" s="682" t="s">
        <v>1997</v>
      </c>
      <c r="C102" s="701" t="s">
        <v>1998</v>
      </c>
      <c r="D102" s="684">
        <v>60996.329159999994</v>
      </c>
      <c r="E102" s="684">
        <v>55367.883740000012</v>
      </c>
      <c r="F102" s="716"/>
      <c r="G102" s="717"/>
    </row>
    <row r="103" spans="1:7" s="522" customFormat="1">
      <c r="A103" s="682" t="s">
        <v>1999</v>
      </c>
      <c r="B103" s="682" t="s">
        <v>2000</v>
      </c>
      <c r="C103" s="701" t="s">
        <v>2001</v>
      </c>
      <c r="D103" s="684">
        <v>28789.108620000003</v>
      </c>
      <c r="E103" s="684">
        <v>31919.03944</v>
      </c>
      <c r="F103" s="716"/>
      <c r="G103" s="717"/>
    </row>
    <row r="104" spans="1:7" s="522" customFormat="1" ht="13.5" customHeight="1">
      <c r="A104" s="682" t="s">
        <v>2002</v>
      </c>
      <c r="B104" s="682" t="s">
        <v>2003</v>
      </c>
      <c r="C104" s="701" t="s">
        <v>2004</v>
      </c>
      <c r="D104" s="684">
        <v>177687.91144</v>
      </c>
      <c r="E104" s="684">
        <v>160393.24028</v>
      </c>
      <c r="F104" s="716"/>
      <c r="G104" s="717"/>
    </row>
    <row r="105" spans="1:7" s="522" customFormat="1">
      <c r="A105" s="682" t="s">
        <v>2005</v>
      </c>
      <c r="B105" s="682" t="s">
        <v>2006</v>
      </c>
      <c r="C105" s="701" t="s">
        <v>2007</v>
      </c>
      <c r="D105" s="684">
        <v>43640.311470000001</v>
      </c>
      <c r="E105" s="684">
        <v>47251.448389999998</v>
      </c>
      <c r="F105" s="722"/>
      <c r="G105" s="721"/>
    </row>
    <row r="106" spans="1:7" s="522" customFormat="1">
      <c r="A106" s="682" t="s">
        <v>2008</v>
      </c>
      <c r="B106" s="682" t="s">
        <v>2009</v>
      </c>
      <c r="C106" s="701" t="s">
        <v>2010</v>
      </c>
      <c r="D106" s="684">
        <v>830527.58369</v>
      </c>
      <c r="E106" s="684">
        <v>773527.45314</v>
      </c>
      <c r="F106" s="716"/>
      <c r="G106" s="717"/>
    </row>
    <row r="107" spans="1:7" s="522" customFormat="1">
      <c r="A107" s="682" t="s">
        <v>2011</v>
      </c>
      <c r="B107" s="682" t="s">
        <v>2012</v>
      </c>
      <c r="C107" s="701" t="s">
        <v>2013</v>
      </c>
      <c r="D107" s="684"/>
      <c r="E107" s="684">
        <v>76039.781269999992</v>
      </c>
      <c r="F107" s="722"/>
      <c r="G107" s="721"/>
    </row>
    <row r="108" spans="1:7" s="709" customFormat="1">
      <c r="A108" s="679" t="s">
        <v>2014</v>
      </c>
      <c r="B108" s="679" t="s">
        <v>2015</v>
      </c>
      <c r="C108" s="700" t="s">
        <v>68</v>
      </c>
      <c r="D108" s="707">
        <v>-76750.501959999994</v>
      </c>
      <c r="E108" s="707">
        <v>-30752.511440000002</v>
      </c>
      <c r="F108" s="719"/>
      <c r="G108" s="720"/>
    </row>
    <row r="109" spans="1:7" s="522" customFormat="1">
      <c r="A109" s="682" t="s">
        <v>2016</v>
      </c>
      <c r="B109" s="682" t="s">
        <v>2017</v>
      </c>
      <c r="C109" s="701" t="s">
        <v>2018</v>
      </c>
      <c r="D109" s="684">
        <v>-11400.988670000001</v>
      </c>
      <c r="E109" s="684">
        <v>5961.3530799999999</v>
      </c>
      <c r="F109" s="716"/>
      <c r="G109" s="721"/>
    </row>
    <row r="110" spans="1:7" s="522" customFormat="1">
      <c r="A110" s="682" t="s">
        <v>2019</v>
      </c>
      <c r="B110" s="682" t="s">
        <v>2020</v>
      </c>
      <c r="C110" s="701" t="s">
        <v>2021</v>
      </c>
      <c r="D110" s="684"/>
      <c r="E110" s="684">
        <v>69800.539230000009</v>
      </c>
      <c r="F110" s="722"/>
      <c r="G110" s="717"/>
    </row>
    <row r="111" spans="1:7" s="522" customFormat="1">
      <c r="A111" s="682" t="s">
        <v>2022</v>
      </c>
      <c r="B111" s="682" t="s">
        <v>2023</v>
      </c>
      <c r="C111" s="701" t="s">
        <v>2024</v>
      </c>
      <c r="D111" s="684">
        <v>-65349.513290000003</v>
      </c>
      <c r="E111" s="684">
        <v>-106514.40374999998</v>
      </c>
      <c r="F111" s="722"/>
      <c r="G111" s="721"/>
    </row>
    <row r="112" spans="1:7" s="709" customFormat="1">
      <c r="A112" s="679" t="s">
        <v>2025</v>
      </c>
      <c r="B112" s="679" t="s">
        <v>2026</v>
      </c>
      <c r="C112" s="700" t="s">
        <v>68</v>
      </c>
      <c r="D112" s="707">
        <v>1996026.62066</v>
      </c>
      <c r="E112" s="707">
        <v>1844144.9861400002</v>
      </c>
      <c r="F112" s="719"/>
      <c r="G112" s="720"/>
    </row>
    <row r="113" spans="1:7" s="709" customFormat="1">
      <c r="A113" s="679" t="s">
        <v>2027</v>
      </c>
      <c r="B113" s="679" t="s">
        <v>2028</v>
      </c>
      <c r="C113" s="700" t="s">
        <v>68</v>
      </c>
      <c r="D113" s="707">
        <v>18478.442999999999</v>
      </c>
      <c r="E113" s="707">
        <v>18531.902999999998</v>
      </c>
      <c r="F113" s="719"/>
      <c r="G113" s="720"/>
    </row>
    <row r="114" spans="1:7" s="522" customFormat="1">
      <c r="A114" s="682" t="s">
        <v>2029</v>
      </c>
      <c r="B114" s="682" t="s">
        <v>2028</v>
      </c>
      <c r="C114" s="701" t="s">
        <v>2030</v>
      </c>
      <c r="D114" s="684">
        <v>18478.442999999999</v>
      </c>
      <c r="E114" s="684">
        <v>18531.902999999998</v>
      </c>
      <c r="F114" s="722"/>
      <c r="G114" s="721"/>
    </row>
    <row r="115" spans="1:7" s="709" customFormat="1">
      <c r="A115" s="679" t="s">
        <v>2031</v>
      </c>
      <c r="B115" s="679" t="s">
        <v>2032</v>
      </c>
      <c r="C115" s="700" t="s">
        <v>68</v>
      </c>
      <c r="D115" s="707">
        <v>325623.58852999995</v>
      </c>
      <c r="E115" s="707">
        <v>228222.44641</v>
      </c>
      <c r="F115" s="719"/>
      <c r="G115" s="720"/>
    </row>
    <row r="116" spans="1:7" s="522" customFormat="1">
      <c r="A116" s="682" t="s">
        <v>2033</v>
      </c>
      <c r="B116" s="682" t="s">
        <v>2034</v>
      </c>
      <c r="C116" s="701" t="s">
        <v>2035</v>
      </c>
      <c r="D116" s="684">
        <v>774.98099999999999</v>
      </c>
      <c r="E116" s="703">
        <v>1610.8050000000001</v>
      </c>
      <c r="F116" s="722"/>
      <c r="G116" s="721"/>
    </row>
    <row r="117" spans="1:7" s="522" customFormat="1">
      <c r="A117" s="682" t="s">
        <v>2036</v>
      </c>
      <c r="B117" s="682" t="s">
        <v>2037</v>
      </c>
      <c r="C117" s="701" t="s">
        <v>2038</v>
      </c>
      <c r="D117" s="684"/>
      <c r="E117" s="703">
        <v>1526.4268300000001</v>
      </c>
      <c r="F117" s="722"/>
      <c r="G117" s="721"/>
    </row>
    <row r="118" spans="1:7" s="522" customFormat="1">
      <c r="A118" s="682" t="s">
        <v>2042</v>
      </c>
      <c r="B118" s="682" t="s">
        <v>2043</v>
      </c>
      <c r="C118" s="701" t="s">
        <v>2044</v>
      </c>
      <c r="D118" s="684">
        <v>27212.97754</v>
      </c>
      <c r="E118" s="703">
        <v>31493.227999999999</v>
      </c>
      <c r="F118" s="722"/>
      <c r="G118" s="721"/>
    </row>
    <row r="119" spans="1:7" s="522" customFormat="1" ht="21">
      <c r="A119" s="682" t="s">
        <v>2051</v>
      </c>
      <c r="B119" s="682" t="s">
        <v>2052</v>
      </c>
      <c r="C119" s="701" t="s">
        <v>2053</v>
      </c>
      <c r="D119" s="684"/>
      <c r="E119" s="684"/>
      <c r="F119" s="722"/>
      <c r="G119" s="721"/>
    </row>
    <row r="120" spans="1:7" s="522" customFormat="1">
      <c r="A120" s="682" t="s">
        <v>2054</v>
      </c>
      <c r="B120" s="682" t="s">
        <v>2055</v>
      </c>
      <c r="C120" s="701" t="s">
        <v>2056</v>
      </c>
      <c r="D120" s="703">
        <v>7483.9960499999997</v>
      </c>
      <c r="E120" s="703">
        <v>8332.2207999999991</v>
      </c>
      <c r="F120" s="722"/>
      <c r="G120" s="721"/>
    </row>
    <row r="121" spans="1:7" s="522" customFormat="1">
      <c r="A121" s="682" t="s">
        <v>2057</v>
      </c>
      <c r="B121" s="682" t="s">
        <v>2058</v>
      </c>
      <c r="C121" s="701" t="s">
        <v>2059</v>
      </c>
      <c r="D121" s="688">
        <v>290151.63393999997</v>
      </c>
      <c r="E121" s="688">
        <v>185259.76577999999</v>
      </c>
      <c r="F121" s="722"/>
      <c r="G121" s="721"/>
    </row>
    <row r="122" spans="1:7" s="709" customFormat="1">
      <c r="A122" s="679" t="s">
        <v>2060</v>
      </c>
      <c r="B122" s="679" t="s">
        <v>2061</v>
      </c>
      <c r="C122" s="700" t="s">
        <v>68</v>
      </c>
      <c r="D122" s="707">
        <v>1651924.58913</v>
      </c>
      <c r="E122" s="707">
        <v>1597390.6367300001</v>
      </c>
      <c r="F122" s="719"/>
      <c r="G122" s="720"/>
    </row>
    <row r="123" spans="1:7" s="522" customFormat="1">
      <c r="A123" s="682" t="s">
        <v>2062</v>
      </c>
      <c r="B123" s="682" t="s">
        <v>2063</v>
      </c>
      <c r="C123" s="701" t="s">
        <v>2064</v>
      </c>
      <c r="D123" s="702">
        <v>47000</v>
      </c>
      <c r="E123" s="702">
        <v>48200</v>
      </c>
      <c r="F123" s="722"/>
      <c r="G123" s="721"/>
    </row>
    <row r="124" spans="1:7" s="522" customFormat="1">
      <c r="A124" s="682" t="s">
        <v>2071</v>
      </c>
      <c r="B124" s="682" t="s">
        <v>2072</v>
      </c>
      <c r="C124" s="701" t="s">
        <v>2073</v>
      </c>
      <c r="D124" s="703">
        <v>3.6789999999999996E-2</v>
      </c>
      <c r="E124" s="684"/>
      <c r="F124" s="722"/>
      <c r="G124" s="721"/>
    </row>
    <row r="125" spans="1:7" s="522" customFormat="1">
      <c r="A125" s="682" t="s">
        <v>2074</v>
      </c>
      <c r="B125" s="682" t="s">
        <v>2075</v>
      </c>
      <c r="C125" s="701" t="s">
        <v>2076</v>
      </c>
      <c r="D125" s="684">
        <v>533364.29183</v>
      </c>
      <c r="E125" s="684">
        <v>535848.46250000002</v>
      </c>
      <c r="F125" s="716"/>
      <c r="G125" s="717"/>
    </row>
    <row r="126" spans="1:7" s="522" customFormat="1">
      <c r="A126" s="682" t="s">
        <v>2080</v>
      </c>
      <c r="B126" s="682" t="s">
        <v>2081</v>
      </c>
      <c r="C126" s="701" t="s">
        <v>2082</v>
      </c>
      <c r="D126" s="684">
        <v>57027.3508</v>
      </c>
      <c r="E126" s="684">
        <v>52175.958630000001</v>
      </c>
      <c r="F126" s="716"/>
      <c r="G126" s="717"/>
    </row>
    <row r="127" spans="1:7" s="522" customFormat="1">
      <c r="A127" s="682" t="s">
        <v>2086</v>
      </c>
      <c r="B127" s="682" t="s">
        <v>2087</v>
      </c>
      <c r="C127" s="701" t="s">
        <v>2088</v>
      </c>
      <c r="D127" s="684">
        <v>21270.00232</v>
      </c>
      <c r="E127" s="684">
        <v>5333.4934999999996</v>
      </c>
      <c r="F127" s="722"/>
      <c r="G127" s="721"/>
    </row>
    <row r="128" spans="1:7" s="522" customFormat="1" ht="12.75" customHeight="1">
      <c r="A128" s="682" t="s">
        <v>2092</v>
      </c>
      <c r="B128" s="682" t="s">
        <v>2093</v>
      </c>
      <c r="C128" s="701" t="s">
        <v>2094</v>
      </c>
      <c r="D128" s="684">
        <v>318327.15600000002</v>
      </c>
      <c r="E128" s="684">
        <v>317543.55326000002</v>
      </c>
      <c r="F128" s="716"/>
      <c r="G128" s="717"/>
    </row>
    <row r="129" spans="1:7" s="522" customFormat="1" ht="12.75" customHeight="1">
      <c r="A129" s="682" t="s">
        <v>2095</v>
      </c>
      <c r="B129" s="682" t="s">
        <v>2096</v>
      </c>
      <c r="C129" s="701" t="s">
        <v>2097</v>
      </c>
      <c r="D129" s="684">
        <v>45943.23515</v>
      </c>
      <c r="E129" s="684">
        <v>46501.397520000006</v>
      </c>
      <c r="F129" s="716"/>
      <c r="G129" s="717"/>
    </row>
    <row r="130" spans="1:7" s="522" customFormat="1" ht="12.75" customHeight="1">
      <c r="A130" s="682" t="s">
        <v>2098</v>
      </c>
      <c r="B130" s="682" t="s">
        <v>1881</v>
      </c>
      <c r="C130" s="701" t="s">
        <v>1882</v>
      </c>
      <c r="D130" s="684">
        <v>219110.81219999999</v>
      </c>
      <c r="E130" s="684">
        <v>217221.92593</v>
      </c>
      <c r="F130" s="716"/>
      <c r="G130" s="717"/>
    </row>
    <row r="131" spans="1:7" s="522" customFormat="1" ht="12.75" customHeight="1">
      <c r="A131" s="682" t="s">
        <v>2099</v>
      </c>
      <c r="B131" s="682" t="s">
        <v>1884</v>
      </c>
      <c r="C131" s="701" t="s">
        <v>1885</v>
      </c>
      <c r="D131" s="684">
        <v>1728.941</v>
      </c>
      <c r="E131" s="684">
        <v>1538.355</v>
      </c>
      <c r="F131" s="722"/>
      <c r="G131" s="721"/>
    </row>
    <row r="132" spans="1:7" s="522" customFormat="1" ht="12.75" customHeight="1">
      <c r="A132" s="682" t="s">
        <v>2100</v>
      </c>
      <c r="B132" s="682" t="s">
        <v>1887</v>
      </c>
      <c r="C132" s="701" t="s">
        <v>1888</v>
      </c>
      <c r="D132" s="684">
        <v>56488.856</v>
      </c>
      <c r="E132" s="684">
        <v>53230.815000000002</v>
      </c>
      <c r="F132" s="716"/>
      <c r="G132" s="717"/>
    </row>
    <row r="133" spans="1:7" s="522" customFormat="1" ht="12.75" customHeight="1">
      <c r="A133" s="682" t="s">
        <v>2101</v>
      </c>
      <c r="B133" s="682" t="s">
        <v>212</v>
      </c>
      <c r="C133" s="701" t="s">
        <v>1890</v>
      </c>
      <c r="D133" s="684">
        <v>8940.6970000000001</v>
      </c>
      <c r="E133" s="684">
        <v>12947.838609999999</v>
      </c>
      <c r="F133" s="722"/>
      <c r="G133" s="721"/>
    </row>
    <row r="134" spans="1:7" s="522" customFormat="1" ht="12.75" customHeight="1">
      <c r="A134" s="682" t="s">
        <v>2102</v>
      </c>
      <c r="B134" s="682" t="s">
        <v>1892</v>
      </c>
      <c r="C134" s="701" t="s">
        <v>1893</v>
      </c>
      <c r="D134" s="684">
        <v>254.40299999999999</v>
      </c>
      <c r="E134" s="684">
        <v>52.055999999999997</v>
      </c>
      <c r="F134" s="716"/>
      <c r="G134" s="717"/>
    </row>
    <row r="135" spans="1:7" s="522" customFormat="1" ht="12.75" customHeight="1">
      <c r="A135" s="682" t="s">
        <v>2103</v>
      </c>
      <c r="B135" s="682" t="s">
        <v>2104</v>
      </c>
      <c r="C135" s="701" t="s">
        <v>2105</v>
      </c>
      <c r="D135" s="684">
        <v>30.276</v>
      </c>
      <c r="E135" s="684">
        <v>43.598999999999997</v>
      </c>
      <c r="F135" s="722"/>
      <c r="G135" s="721"/>
    </row>
    <row r="136" spans="1:7" s="522" customFormat="1" ht="12.75" customHeight="1">
      <c r="A136" s="682" t="s">
        <v>2106</v>
      </c>
      <c r="B136" s="682" t="s">
        <v>2107</v>
      </c>
      <c r="C136" s="701" t="s">
        <v>2108</v>
      </c>
      <c r="D136" s="684">
        <v>829.09500000000003</v>
      </c>
      <c r="E136" s="684">
        <v>291.14</v>
      </c>
      <c r="F136" s="716"/>
      <c r="G136" s="717"/>
    </row>
    <row r="137" spans="1:7" s="522" customFormat="1" ht="12.75" customHeight="1">
      <c r="A137" s="682" t="s">
        <v>2109</v>
      </c>
      <c r="B137" s="682" t="s">
        <v>2110</v>
      </c>
      <c r="C137" s="701" t="s">
        <v>2111</v>
      </c>
      <c r="D137" s="684">
        <v>3164.6444500000002</v>
      </c>
      <c r="E137" s="684">
        <v>1672.7180700000001</v>
      </c>
      <c r="F137" s="722"/>
      <c r="G137" s="721"/>
    </row>
    <row r="138" spans="1:7" s="522" customFormat="1" ht="12.75" customHeight="1">
      <c r="A138" s="682" t="s">
        <v>2112</v>
      </c>
      <c r="B138" s="682" t="s">
        <v>2113</v>
      </c>
      <c r="C138" s="701" t="s">
        <v>2114</v>
      </c>
      <c r="D138" s="684"/>
      <c r="E138" s="684"/>
      <c r="F138" s="716"/>
      <c r="G138" s="717"/>
    </row>
    <row r="139" spans="1:7" s="522" customFormat="1" ht="21">
      <c r="A139" s="682" t="s">
        <v>2125</v>
      </c>
      <c r="B139" s="682" t="s">
        <v>2126</v>
      </c>
      <c r="C139" s="701" t="s">
        <v>2127</v>
      </c>
      <c r="D139" s="684">
        <v>0.19913</v>
      </c>
      <c r="E139" s="684">
        <v>367.53383000000002</v>
      </c>
      <c r="F139" s="722"/>
      <c r="G139" s="721"/>
    </row>
    <row r="140" spans="1:7" s="522" customFormat="1" ht="12.75" customHeight="1">
      <c r="A140" s="682" t="s">
        <v>2128</v>
      </c>
      <c r="B140" s="682" t="s">
        <v>2129</v>
      </c>
      <c r="C140" s="701" t="s">
        <v>2130</v>
      </c>
      <c r="D140" s="684">
        <v>43291.303390000001</v>
      </c>
      <c r="E140" s="684">
        <v>71415.332769999994</v>
      </c>
      <c r="F140" s="716"/>
      <c r="G140" s="717"/>
    </row>
    <row r="141" spans="1:7" s="522" customFormat="1" ht="12.75" customHeight="1">
      <c r="A141" s="682" t="s">
        <v>2131</v>
      </c>
      <c r="B141" s="682" t="s">
        <v>2132</v>
      </c>
      <c r="C141" s="701" t="s">
        <v>2133</v>
      </c>
      <c r="D141" s="684">
        <v>13643.661040000001</v>
      </c>
      <c r="E141" s="684">
        <v>11180.38573</v>
      </c>
      <c r="F141" s="722"/>
      <c r="G141" s="721"/>
    </row>
    <row r="142" spans="1:7" s="522" customFormat="1" ht="12.75" customHeight="1">
      <c r="A142" s="682" t="s">
        <v>2134</v>
      </c>
      <c r="B142" s="682" t="s">
        <v>2135</v>
      </c>
      <c r="C142" s="701" t="s">
        <v>2136</v>
      </c>
      <c r="D142" s="684">
        <v>28687.38421</v>
      </c>
      <c r="E142" s="684">
        <v>18902.443190000005</v>
      </c>
      <c r="F142" s="716"/>
      <c r="G142" s="717"/>
    </row>
    <row r="143" spans="1:7" s="522" customFormat="1" ht="12.75" customHeight="1">
      <c r="A143" s="682" t="s">
        <v>2137</v>
      </c>
      <c r="B143" s="682" t="s">
        <v>2138</v>
      </c>
      <c r="C143" s="701" t="s">
        <v>2139</v>
      </c>
      <c r="D143" s="684">
        <v>138703.71203999998</v>
      </c>
      <c r="E143" s="684">
        <v>156537.10200000001</v>
      </c>
      <c r="F143" s="722"/>
      <c r="G143" s="721"/>
    </row>
    <row r="144" spans="1:7" s="522" customFormat="1" ht="12.75" customHeight="1">
      <c r="A144" s="686" t="s">
        <v>2140</v>
      </c>
      <c r="B144" s="686" t="s">
        <v>2141</v>
      </c>
      <c r="C144" s="705" t="s">
        <v>2142</v>
      </c>
      <c r="D144" s="688">
        <v>114118.53178</v>
      </c>
      <c r="E144" s="688">
        <v>46386.526189999997</v>
      </c>
      <c r="F144" s="698"/>
      <c r="G144" s="698"/>
    </row>
    <row r="145" spans="1:7" s="522" customFormat="1">
      <c r="C145" s="696"/>
      <c r="D145" s="698"/>
      <c r="E145" s="698"/>
      <c r="F145" s="698"/>
      <c r="G145" s="698"/>
    </row>
    <row r="146" spans="1:7" s="522" customFormat="1">
      <c r="C146" s="696"/>
      <c r="D146" s="698"/>
      <c r="E146" s="698"/>
      <c r="F146" s="698"/>
      <c r="G146" s="698"/>
    </row>
    <row r="147" spans="1:7" s="522" customFormat="1">
      <c r="C147" s="696"/>
      <c r="D147" s="698"/>
      <c r="E147" s="698"/>
      <c r="F147" s="698"/>
      <c r="G147" s="698"/>
    </row>
    <row r="148" spans="1:7" s="522" customFormat="1">
      <c r="C148" s="696"/>
      <c r="D148" s="698"/>
      <c r="E148" s="698"/>
      <c r="F148" s="698"/>
      <c r="G148" s="698"/>
    </row>
    <row r="149" spans="1:7" s="522" customFormat="1">
      <c r="C149" s="696"/>
      <c r="D149" s="698"/>
      <c r="E149" s="698"/>
      <c r="F149" s="698"/>
      <c r="G149" s="698"/>
    </row>
    <row r="150" spans="1:7" s="522" customFormat="1">
      <c r="C150" s="696"/>
      <c r="D150" s="698"/>
      <c r="E150" s="698"/>
      <c r="F150" s="698"/>
      <c r="G150" s="698"/>
    </row>
    <row r="151" spans="1:7" s="522" customFormat="1">
      <c r="C151" s="696"/>
      <c r="D151" s="698"/>
      <c r="E151" s="698"/>
      <c r="F151" s="698"/>
      <c r="G151" s="698"/>
    </row>
    <row r="152" spans="1:7" s="522" customFormat="1">
      <c r="C152" s="696"/>
      <c r="D152" s="698"/>
      <c r="E152" s="698"/>
      <c r="F152" s="698"/>
      <c r="G152" s="698"/>
    </row>
    <row r="153" spans="1:7" s="522" customFormat="1">
      <c r="C153" s="696"/>
      <c r="D153" s="698"/>
      <c r="E153" s="698"/>
      <c r="F153" s="698"/>
      <c r="G153" s="698"/>
    </row>
    <row r="154" spans="1:7" s="522" customFormat="1">
      <c r="C154" s="696"/>
      <c r="D154" s="698"/>
      <c r="E154" s="698"/>
      <c r="F154" s="698"/>
      <c r="G154" s="698"/>
    </row>
    <row r="155" spans="1:7" s="522" customFormat="1">
      <c r="C155" s="696"/>
      <c r="D155" s="698"/>
      <c r="E155" s="698"/>
      <c r="F155" s="698"/>
      <c r="G155" s="698"/>
    </row>
    <row r="156" spans="1:7" s="522" customFormat="1">
      <c r="C156" s="696"/>
      <c r="D156" s="698"/>
      <c r="E156" s="698"/>
      <c r="F156" s="698"/>
      <c r="G156" s="698"/>
    </row>
    <row r="157" spans="1:7">
      <c r="A157" s="488"/>
      <c r="D157" s="724"/>
      <c r="E157" s="724"/>
      <c r="F157" s="724"/>
      <c r="G157" s="724"/>
    </row>
    <row r="158" spans="1:7">
      <c r="A158" s="488"/>
      <c r="D158" s="724"/>
      <c r="E158" s="724"/>
      <c r="F158" s="724"/>
      <c r="G158" s="724"/>
    </row>
    <row r="159" spans="1:7">
      <c r="A159" s="488"/>
      <c r="D159" s="724"/>
      <c r="E159" s="724"/>
      <c r="F159" s="724"/>
      <c r="G159" s="724"/>
    </row>
    <row r="160" spans="1:7">
      <c r="A160" s="488"/>
      <c r="D160" s="724"/>
      <c r="E160" s="724"/>
      <c r="F160" s="724"/>
      <c r="G160" s="724"/>
    </row>
    <row r="161" spans="1:7">
      <c r="A161" s="488"/>
      <c r="D161" s="724"/>
      <c r="E161" s="724"/>
      <c r="F161" s="724"/>
      <c r="G161" s="724"/>
    </row>
    <row r="162" spans="1:7">
      <c r="A162" s="488"/>
      <c r="D162" s="724"/>
      <c r="E162" s="724"/>
      <c r="F162" s="724"/>
      <c r="G162" s="724"/>
    </row>
    <row r="163" spans="1:7">
      <c r="A163" s="488"/>
      <c r="D163" s="724"/>
      <c r="E163" s="724"/>
      <c r="F163" s="724"/>
      <c r="G163" s="724"/>
    </row>
    <row r="164" spans="1:7">
      <c r="A164" s="488"/>
      <c r="D164" s="724"/>
      <c r="E164" s="724"/>
      <c r="F164" s="724"/>
      <c r="G164" s="724"/>
    </row>
    <row r="165" spans="1:7">
      <c r="A165" s="488"/>
      <c r="D165" s="724"/>
      <c r="E165" s="724"/>
      <c r="F165" s="724"/>
      <c r="G165" s="724"/>
    </row>
    <row r="166" spans="1:7">
      <c r="A166" s="488"/>
      <c r="D166" s="724"/>
      <c r="E166" s="724"/>
      <c r="F166" s="724"/>
      <c r="G166" s="724"/>
    </row>
    <row r="167" spans="1:7">
      <c r="A167" s="488"/>
      <c r="D167" s="724"/>
      <c r="E167" s="724"/>
      <c r="F167" s="724"/>
      <c r="G167" s="724"/>
    </row>
    <row r="168" spans="1:7">
      <c r="A168" s="488"/>
      <c r="D168" s="724"/>
      <c r="E168" s="724"/>
      <c r="F168" s="724"/>
      <c r="G168" s="724"/>
    </row>
    <row r="169" spans="1:7">
      <c r="A169" s="488"/>
      <c r="D169" s="724"/>
      <c r="E169" s="724"/>
      <c r="F169" s="724"/>
      <c r="G169" s="724"/>
    </row>
    <row r="170" spans="1:7">
      <c r="A170" s="488"/>
      <c r="D170" s="724"/>
      <c r="E170" s="724"/>
      <c r="F170" s="724"/>
      <c r="G170" s="724"/>
    </row>
    <row r="171" spans="1:7">
      <c r="A171" s="488"/>
      <c r="D171" s="724"/>
      <c r="E171" s="724"/>
      <c r="F171" s="724"/>
      <c r="G171" s="724"/>
    </row>
    <row r="172" spans="1:7">
      <c r="A172" s="488"/>
      <c r="D172" s="724"/>
      <c r="E172" s="724"/>
      <c r="F172" s="724"/>
      <c r="G172" s="724"/>
    </row>
    <row r="173" spans="1:7">
      <c r="A173" s="488"/>
      <c r="D173" s="724"/>
      <c r="E173" s="724"/>
      <c r="F173" s="724"/>
      <c r="G173" s="724"/>
    </row>
    <row r="174" spans="1:7">
      <c r="A174" s="488"/>
      <c r="D174" s="724"/>
      <c r="E174" s="724"/>
      <c r="F174" s="724"/>
      <c r="G174" s="724"/>
    </row>
    <row r="175" spans="1:7">
      <c r="A175" s="488"/>
      <c r="D175" s="724"/>
      <c r="E175" s="724"/>
      <c r="F175" s="724"/>
      <c r="G175" s="724"/>
    </row>
    <row r="176" spans="1:7">
      <c r="A176" s="488"/>
      <c r="D176" s="724"/>
      <c r="E176" s="724"/>
      <c r="F176" s="724"/>
      <c r="G176" s="724"/>
    </row>
    <row r="177" spans="1:7">
      <c r="A177" s="488"/>
      <c r="D177" s="724"/>
      <c r="E177" s="724"/>
      <c r="F177" s="724"/>
      <c r="G177" s="724"/>
    </row>
    <row r="178" spans="1:7">
      <c r="A178" s="488"/>
      <c r="D178" s="724"/>
      <c r="E178" s="724"/>
      <c r="F178" s="724"/>
      <c r="G178" s="724"/>
    </row>
    <row r="179" spans="1:7">
      <c r="A179" s="488"/>
      <c r="D179" s="724"/>
      <c r="E179" s="724"/>
      <c r="F179" s="724"/>
      <c r="G179" s="724"/>
    </row>
    <row r="180" spans="1:7">
      <c r="A180" s="488"/>
      <c r="D180" s="724"/>
      <c r="E180" s="724"/>
      <c r="F180" s="724"/>
      <c r="G180" s="724"/>
    </row>
    <row r="181" spans="1:7">
      <c r="A181" s="488"/>
      <c r="D181" s="724"/>
      <c r="E181" s="724"/>
      <c r="F181" s="724"/>
      <c r="G181" s="724"/>
    </row>
    <row r="182" spans="1:7">
      <c r="A182" s="488"/>
      <c r="D182" s="724"/>
      <c r="E182" s="724"/>
      <c r="F182" s="724"/>
      <c r="G182" s="724"/>
    </row>
    <row r="183" spans="1:7">
      <c r="A183" s="488"/>
      <c r="D183" s="724"/>
      <c r="E183" s="724"/>
      <c r="F183" s="724"/>
      <c r="G183" s="724"/>
    </row>
    <row r="184" spans="1:7">
      <c r="A184" s="488"/>
      <c r="D184" s="724"/>
      <c r="E184" s="724"/>
      <c r="F184" s="724"/>
      <c r="G184" s="724"/>
    </row>
    <row r="185" spans="1:7">
      <c r="A185" s="488"/>
      <c r="D185" s="724"/>
      <c r="E185" s="724"/>
      <c r="F185" s="724"/>
      <c r="G185" s="724"/>
    </row>
    <row r="186" spans="1:7">
      <c r="A186" s="488"/>
      <c r="D186" s="724"/>
      <c r="E186" s="724"/>
      <c r="F186" s="724"/>
      <c r="G186" s="724"/>
    </row>
    <row r="187" spans="1:7">
      <c r="A187" s="488"/>
      <c r="D187" s="724"/>
      <c r="E187" s="724"/>
      <c r="F187" s="724"/>
      <c r="G187" s="724"/>
    </row>
    <row r="188" spans="1:7">
      <c r="A188" s="488"/>
      <c r="D188" s="724"/>
      <c r="E188" s="724"/>
      <c r="F188" s="724"/>
      <c r="G188" s="724"/>
    </row>
    <row r="189" spans="1:7">
      <c r="A189" s="488"/>
      <c r="D189" s="724"/>
      <c r="E189" s="724"/>
      <c r="F189" s="724"/>
      <c r="G189" s="724"/>
    </row>
    <row r="190" spans="1:7">
      <c r="A190" s="488"/>
      <c r="D190" s="724"/>
      <c r="E190" s="724"/>
      <c r="F190" s="724"/>
      <c r="G190" s="724"/>
    </row>
    <row r="191" spans="1:7">
      <c r="A191" s="488"/>
      <c r="D191" s="724"/>
      <c r="E191" s="724"/>
      <c r="F191" s="724"/>
      <c r="G191" s="724"/>
    </row>
    <row r="192" spans="1:7">
      <c r="A192" s="488"/>
      <c r="D192" s="724"/>
      <c r="E192" s="724"/>
      <c r="F192" s="724"/>
      <c r="G192" s="724"/>
    </row>
    <row r="193" spans="1:7">
      <c r="A193" s="488"/>
      <c r="D193" s="724"/>
      <c r="E193" s="724"/>
      <c r="F193" s="724"/>
      <c r="G193" s="724"/>
    </row>
    <row r="194" spans="1:7">
      <c r="A194" s="488"/>
      <c r="D194" s="724"/>
      <c r="E194" s="724"/>
      <c r="F194" s="724"/>
      <c r="G194" s="724"/>
    </row>
    <row r="195" spans="1:7">
      <c r="A195" s="488"/>
      <c r="D195" s="724"/>
      <c r="E195" s="724"/>
      <c r="F195" s="724"/>
      <c r="G195" s="724"/>
    </row>
    <row r="196" spans="1:7">
      <c r="A196" s="488"/>
      <c r="D196" s="724"/>
      <c r="E196" s="724"/>
      <c r="F196" s="724"/>
      <c r="G196" s="724"/>
    </row>
    <row r="197" spans="1:7">
      <c r="A197" s="488"/>
      <c r="D197" s="724"/>
      <c r="E197" s="724"/>
      <c r="F197" s="724"/>
      <c r="G197" s="724"/>
    </row>
    <row r="198" spans="1:7">
      <c r="A198" s="488"/>
      <c r="D198" s="724"/>
      <c r="E198" s="724"/>
      <c r="F198" s="724"/>
      <c r="G198" s="724"/>
    </row>
    <row r="199" spans="1:7">
      <c r="A199" s="488"/>
      <c r="D199" s="724"/>
      <c r="E199" s="724"/>
      <c r="F199" s="724"/>
      <c r="G199" s="724"/>
    </row>
    <row r="200" spans="1:7">
      <c r="A200" s="488"/>
      <c r="D200" s="724"/>
      <c r="E200" s="724"/>
      <c r="F200" s="724"/>
      <c r="G200" s="724"/>
    </row>
    <row r="201" spans="1:7">
      <c r="A201" s="488"/>
      <c r="D201" s="724"/>
      <c r="E201" s="724"/>
      <c r="F201" s="724"/>
      <c r="G201" s="724"/>
    </row>
    <row r="202" spans="1:7">
      <c r="A202" s="488"/>
      <c r="D202" s="724"/>
      <c r="E202" s="724"/>
      <c r="F202" s="724"/>
      <c r="G202" s="724"/>
    </row>
    <row r="203" spans="1:7">
      <c r="A203" s="488"/>
      <c r="D203" s="724"/>
      <c r="E203" s="724"/>
      <c r="F203" s="724"/>
      <c r="G203" s="724"/>
    </row>
    <row r="204" spans="1:7">
      <c r="A204" s="488"/>
      <c r="D204" s="724"/>
      <c r="E204" s="724"/>
      <c r="F204" s="724"/>
      <c r="G204" s="724"/>
    </row>
    <row r="205" spans="1:7">
      <c r="A205" s="488"/>
      <c r="D205" s="724"/>
      <c r="E205" s="724"/>
      <c r="F205" s="724"/>
      <c r="G205" s="724"/>
    </row>
    <row r="206" spans="1:7">
      <c r="A206" s="488"/>
      <c r="D206" s="724"/>
      <c r="E206" s="724"/>
      <c r="F206" s="724"/>
      <c r="G206" s="724"/>
    </row>
    <row r="207" spans="1:7">
      <c r="A207" s="488"/>
      <c r="D207" s="724"/>
      <c r="E207" s="724"/>
      <c r="F207" s="724"/>
      <c r="G207" s="724"/>
    </row>
    <row r="208" spans="1:7">
      <c r="A208" s="488"/>
      <c r="D208" s="724"/>
      <c r="E208" s="724"/>
      <c r="F208" s="724"/>
      <c r="G208" s="724"/>
    </row>
    <row r="209" spans="1:7">
      <c r="A209" s="488"/>
      <c r="D209" s="724"/>
      <c r="E209" s="724"/>
      <c r="F209" s="724"/>
      <c r="G209" s="724"/>
    </row>
    <row r="210" spans="1:7">
      <c r="A210" s="488"/>
      <c r="D210" s="724"/>
      <c r="E210" s="724"/>
      <c r="F210" s="724"/>
      <c r="G210" s="724"/>
    </row>
    <row r="211" spans="1:7">
      <c r="A211" s="488"/>
      <c r="D211" s="724"/>
      <c r="E211" s="724"/>
      <c r="F211" s="724"/>
      <c r="G211" s="724"/>
    </row>
    <row r="212" spans="1:7">
      <c r="A212" s="488"/>
      <c r="D212" s="724"/>
      <c r="E212" s="724"/>
      <c r="F212" s="724"/>
      <c r="G212" s="724"/>
    </row>
    <row r="213" spans="1:7">
      <c r="A213" s="488"/>
      <c r="D213" s="724"/>
      <c r="E213" s="724"/>
      <c r="F213" s="724"/>
      <c r="G213" s="724"/>
    </row>
    <row r="214" spans="1:7">
      <c r="A214" s="488"/>
      <c r="D214" s="724"/>
      <c r="E214" s="724"/>
      <c r="F214" s="724"/>
      <c r="G214" s="724"/>
    </row>
    <row r="215" spans="1:7">
      <c r="A215" s="488"/>
      <c r="D215" s="724"/>
      <c r="E215" s="724"/>
      <c r="F215" s="724"/>
      <c r="G215" s="724"/>
    </row>
  </sheetData>
  <customSheetViews>
    <customSheetView guid="{040A417A-1A2A-4546-91E5-4FDAF814DD6C}" showPageBreaks="1" showGridLines="0" fitToPage="1" printArea="1" view="pageBreakPreview">
      <selection activeCell="F87" sqref="F87"/>
      <rowBreaks count="1" manualBreakCount="1">
        <brk id="72" max="6" man="1"/>
      </rowBreaks>
      <pageMargins left="0.39370078740157483" right="0.39370078740157483" top="0.59055118110236227" bottom="0.39370078740157483" header="0.31496062992125984" footer="0.11811023622047245"/>
      <printOptions horizontalCentered="1"/>
      <pageSetup paperSize="9" scale="79" firstPageNumber="422" fitToHeight="2" orientation="portrait" useFirstPageNumber="1" r:id="rId1"/>
      <headerFooter alignWithMargins="0">
        <oddHeader>&amp;L&amp;"Tahoma,Kurzíva"Závěrečný účet za rok 2013&amp;R&amp;"Tahoma,Kurzíva"Tabulka č. 31</oddHeader>
        <oddFooter>&amp;C&amp;"Tahoma,Obyčejné"&amp;P</oddFooter>
      </headerFooter>
    </customSheetView>
  </customSheetViews>
  <mergeCells count="12">
    <mergeCell ref="A90:A91"/>
    <mergeCell ref="B90:B91"/>
    <mergeCell ref="C90:C91"/>
    <mergeCell ref="D90:E90"/>
    <mergeCell ref="A1:G1"/>
    <mergeCell ref="A2:G2"/>
    <mergeCell ref="A5:A7"/>
    <mergeCell ref="B5:B7"/>
    <mergeCell ref="C5:C7"/>
    <mergeCell ref="D5:G5"/>
    <mergeCell ref="D6:F6"/>
    <mergeCell ref="G6:G7"/>
  </mergeCells>
  <printOptions horizontalCentered="1"/>
  <pageMargins left="0.39370078740157483" right="0.39370078740157483" top="0.59055118110236227" bottom="0.39370078740157483" header="0.31496062992125984" footer="0.11811023622047245"/>
  <pageSetup paperSize="9" scale="79" firstPageNumber="422" fitToHeight="2" orientation="portrait" useFirstPageNumber="1" r:id="rId2"/>
  <headerFooter alignWithMargins="0">
    <oddHeader>&amp;L&amp;"Tahoma,Kurzíva"Závěrečný účet za rok 2013&amp;R&amp;"Tahoma,Kurzíva"Tabulka č. 31</oddHeader>
    <oddFooter>&amp;C&amp;"Tahoma,Obyčejné"&amp;P</oddFooter>
  </headerFooter>
  <rowBreaks count="1" manualBreakCount="1">
    <brk id="72" max="6"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3"/>
  <sheetViews>
    <sheetView showGridLines="0" view="pageBreakPreview" topLeftCell="B1" zoomScaleNormal="100" workbookViewId="0">
      <selection activeCell="F87" sqref="F87"/>
    </sheetView>
  </sheetViews>
  <sheetFormatPr defaultRowHeight="12.75"/>
  <cols>
    <col min="1" max="1" width="6.7109375" style="22" customWidth="1"/>
    <col min="2" max="2" width="58.42578125" style="22" customWidth="1"/>
    <col min="3" max="3" width="8.5703125" style="737" customWidth="1"/>
    <col min="4" max="7" width="15.42578125" style="22" customWidth="1"/>
    <col min="8" max="256" width="9.140625" style="22"/>
    <col min="257" max="257" width="6.7109375" style="22" customWidth="1"/>
    <col min="258" max="258" width="58.42578125" style="22" customWidth="1"/>
    <col min="259" max="259" width="8.5703125" style="22" customWidth="1"/>
    <col min="260" max="263" width="15.42578125" style="22" customWidth="1"/>
    <col min="264" max="512" width="9.140625" style="22"/>
    <col min="513" max="513" width="6.7109375" style="22" customWidth="1"/>
    <col min="514" max="514" width="58.42578125" style="22" customWidth="1"/>
    <col min="515" max="515" width="8.5703125" style="22" customWidth="1"/>
    <col min="516" max="519" width="15.42578125" style="22" customWidth="1"/>
    <col min="520" max="768" width="9.140625" style="22"/>
    <col min="769" max="769" width="6.7109375" style="22" customWidth="1"/>
    <col min="770" max="770" width="58.42578125" style="22" customWidth="1"/>
    <col min="771" max="771" width="8.5703125" style="22" customWidth="1"/>
    <col min="772" max="775" width="15.42578125" style="22" customWidth="1"/>
    <col min="776" max="1024" width="9.140625" style="22"/>
    <col min="1025" max="1025" width="6.7109375" style="22" customWidth="1"/>
    <col min="1026" max="1026" width="58.42578125" style="22" customWidth="1"/>
    <col min="1027" max="1027" width="8.5703125" style="22" customWidth="1"/>
    <col min="1028" max="1031" width="15.42578125" style="22" customWidth="1"/>
    <col min="1032" max="1280" width="9.140625" style="22"/>
    <col min="1281" max="1281" width="6.7109375" style="22" customWidth="1"/>
    <col min="1282" max="1282" width="58.42578125" style="22" customWidth="1"/>
    <col min="1283" max="1283" width="8.5703125" style="22" customWidth="1"/>
    <col min="1284" max="1287" width="15.42578125" style="22" customWidth="1"/>
    <col min="1288" max="1536" width="9.140625" style="22"/>
    <col min="1537" max="1537" width="6.7109375" style="22" customWidth="1"/>
    <col min="1538" max="1538" width="58.42578125" style="22" customWidth="1"/>
    <col min="1539" max="1539" width="8.5703125" style="22" customWidth="1"/>
    <col min="1540" max="1543" width="15.42578125" style="22" customWidth="1"/>
    <col min="1544" max="1792" width="9.140625" style="22"/>
    <col min="1793" max="1793" width="6.7109375" style="22" customWidth="1"/>
    <col min="1794" max="1794" width="58.42578125" style="22" customWidth="1"/>
    <col min="1795" max="1795" width="8.5703125" style="22" customWidth="1"/>
    <col min="1796" max="1799" width="15.42578125" style="22" customWidth="1"/>
    <col min="1800" max="2048" width="9.140625" style="22"/>
    <col min="2049" max="2049" width="6.7109375" style="22" customWidth="1"/>
    <col min="2050" max="2050" width="58.42578125" style="22" customWidth="1"/>
    <col min="2051" max="2051" width="8.5703125" style="22" customWidth="1"/>
    <col min="2052" max="2055" width="15.42578125" style="22" customWidth="1"/>
    <col min="2056" max="2304" width="9.140625" style="22"/>
    <col min="2305" max="2305" width="6.7109375" style="22" customWidth="1"/>
    <col min="2306" max="2306" width="58.42578125" style="22" customWidth="1"/>
    <col min="2307" max="2307" width="8.5703125" style="22" customWidth="1"/>
    <col min="2308" max="2311" width="15.42578125" style="22" customWidth="1"/>
    <col min="2312" max="2560" width="9.140625" style="22"/>
    <col min="2561" max="2561" width="6.7109375" style="22" customWidth="1"/>
    <col min="2562" max="2562" width="58.42578125" style="22" customWidth="1"/>
    <col min="2563" max="2563" width="8.5703125" style="22" customWidth="1"/>
    <col min="2564" max="2567" width="15.42578125" style="22" customWidth="1"/>
    <col min="2568" max="2816" width="9.140625" style="22"/>
    <col min="2817" max="2817" width="6.7109375" style="22" customWidth="1"/>
    <col min="2818" max="2818" width="58.42578125" style="22" customWidth="1"/>
    <col min="2819" max="2819" width="8.5703125" style="22" customWidth="1"/>
    <col min="2820" max="2823" width="15.42578125" style="22" customWidth="1"/>
    <col min="2824" max="3072" width="9.140625" style="22"/>
    <col min="3073" max="3073" width="6.7109375" style="22" customWidth="1"/>
    <col min="3074" max="3074" width="58.42578125" style="22" customWidth="1"/>
    <col min="3075" max="3075" width="8.5703125" style="22" customWidth="1"/>
    <col min="3076" max="3079" width="15.42578125" style="22" customWidth="1"/>
    <col min="3080" max="3328" width="9.140625" style="22"/>
    <col min="3329" max="3329" width="6.7109375" style="22" customWidth="1"/>
    <col min="3330" max="3330" width="58.42578125" style="22" customWidth="1"/>
    <col min="3331" max="3331" width="8.5703125" style="22" customWidth="1"/>
    <col min="3332" max="3335" width="15.42578125" style="22" customWidth="1"/>
    <col min="3336" max="3584" width="9.140625" style="22"/>
    <col min="3585" max="3585" width="6.7109375" style="22" customWidth="1"/>
    <col min="3586" max="3586" width="58.42578125" style="22" customWidth="1"/>
    <col min="3587" max="3587" width="8.5703125" style="22" customWidth="1"/>
    <col min="3588" max="3591" width="15.42578125" style="22" customWidth="1"/>
    <col min="3592" max="3840" width="9.140625" style="22"/>
    <col min="3841" max="3841" width="6.7109375" style="22" customWidth="1"/>
    <col min="3842" max="3842" width="58.42578125" style="22" customWidth="1"/>
    <col min="3843" max="3843" width="8.5703125" style="22" customWidth="1"/>
    <col min="3844" max="3847" width="15.42578125" style="22" customWidth="1"/>
    <col min="3848" max="4096" width="9.140625" style="22"/>
    <col min="4097" max="4097" width="6.7109375" style="22" customWidth="1"/>
    <col min="4098" max="4098" width="58.42578125" style="22" customWidth="1"/>
    <col min="4099" max="4099" width="8.5703125" style="22" customWidth="1"/>
    <col min="4100" max="4103" width="15.42578125" style="22" customWidth="1"/>
    <col min="4104" max="4352" width="9.140625" style="22"/>
    <col min="4353" max="4353" width="6.7109375" style="22" customWidth="1"/>
    <col min="4354" max="4354" width="58.42578125" style="22" customWidth="1"/>
    <col min="4355" max="4355" width="8.5703125" style="22" customWidth="1"/>
    <col min="4356" max="4359" width="15.42578125" style="22" customWidth="1"/>
    <col min="4360" max="4608" width="9.140625" style="22"/>
    <col min="4609" max="4609" width="6.7109375" style="22" customWidth="1"/>
    <col min="4610" max="4610" width="58.42578125" style="22" customWidth="1"/>
    <col min="4611" max="4611" width="8.5703125" style="22" customWidth="1"/>
    <col min="4612" max="4615" width="15.42578125" style="22" customWidth="1"/>
    <col min="4616" max="4864" width="9.140625" style="22"/>
    <col min="4865" max="4865" width="6.7109375" style="22" customWidth="1"/>
    <col min="4866" max="4866" width="58.42578125" style="22" customWidth="1"/>
    <col min="4867" max="4867" width="8.5703125" style="22" customWidth="1"/>
    <col min="4868" max="4871" width="15.42578125" style="22" customWidth="1"/>
    <col min="4872" max="5120" width="9.140625" style="22"/>
    <col min="5121" max="5121" width="6.7109375" style="22" customWidth="1"/>
    <col min="5122" max="5122" width="58.42578125" style="22" customWidth="1"/>
    <col min="5123" max="5123" width="8.5703125" style="22" customWidth="1"/>
    <col min="5124" max="5127" width="15.42578125" style="22" customWidth="1"/>
    <col min="5128" max="5376" width="9.140625" style="22"/>
    <col min="5377" max="5377" width="6.7109375" style="22" customWidth="1"/>
    <col min="5378" max="5378" width="58.42578125" style="22" customWidth="1"/>
    <col min="5379" max="5379" width="8.5703125" style="22" customWidth="1"/>
    <col min="5380" max="5383" width="15.42578125" style="22" customWidth="1"/>
    <col min="5384" max="5632" width="9.140625" style="22"/>
    <col min="5633" max="5633" width="6.7109375" style="22" customWidth="1"/>
    <col min="5634" max="5634" width="58.42578125" style="22" customWidth="1"/>
    <col min="5635" max="5635" width="8.5703125" style="22" customWidth="1"/>
    <col min="5636" max="5639" width="15.42578125" style="22" customWidth="1"/>
    <col min="5640" max="5888" width="9.140625" style="22"/>
    <col min="5889" max="5889" width="6.7109375" style="22" customWidth="1"/>
    <col min="5890" max="5890" width="58.42578125" style="22" customWidth="1"/>
    <col min="5891" max="5891" width="8.5703125" style="22" customWidth="1"/>
    <col min="5892" max="5895" width="15.42578125" style="22" customWidth="1"/>
    <col min="5896" max="6144" width="9.140625" style="22"/>
    <col min="6145" max="6145" width="6.7109375" style="22" customWidth="1"/>
    <col min="6146" max="6146" width="58.42578125" style="22" customWidth="1"/>
    <col min="6147" max="6147" width="8.5703125" style="22" customWidth="1"/>
    <col min="6148" max="6151" width="15.42578125" style="22" customWidth="1"/>
    <col min="6152" max="6400" width="9.140625" style="22"/>
    <col min="6401" max="6401" width="6.7109375" style="22" customWidth="1"/>
    <col min="6402" max="6402" width="58.42578125" style="22" customWidth="1"/>
    <col min="6403" max="6403" width="8.5703125" style="22" customWidth="1"/>
    <col min="6404" max="6407" width="15.42578125" style="22" customWidth="1"/>
    <col min="6408" max="6656" width="9.140625" style="22"/>
    <col min="6657" max="6657" width="6.7109375" style="22" customWidth="1"/>
    <col min="6658" max="6658" width="58.42578125" style="22" customWidth="1"/>
    <col min="6659" max="6659" width="8.5703125" style="22" customWidth="1"/>
    <col min="6660" max="6663" width="15.42578125" style="22" customWidth="1"/>
    <col min="6664" max="6912" width="9.140625" style="22"/>
    <col min="6913" max="6913" width="6.7109375" style="22" customWidth="1"/>
    <col min="6914" max="6914" width="58.42578125" style="22" customWidth="1"/>
    <col min="6915" max="6915" width="8.5703125" style="22" customWidth="1"/>
    <col min="6916" max="6919" width="15.42578125" style="22" customWidth="1"/>
    <col min="6920" max="7168" width="9.140625" style="22"/>
    <col min="7169" max="7169" width="6.7109375" style="22" customWidth="1"/>
    <col min="7170" max="7170" width="58.42578125" style="22" customWidth="1"/>
    <col min="7171" max="7171" width="8.5703125" style="22" customWidth="1"/>
    <col min="7172" max="7175" width="15.42578125" style="22" customWidth="1"/>
    <col min="7176" max="7424" width="9.140625" style="22"/>
    <col min="7425" max="7425" width="6.7109375" style="22" customWidth="1"/>
    <col min="7426" max="7426" width="58.42578125" style="22" customWidth="1"/>
    <col min="7427" max="7427" width="8.5703125" style="22" customWidth="1"/>
    <col min="7428" max="7431" width="15.42578125" style="22" customWidth="1"/>
    <col min="7432" max="7680" width="9.140625" style="22"/>
    <col min="7681" max="7681" width="6.7109375" style="22" customWidth="1"/>
    <col min="7682" max="7682" width="58.42578125" style="22" customWidth="1"/>
    <col min="7683" max="7683" width="8.5703125" style="22" customWidth="1"/>
    <col min="7684" max="7687" width="15.42578125" style="22" customWidth="1"/>
    <col min="7688" max="7936" width="9.140625" style="22"/>
    <col min="7937" max="7937" width="6.7109375" style="22" customWidth="1"/>
    <col min="7938" max="7938" width="58.42578125" style="22" customWidth="1"/>
    <col min="7939" max="7939" width="8.5703125" style="22" customWidth="1"/>
    <col min="7940" max="7943" width="15.42578125" style="22" customWidth="1"/>
    <col min="7944" max="8192" width="9.140625" style="22"/>
    <col min="8193" max="8193" width="6.7109375" style="22" customWidth="1"/>
    <col min="8194" max="8194" width="58.42578125" style="22" customWidth="1"/>
    <col min="8195" max="8195" width="8.5703125" style="22" customWidth="1"/>
    <col min="8196" max="8199" width="15.42578125" style="22" customWidth="1"/>
    <col min="8200" max="8448" width="9.140625" style="22"/>
    <col min="8449" max="8449" width="6.7109375" style="22" customWidth="1"/>
    <col min="8450" max="8450" width="58.42578125" style="22" customWidth="1"/>
    <col min="8451" max="8451" width="8.5703125" style="22" customWidth="1"/>
    <col min="8452" max="8455" width="15.42578125" style="22" customWidth="1"/>
    <col min="8456" max="8704" width="9.140625" style="22"/>
    <col min="8705" max="8705" width="6.7109375" style="22" customWidth="1"/>
    <col min="8706" max="8706" width="58.42578125" style="22" customWidth="1"/>
    <col min="8707" max="8707" width="8.5703125" style="22" customWidth="1"/>
    <col min="8708" max="8711" width="15.42578125" style="22" customWidth="1"/>
    <col min="8712" max="8960" width="9.140625" style="22"/>
    <col min="8961" max="8961" width="6.7109375" style="22" customWidth="1"/>
    <col min="8962" max="8962" width="58.42578125" style="22" customWidth="1"/>
    <col min="8963" max="8963" width="8.5703125" style="22" customWidth="1"/>
    <col min="8964" max="8967" width="15.42578125" style="22" customWidth="1"/>
    <col min="8968" max="9216" width="9.140625" style="22"/>
    <col min="9217" max="9217" width="6.7109375" style="22" customWidth="1"/>
    <col min="9218" max="9218" width="58.42578125" style="22" customWidth="1"/>
    <col min="9219" max="9219" width="8.5703125" style="22" customWidth="1"/>
    <col min="9220" max="9223" width="15.42578125" style="22" customWidth="1"/>
    <col min="9224" max="9472" width="9.140625" style="22"/>
    <col min="9473" max="9473" width="6.7109375" style="22" customWidth="1"/>
    <col min="9474" max="9474" width="58.42578125" style="22" customWidth="1"/>
    <col min="9475" max="9475" width="8.5703125" style="22" customWidth="1"/>
    <col min="9476" max="9479" width="15.42578125" style="22" customWidth="1"/>
    <col min="9480" max="9728" width="9.140625" style="22"/>
    <col min="9729" max="9729" width="6.7109375" style="22" customWidth="1"/>
    <col min="9730" max="9730" width="58.42578125" style="22" customWidth="1"/>
    <col min="9731" max="9731" width="8.5703125" style="22" customWidth="1"/>
    <col min="9732" max="9735" width="15.42578125" style="22" customWidth="1"/>
    <col min="9736" max="9984" width="9.140625" style="22"/>
    <col min="9985" max="9985" width="6.7109375" style="22" customWidth="1"/>
    <col min="9986" max="9986" width="58.42578125" style="22" customWidth="1"/>
    <col min="9987" max="9987" width="8.5703125" style="22" customWidth="1"/>
    <col min="9988" max="9991" width="15.42578125" style="22" customWidth="1"/>
    <col min="9992" max="10240" width="9.140625" style="22"/>
    <col min="10241" max="10241" width="6.7109375" style="22" customWidth="1"/>
    <col min="10242" max="10242" width="58.42578125" style="22" customWidth="1"/>
    <col min="10243" max="10243" width="8.5703125" style="22" customWidth="1"/>
    <col min="10244" max="10247" width="15.42578125" style="22" customWidth="1"/>
    <col min="10248" max="10496" width="9.140625" style="22"/>
    <col min="10497" max="10497" width="6.7109375" style="22" customWidth="1"/>
    <col min="10498" max="10498" width="58.42578125" style="22" customWidth="1"/>
    <col min="10499" max="10499" width="8.5703125" style="22" customWidth="1"/>
    <col min="10500" max="10503" width="15.42578125" style="22" customWidth="1"/>
    <col min="10504" max="10752" width="9.140625" style="22"/>
    <col min="10753" max="10753" width="6.7109375" style="22" customWidth="1"/>
    <col min="10754" max="10754" width="58.42578125" style="22" customWidth="1"/>
    <col min="10755" max="10755" width="8.5703125" style="22" customWidth="1"/>
    <col min="10756" max="10759" width="15.42578125" style="22" customWidth="1"/>
    <col min="10760" max="11008" width="9.140625" style="22"/>
    <col min="11009" max="11009" width="6.7109375" style="22" customWidth="1"/>
    <col min="11010" max="11010" width="58.42578125" style="22" customWidth="1"/>
    <col min="11011" max="11011" width="8.5703125" style="22" customWidth="1"/>
    <col min="11012" max="11015" width="15.42578125" style="22" customWidth="1"/>
    <col min="11016" max="11264" width="9.140625" style="22"/>
    <col min="11265" max="11265" width="6.7109375" style="22" customWidth="1"/>
    <col min="11266" max="11266" width="58.42578125" style="22" customWidth="1"/>
    <col min="11267" max="11267" width="8.5703125" style="22" customWidth="1"/>
    <col min="11268" max="11271" width="15.42578125" style="22" customWidth="1"/>
    <col min="11272" max="11520" width="9.140625" style="22"/>
    <col min="11521" max="11521" width="6.7109375" style="22" customWidth="1"/>
    <col min="11522" max="11522" width="58.42578125" style="22" customWidth="1"/>
    <col min="11523" max="11523" width="8.5703125" style="22" customWidth="1"/>
    <col min="11524" max="11527" width="15.42578125" style="22" customWidth="1"/>
    <col min="11528" max="11776" width="9.140625" style="22"/>
    <col min="11777" max="11777" width="6.7109375" style="22" customWidth="1"/>
    <col min="11778" max="11778" width="58.42578125" style="22" customWidth="1"/>
    <col min="11779" max="11779" width="8.5703125" style="22" customWidth="1"/>
    <col min="11780" max="11783" width="15.42578125" style="22" customWidth="1"/>
    <col min="11784" max="12032" width="9.140625" style="22"/>
    <col min="12033" max="12033" width="6.7109375" style="22" customWidth="1"/>
    <col min="12034" max="12034" width="58.42578125" style="22" customWidth="1"/>
    <col min="12035" max="12035" width="8.5703125" style="22" customWidth="1"/>
    <col min="12036" max="12039" width="15.42578125" style="22" customWidth="1"/>
    <col min="12040" max="12288" width="9.140625" style="22"/>
    <col min="12289" max="12289" width="6.7109375" style="22" customWidth="1"/>
    <col min="12290" max="12290" width="58.42578125" style="22" customWidth="1"/>
    <col min="12291" max="12291" width="8.5703125" style="22" customWidth="1"/>
    <col min="12292" max="12295" width="15.42578125" style="22" customWidth="1"/>
    <col min="12296" max="12544" width="9.140625" style="22"/>
    <col min="12545" max="12545" width="6.7109375" style="22" customWidth="1"/>
    <col min="12546" max="12546" width="58.42578125" style="22" customWidth="1"/>
    <col min="12547" max="12547" width="8.5703125" style="22" customWidth="1"/>
    <col min="12548" max="12551" width="15.42578125" style="22" customWidth="1"/>
    <col min="12552" max="12800" width="9.140625" style="22"/>
    <col min="12801" max="12801" width="6.7109375" style="22" customWidth="1"/>
    <col min="12802" max="12802" width="58.42578125" style="22" customWidth="1"/>
    <col min="12803" max="12803" width="8.5703125" style="22" customWidth="1"/>
    <col min="12804" max="12807" width="15.42578125" style="22" customWidth="1"/>
    <col min="12808" max="13056" width="9.140625" style="22"/>
    <col min="13057" max="13057" width="6.7109375" style="22" customWidth="1"/>
    <col min="13058" max="13058" width="58.42578125" style="22" customWidth="1"/>
    <col min="13059" max="13059" width="8.5703125" style="22" customWidth="1"/>
    <col min="13060" max="13063" width="15.42578125" style="22" customWidth="1"/>
    <col min="13064" max="13312" width="9.140625" style="22"/>
    <col min="13313" max="13313" width="6.7109375" style="22" customWidth="1"/>
    <col min="13314" max="13314" width="58.42578125" style="22" customWidth="1"/>
    <col min="13315" max="13315" width="8.5703125" style="22" customWidth="1"/>
    <col min="13316" max="13319" width="15.42578125" style="22" customWidth="1"/>
    <col min="13320" max="13568" width="9.140625" style="22"/>
    <col min="13569" max="13569" width="6.7109375" style="22" customWidth="1"/>
    <col min="13570" max="13570" width="58.42578125" style="22" customWidth="1"/>
    <col min="13571" max="13571" width="8.5703125" style="22" customWidth="1"/>
    <col min="13572" max="13575" width="15.42578125" style="22" customWidth="1"/>
    <col min="13576" max="13824" width="9.140625" style="22"/>
    <col min="13825" max="13825" width="6.7109375" style="22" customWidth="1"/>
    <col min="13826" max="13826" width="58.42578125" style="22" customWidth="1"/>
    <col min="13827" max="13827" width="8.5703125" style="22" customWidth="1"/>
    <col min="13828" max="13831" width="15.42578125" style="22" customWidth="1"/>
    <col min="13832" max="14080" width="9.140625" style="22"/>
    <col min="14081" max="14081" width="6.7109375" style="22" customWidth="1"/>
    <col min="14082" max="14082" width="58.42578125" style="22" customWidth="1"/>
    <col min="14083" max="14083" width="8.5703125" style="22" customWidth="1"/>
    <col min="14084" max="14087" width="15.42578125" style="22" customWidth="1"/>
    <col min="14088" max="14336" width="9.140625" style="22"/>
    <col min="14337" max="14337" width="6.7109375" style="22" customWidth="1"/>
    <col min="14338" max="14338" width="58.42578125" style="22" customWidth="1"/>
    <col min="14339" max="14339" width="8.5703125" style="22" customWidth="1"/>
    <col min="14340" max="14343" width="15.42578125" style="22" customWidth="1"/>
    <col min="14344" max="14592" width="9.140625" style="22"/>
    <col min="14593" max="14593" width="6.7109375" style="22" customWidth="1"/>
    <col min="14594" max="14594" width="58.42578125" style="22" customWidth="1"/>
    <col min="14595" max="14595" width="8.5703125" style="22" customWidth="1"/>
    <col min="14596" max="14599" width="15.42578125" style="22" customWidth="1"/>
    <col min="14600" max="14848" width="9.140625" style="22"/>
    <col min="14849" max="14849" width="6.7109375" style="22" customWidth="1"/>
    <col min="14850" max="14850" width="58.42578125" style="22" customWidth="1"/>
    <col min="14851" max="14851" width="8.5703125" style="22" customWidth="1"/>
    <col min="14852" max="14855" width="15.42578125" style="22" customWidth="1"/>
    <col min="14856" max="15104" width="9.140625" style="22"/>
    <col min="15105" max="15105" width="6.7109375" style="22" customWidth="1"/>
    <col min="15106" max="15106" width="58.42578125" style="22" customWidth="1"/>
    <col min="15107" max="15107" width="8.5703125" style="22" customWidth="1"/>
    <col min="15108" max="15111" width="15.42578125" style="22" customWidth="1"/>
    <col min="15112" max="15360" width="9.140625" style="22"/>
    <col min="15361" max="15361" width="6.7109375" style="22" customWidth="1"/>
    <col min="15362" max="15362" width="58.42578125" style="22" customWidth="1"/>
    <col min="15363" max="15363" width="8.5703125" style="22" customWidth="1"/>
    <col min="15364" max="15367" width="15.42578125" style="22" customWidth="1"/>
    <col min="15368" max="15616" width="9.140625" style="22"/>
    <col min="15617" max="15617" width="6.7109375" style="22" customWidth="1"/>
    <col min="15618" max="15618" width="58.42578125" style="22" customWidth="1"/>
    <col min="15619" max="15619" width="8.5703125" style="22" customWidth="1"/>
    <col min="15620" max="15623" width="15.42578125" style="22" customWidth="1"/>
    <col min="15624" max="15872" width="9.140625" style="22"/>
    <col min="15873" max="15873" width="6.7109375" style="22" customWidth="1"/>
    <col min="15874" max="15874" width="58.42578125" style="22" customWidth="1"/>
    <col min="15875" max="15875" width="8.5703125" style="22" customWidth="1"/>
    <col min="15876" max="15879" width="15.42578125" style="22" customWidth="1"/>
    <col min="15880" max="16128" width="9.140625" style="22"/>
    <col min="16129" max="16129" width="6.7109375" style="22" customWidth="1"/>
    <col min="16130" max="16130" width="58.42578125" style="22" customWidth="1"/>
    <col min="16131" max="16131" width="8.5703125" style="22" customWidth="1"/>
    <col min="16132" max="16135" width="15.42578125" style="22" customWidth="1"/>
    <col min="16136" max="16384" width="9.140625" style="22"/>
  </cols>
  <sheetData>
    <row r="1" spans="1:7" s="727" customFormat="1" ht="18" customHeight="1">
      <c r="A1" s="1279" t="s">
        <v>1692</v>
      </c>
      <c r="B1" s="1279"/>
      <c r="C1" s="1279"/>
      <c r="D1" s="1279"/>
      <c r="E1" s="1279"/>
      <c r="F1" s="1279"/>
      <c r="G1" s="1279"/>
    </row>
    <row r="2" spans="1:7" s="728" customFormat="1" ht="18" customHeight="1">
      <c r="A2" s="1279" t="s">
        <v>2146</v>
      </c>
      <c r="B2" s="1279"/>
      <c r="C2" s="1279"/>
      <c r="D2" s="1279"/>
      <c r="E2" s="1279"/>
      <c r="F2" s="1279"/>
      <c r="G2" s="1279"/>
    </row>
    <row r="4" spans="1:7" ht="12.75" customHeight="1">
      <c r="A4" s="729"/>
      <c r="B4" s="730"/>
      <c r="C4" s="731"/>
      <c r="D4" s="732">
        <v>1</v>
      </c>
      <c r="E4" s="732">
        <v>2</v>
      </c>
      <c r="F4" s="732">
        <v>3</v>
      </c>
      <c r="G4" s="732">
        <v>4</v>
      </c>
    </row>
    <row r="5" spans="1:7" s="733" customFormat="1">
      <c r="A5" s="1299" t="s">
        <v>2147</v>
      </c>
      <c r="B5" s="1301" t="s">
        <v>1695</v>
      </c>
      <c r="C5" s="1299" t="s">
        <v>1696</v>
      </c>
      <c r="D5" s="1303" t="s">
        <v>2148</v>
      </c>
      <c r="E5" s="1303"/>
      <c r="F5" s="1303" t="s">
        <v>2149</v>
      </c>
      <c r="G5" s="1303"/>
    </row>
    <row r="6" spans="1:7" s="733" customFormat="1" ht="21">
      <c r="A6" s="1300"/>
      <c r="B6" s="1302"/>
      <c r="C6" s="1300"/>
      <c r="D6" s="734" t="s">
        <v>2150</v>
      </c>
      <c r="E6" s="734" t="s">
        <v>2151</v>
      </c>
      <c r="F6" s="735" t="s">
        <v>2150</v>
      </c>
      <c r="G6" s="735" t="s">
        <v>2151</v>
      </c>
    </row>
    <row r="7" spans="1:7" s="733" customFormat="1">
      <c r="A7" s="679" t="s">
        <v>1704</v>
      </c>
      <c r="B7" s="679" t="s">
        <v>2152</v>
      </c>
      <c r="C7" s="700" t="s">
        <v>68</v>
      </c>
      <c r="D7" s="681">
        <v>11352071.026129998</v>
      </c>
      <c r="E7" s="681">
        <v>496129.76636000001</v>
      </c>
      <c r="F7" s="681">
        <v>11396242.19778</v>
      </c>
      <c r="G7" s="681">
        <v>504844.66457999992</v>
      </c>
    </row>
    <row r="8" spans="1:7">
      <c r="A8" s="679" t="s">
        <v>1706</v>
      </c>
      <c r="B8" s="679" t="s">
        <v>2153</v>
      </c>
      <c r="C8" s="700" t="s">
        <v>68</v>
      </c>
      <c r="D8" s="681">
        <v>11350708.177889999</v>
      </c>
      <c r="E8" s="681">
        <v>489787.20564</v>
      </c>
      <c r="F8" s="681">
        <v>11383010.28177</v>
      </c>
      <c r="G8" s="681">
        <v>494391.47986999998</v>
      </c>
    </row>
    <row r="9" spans="1:7">
      <c r="A9" s="710" t="s">
        <v>1708</v>
      </c>
      <c r="B9" s="710" t="s">
        <v>2154</v>
      </c>
      <c r="C9" s="711" t="s">
        <v>2155</v>
      </c>
      <c r="D9" s="684">
        <v>1462036.77198</v>
      </c>
      <c r="E9" s="684">
        <v>106687.5019</v>
      </c>
      <c r="F9" s="684">
        <v>1433546.56387</v>
      </c>
      <c r="G9" s="684">
        <v>104054.4237</v>
      </c>
    </row>
    <row r="10" spans="1:7">
      <c r="A10" s="682" t="s">
        <v>1711</v>
      </c>
      <c r="B10" s="682" t="s">
        <v>2156</v>
      </c>
      <c r="C10" s="701" t="s">
        <v>2157</v>
      </c>
      <c r="D10" s="684">
        <v>527807.77338000003</v>
      </c>
      <c r="E10" s="684">
        <v>50896.983310000003</v>
      </c>
      <c r="F10" s="684">
        <v>541705.91972000001</v>
      </c>
      <c r="G10" s="684">
        <v>49334.46357</v>
      </c>
    </row>
    <row r="11" spans="1:7">
      <c r="A11" s="682" t="s">
        <v>1714</v>
      </c>
      <c r="B11" s="682" t="s">
        <v>2158</v>
      </c>
      <c r="C11" s="701" t="s">
        <v>2159</v>
      </c>
      <c r="D11" s="684">
        <v>1880.0251899999998</v>
      </c>
      <c r="E11" s="684">
        <v>453.82641999999993</v>
      </c>
      <c r="F11" s="684">
        <v>1712.2492199999999</v>
      </c>
      <c r="G11" s="684">
        <v>421.89610999999996</v>
      </c>
    </row>
    <row r="12" spans="1:7">
      <c r="A12" s="682" t="s">
        <v>1716</v>
      </c>
      <c r="B12" s="682" t="s">
        <v>2160</v>
      </c>
      <c r="C12" s="701" t="s">
        <v>2161</v>
      </c>
      <c r="D12" s="703">
        <v>256563.38972000001</v>
      </c>
      <c r="E12" s="703">
        <v>141033.80416</v>
      </c>
      <c r="F12" s="703">
        <v>254357.07486000002</v>
      </c>
      <c r="G12" s="703">
        <v>137338.83349000002</v>
      </c>
    </row>
    <row r="13" spans="1:7">
      <c r="A13" s="682" t="s">
        <v>1719</v>
      </c>
      <c r="B13" s="682" t="s">
        <v>2162</v>
      </c>
      <c r="C13" s="701" t="s">
        <v>2163</v>
      </c>
      <c r="D13" s="684">
        <v>-10657.376109999999</v>
      </c>
      <c r="E13" s="684">
        <v>-473.74694</v>
      </c>
      <c r="F13" s="684">
        <v>-1936.52631</v>
      </c>
      <c r="G13" s="684">
        <v>-727.5693</v>
      </c>
    </row>
    <row r="14" spans="1:7">
      <c r="A14" s="682" t="s">
        <v>1722</v>
      </c>
      <c r="B14" s="682" t="s">
        <v>2164</v>
      </c>
      <c r="C14" s="701" t="s">
        <v>2165</v>
      </c>
      <c r="D14" s="684">
        <v>-46065.82314</v>
      </c>
      <c r="E14" s="684">
        <v>-246.33670999999998</v>
      </c>
      <c r="F14" s="684">
        <v>-45839.450450000004</v>
      </c>
      <c r="G14" s="684">
        <v>-386.57665000000003</v>
      </c>
    </row>
    <row r="15" spans="1:7">
      <c r="A15" s="682" t="s">
        <v>1725</v>
      </c>
      <c r="B15" s="682" t="s">
        <v>2166</v>
      </c>
      <c r="C15" s="701" t="s">
        <v>2167</v>
      </c>
      <c r="D15" s="684">
        <v>-5738.1021300000002</v>
      </c>
      <c r="E15" s="703">
        <v>-571.83289000000002</v>
      </c>
      <c r="F15" s="684">
        <v>-5311.3069800000003</v>
      </c>
      <c r="G15" s="703">
        <v>1416.9172699999999</v>
      </c>
    </row>
    <row r="16" spans="1:7">
      <c r="A16" s="682" t="s">
        <v>1728</v>
      </c>
      <c r="B16" s="682" t="s">
        <v>338</v>
      </c>
      <c r="C16" s="701" t="s">
        <v>2168</v>
      </c>
      <c r="D16" s="684">
        <v>514538.70669000002</v>
      </c>
      <c r="E16" s="684">
        <v>18093.35673</v>
      </c>
      <c r="F16" s="684">
        <v>497841.67306</v>
      </c>
      <c r="G16" s="684">
        <v>18999.78169</v>
      </c>
    </row>
    <row r="17" spans="1:7">
      <c r="A17" s="682" t="s">
        <v>1731</v>
      </c>
      <c r="B17" s="682" t="s">
        <v>2169</v>
      </c>
      <c r="C17" s="701" t="s">
        <v>2170</v>
      </c>
      <c r="D17" s="684">
        <v>26846.099710000002</v>
      </c>
      <c r="E17" s="684">
        <v>597.06151</v>
      </c>
      <c r="F17" s="684">
        <v>25312.958850000006</v>
      </c>
      <c r="G17" s="684">
        <v>765.53572999999994</v>
      </c>
    </row>
    <row r="18" spans="1:7">
      <c r="A18" s="682" t="s">
        <v>2171</v>
      </c>
      <c r="B18" s="682" t="s">
        <v>2172</v>
      </c>
      <c r="C18" s="701" t="s">
        <v>2173</v>
      </c>
      <c r="D18" s="684">
        <v>1837.26791</v>
      </c>
      <c r="E18" s="684">
        <v>233.46598</v>
      </c>
      <c r="F18" s="684">
        <v>1769.09979</v>
      </c>
      <c r="G18" s="684">
        <v>429.23271</v>
      </c>
    </row>
    <row r="19" spans="1:7">
      <c r="A19" s="682" t="s">
        <v>2174</v>
      </c>
      <c r="B19" s="682" t="s">
        <v>2175</v>
      </c>
      <c r="C19" s="701" t="s">
        <v>2176</v>
      </c>
      <c r="D19" s="703">
        <v>-33926.970090000003</v>
      </c>
      <c r="E19" s="703">
        <v>-521.61735999999996</v>
      </c>
      <c r="F19" s="703">
        <v>-28306.757329999997</v>
      </c>
      <c r="G19" s="703">
        <v>-458.57701000000003</v>
      </c>
    </row>
    <row r="20" spans="1:7">
      <c r="A20" s="682" t="s">
        <v>2177</v>
      </c>
      <c r="B20" s="682" t="s">
        <v>2178</v>
      </c>
      <c r="C20" s="701" t="s">
        <v>2179</v>
      </c>
      <c r="D20" s="684">
        <v>528748.28899000003</v>
      </c>
      <c r="E20" s="684">
        <v>25825.210460000002</v>
      </c>
      <c r="F20" s="684">
        <v>538214.36883000005</v>
      </c>
      <c r="G20" s="684">
        <v>26097.61219</v>
      </c>
    </row>
    <row r="21" spans="1:7">
      <c r="A21" s="682" t="s">
        <v>2180</v>
      </c>
      <c r="B21" s="682" t="s">
        <v>2181</v>
      </c>
      <c r="C21" s="701" t="s">
        <v>2182</v>
      </c>
      <c r="D21" s="684">
        <v>5494668.08189</v>
      </c>
      <c r="E21" s="684">
        <v>88688.375050000002</v>
      </c>
      <c r="F21" s="684">
        <v>5544149.7391499998</v>
      </c>
      <c r="G21" s="684">
        <v>92219.332949999996</v>
      </c>
    </row>
    <row r="22" spans="1:7">
      <c r="A22" s="682" t="s">
        <v>2183</v>
      </c>
      <c r="B22" s="682" t="s">
        <v>2184</v>
      </c>
      <c r="C22" s="701" t="s">
        <v>2185</v>
      </c>
      <c r="D22" s="703">
        <v>1816756.9903699998</v>
      </c>
      <c r="E22" s="684">
        <v>27744.525440000001</v>
      </c>
      <c r="F22" s="703">
        <v>1840232.84751</v>
      </c>
      <c r="G22" s="684">
        <v>29317.106100000001</v>
      </c>
    </row>
    <row r="23" spans="1:7">
      <c r="A23" s="682" t="s">
        <v>2186</v>
      </c>
      <c r="B23" s="682" t="s">
        <v>2187</v>
      </c>
      <c r="C23" s="701" t="s">
        <v>2188</v>
      </c>
      <c r="D23" s="703">
        <v>22292.197050000002</v>
      </c>
      <c r="E23" s="703">
        <v>332.44072</v>
      </c>
      <c r="F23" s="703">
        <v>22542.779989999999</v>
      </c>
      <c r="G23" s="703">
        <v>349.80905999999999</v>
      </c>
    </row>
    <row r="24" spans="1:7">
      <c r="A24" s="682" t="s">
        <v>2189</v>
      </c>
      <c r="B24" s="682" t="s">
        <v>2190</v>
      </c>
      <c r="C24" s="701" t="s">
        <v>2191</v>
      </c>
      <c r="D24" s="684">
        <v>97852.586519999997</v>
      </c>
      <c r="E24" s="684">
        <v>2066.0722000000001</v>
      </c>
      <c r="F24" s="684">
        <v>71284.808139999994</v>
      </c>
      <c r="G24" s="684">
        <v>2041.22325</v>
      </c>
    </row>
    <row r="25" spans="1:7">
      <c r="A25" s="682" t="s">
        <v>2192</v>
      </c>
      <c r="B25" s="682" t="s">
        <v>2193</v>
      </c>
      <c r="C25" s="701" t="s">
        <v>2194</v>
      </c>
      <c r="D25" s="703">
        <v>6880.5656100000006</v>
      </c>
      <c r="E25" s="703">
        <v>447.15578999999997</v>
      </c>
      <c r="F25" s="684">
        <v>10235.036170000001</v>
      </c>
      <c r="G25" s="703">
        <v>432.14823999999999</v>
      </c>
    </row>
    <row r="26" spans="1:7">
      <c r="A26" s="682" t="s">
        <v>2195</v>
      </c>
      <c r="B26" s="682" t="s">
        <v>2196</v>
      </c>
      <c r="C26" s="701" t="s">
        <v>2197</v>
      </c>
      <c r="D26" s="684">
        <v>497.12</v>
      </c>
      <c r="E26" s="703">
        <v>403.85599999999999</v>
      </c>
      <c r="F26" s="684">
        <v>488.86713000000003</v>
      </c>
      <c r="G26" s="684">
        <v>479.65087</v>
      </c>
    </row>
    <row r="27" spans="1:7">
      <c r="A27" s="682" t="s">
        <v>2198</v>
      </c>
      <c r="B27" s="682" t="s">
        <v>2199</v>
      </c>
      <c r="C27" s="701" t="s">
        <v>2200</v>
      </c>
      <c r="D27" s="703">
        <v>3.802</v>
      </c>
      <c r="E27" s="703">
        <v>10.476000000000001</v>
      </c>
      <c r="F27" s="703">
        <v>3.2770000000000001</v>
      </c>
      <c r="G27" s="703">
        <v>10.476000000000001</v>
      </c>
    </row>
    <row r="28" spans="1:7">
      <c r="A28" s="682" t="s">
        <v>2201</v>
      </c>
      <c r="B28" s="682" t="s">
        <v>1892</v>
      </c>
      <c r="C28" s="701" t="s">
        <v>2202</v>
      </c>
      <c r="D28" s="684">
        <v>5080.2060899999997</v>
      </c>
      <c r="E28" s="703">
        <v>279.21125000000001</v>
      </c>
      <c r="F28" s="684">
        <v>4571.9293699999998</v>
      </c>
      <c r="G28" s="684">
        <v>300.83598999999998</v>
      </c>
    </row>
    <row r="29" spans="1:7">
      <c r="A29" s="682" t="s">
        <v>2203</v>
      </c>
      <c r="B29" s="682" t="s">
        <v>2204</v>
      </c>
      <c r="C29" s="701" t="s">
        <v>2205</v>
      </c>
      <c r="D29" s="684">
        <v>26.562480000000001</v>
      </c>
      <c r="E29" s="703">
        <v>0.253</v>
      </c>
      <c r="F29" s="684">
        <v>50.640599999999999</v>
      </c>
      <c r="G29" s="703">
        <v>0.46100000000000002</v>
      </c>
    </row>
    <row r="30" spans="1:7">
      <c r="A30" s="682" t="s">
        <v>2206</v>
      </c>
      <c r="B30" s="682" t="s">
        <v>2207</v>
      </c>
      <c r="C30" s="701" t="s">
        <v>2208</v>
      </c>
      <c r="D30" s="703">
        <v>838.98444999999992</v>
      </c>
      <c r="E30" s="703">
        <v>3.601</v>
      </c>
      <c r="F30" s="703">
        <v>778.07470000000001</v>
      </c>
      <c r="G30" s="703">
        <v>18</v>
      </c>
    </row>
    <row r="31" spans="1:7">
      <c r="A31" s="682" t="s">
        <v>2209</v>
      </c>
      <c r="B31" s="682" t="s">
        <v>2210</v>
      </c>
      <c r="C31" s="701" t="s">
        <v>2211</v>
      </c>
      <c r="D31" s="684"/>
      <c r="E31" s="684"/>
      <c r="F31" s="684"/>
      <c r="G31" s="684"/>
    </row>
    <row r="32" spans="1:7">
      <c r="A32" s="682" t="s">
        <v>2212</v>
      </c>
      <c r="B32" s="682" t="s">
        <v>2213</v>
      </c>
      <c r="C32" s="701" t="s">
        <v>2214</v>
      </c>
      <c r="D32" s="703">
        <v>23857.65595</v>
      </c>
      <c r="E32" s="703">
        <v>178.01847000000001</v>
      </c>
      <c r="F32" s="703">
        <v>26400.013719999999</v>
      </c>
      <c r="G32" s="703">
        <v>228.90067999999999</v>
      </c>
    </row>
    <row r="33" spans="1:7">
      <c r="A33" s="682" t="s">
        <v>2215</v>
      </c>
      <c r="B33" s="682" t="s">
        <v>2216</v>
      </c>
      <c r="C33" s="701" t="s">
        <v>2217</v>
      </c>
      <c r="D33" s="703">
        <v>2519.5809100000001</v>
      </c>
      <c r="E33" s="703">
        <v>70.308760000000007</v>
      </c>
      <c r="F33" s="703">
        <v>9336.4919100000006</v>
      </c>
      <c r="G33" s="703">
        <v>165.46505000000002</v>
      </c>
    </row>
    <row r="34" spans="1:7">
      <c r="A34" s="682" t="s">
        <v>2218</v>
      </c>
      <c r="B34" s="682" t="s">
        <v>2219</v>
      </c>
      <c r="C34" s="701" t="s">
        <v>2220</v>
      </c>
      <c r="D34" s="703">
        <v>615.21551999999997</v>
      </c>
      <c r="E34" s="703"/>
      <c r="F34" s="703">
        <v>1307.90878</v>
      </c>
      <c r="G34" s="703"/>
    </row>
    <row r="35" spans="1:7">
      <c r="A35" s="682" t="s">
        <v>2221</v>
      </c>
      <c r="B35" s="682" t="s">
        <v>2222</v>
      </c>
      <c r="C35" s="701" t="s">
        <v>2223</v>
      </c>
      <c r="D35" s="703">
        <v>456802.87449999998</v>
      </c>
      <c r="E35" s="703">
        <v>22008.149450000001</v>
      </c>
      <c r="F35" s="703">
        <v>470077.76012999995</v>
      </c>
      <c r="G35" s="703">
        <v>27734.911459999996</v>
      </c>
    </row>
    <row r="36" spans="1:7">
      <c r="A36" s="682" t="s">
        <v>2224</v>
      </c>
      <c r="B36" s="682" t="s">
        <v>2225</v>
      </c>
      <c r="C36" s="701" t="s">
        <v>2226</v>
      </c>
      <c r="D36" s="703"/>
      <c r="E36" s="703"/>
      <c r="F36" s="703"/>
      <c r="G36" s="703"/>
    </row>
    <row r="37" spans="1:7">
      <c r="A37" s="682" t="s">
        <v>2227</v>
      </c>
      <c r="B37" s="682" t="s">
        <v>2228</v>
      </c>
      <c r="C37" s="701" t="s">
        <v>2229</v>
      </c>
      <c r="D37" s="703">
        <v>551.65543000000002</v>
      </c>
      <c r="E37" s="703">
        <v>194.99006</v>
      </c>
      <c r="F37" s="684">
        <v>368.81013999999999</v>
      </c>
      <c r="G37" s="703">
        <v>768.85757999999998</v>
      </c>
    </row>
    <row r="38" spans="1:7">
      <c r="A38" s="682" t="s">
        <v>2230</v>
      </c>
      <c r="B38" s="682" t="s">
        <v>2231</v>
      </c>
      <c r="C38" s="701" t="s">
        <v>2232</v>
      </c>
      <c r="D38" s="703"/>
      <c r="E38" s="703"/>
      <c r="F38" s="703"/>
      <c r="G38" s="703"/>
    </row>
    <row r="39" spans="1:7">
      <c r="A39" s="682" t="s">
        <v>2233</v>
      </c>
      <c r="B39" s="682" t="s">
        <v>2234</v>
      </c>
      <c r="C39" s="701" t="s">
        <v>2235</v>
      </c>
      <c r="D39" s="703">
        <v>-53.46</v>
      </c>
      <c r="E39" s="703"/>
      <c r="F39" s="684">
        <v>-14303.216</v>
      </c>
      <c r="G39" s="703"/>
    </row>
    <row r="40" spans="1:7">
      <c r="A40" s="682" t="s">
        <v>2236</v>
      </c>
      <c r="B40" s="682" t="s">
        <v>2237</v>
      </c>
      <c r="C40" s="701" t="s">
        <v>2238</v>
      </c>
      <c r="D40" s="703">
        <v>-54.097650000000002</v>
      </c>
      <c r="E40" s="703">
        <v>179.26137000000003</v>
      </c>
      <c r="F40" s="703">
        <v>-18.188590000000001</v>
      </c>
      <c r="G40" s="703">
        <v>183.74848</v>
      </c>
    </row>
    <row r="41" spans="1:7">
      <c r="A41" s="682" t="s">
        <v>2239</v>
      </c>
      <c r="B41" s="682" t="s">
        <v>2240</v>
      </c>
      <c r="C41" s="701" t="s">
        <v>2241</v>
      </c>
      <c r="D41" s="684">
        <v>7810.4343600000002</v>
      </c>
      <c r="E41" s="684">
        <v>119.42362</v>
      </c>
      <c r="F41" s="703">
        <v>7044.21551</v>
      </c>
      <c r="G41" s="703">
        <v>94.711799999999997</v>
      </c>
    </row>
    <row r="42" spans="1:7">
      <c r="A42" s="682" t="s">
        <v>2242</v>
      </c>
      <c r="B42" s="682" t="s">
        <v>2243</v>
      </c>
      <c r="C42" s="701" t="s">
        <v>2244</v>
      </c>
      <c r="D42" s="703">
        <v>158578.63988999999</v>
      </c>
      <c r="E42" s="703">
        <v>1310.8224100000002</v>
      </c>
      <c r="F42" s="703">
        <v>149145.81615999999</v>
      </c>
      <c r="G42" s="703">
        <v>1034.76151</v>
      </c>
    </row>
    <row r="43" spans="1:7">
      <c r="A43" s="682" t="s">
        <v>2245</v>
      </c>
      <c r="B43" s="682" t="s">
        <v>2246</v>
      </c>
      <c r="C43" s="701" t="s">
        <v>2247</v>
      </c>
      <c r="D43" s="684">
        <v>31312.530420000003</v>
      </c>
      <c r="E43" s="684">
        <v>3742.5884799999999</v>
      </c>
      <c r="F43" s="684">
        <v>25167.236120000001</v>
      </c>
      <c r="G43" s="684">
        <v>1723.60635</v>
      </c>
    </row>
    <row r="44" spans="1:7">
      <c r="A44" s="679" t="s">
        <v>1734</v>
      </c>
      <c r="B44" s="679" t="s">
        <v>2248</v>
      </c>
      <c r="C44" s="700" t="s">
        <v>68</v>
      </c>
      <c r="D44" s="736">
        <v>4773.3979300000001</v>
      </c>
      <c r="E44" s="736">
        <v>35.287030000000001</v>
      </c>
      <c r="F44" s="736">
        <v>9803.1069100000004</v>
      </c>
      <c r="G44" s="736">
        <v>34.707809999999995</v>
      </c>
    </row>
    <row r="45" spans="1:7">
      <c r="A45" s="682" t="s">
        <v>1736</v>
      </c>
      <c r="B45" s="682" t="s">
        <v>2249</v>
      </c>
      <c r="C45" s="701" t="s">
        <v>2250</v>
      </c>
      <c r="D45" s="703"/>
      <c r="E45" s="703"/>
      <c r="F45" s="703"/>
      <c r="G45" s="703"/>
    </row>
    <row r="46" spans="1:7">
      <c r="A46" s="682" t="s">
        <v>1738</v>
      </c>
      <c r="B46" s="682" t="s">
        <v>2251</v>
      </c>
      <c r="C46" s="701" t="s">
        <v>2252</v>
      </c>
      <c r="D46" s="703">
        <v>355.09922999999998</v>
      </c>
      <c r="E46" s="703"/>
      <c r="F46" s="703">
        <v>638.01414</v>
      </c>
      <c r="G46" s="703"/>
    </row>
    <row r="47" spans="1:7">
      <c r="A47" s="682" t="s">
        <v>1741</v>
      </c>
      <c r="B47" s="682" t="s">
        <v>2253</v>
      </c>
      <c r="C47" s="701" t="s">
        <v>2254</v>
      </c>
      <c r="D47" s="703">
        <v>449.45188000000002</v>
      </c>
      <c r="E47" s="703">
        <v>4.6999999999999999E-4</v>
      </c>
      <c r="F47" s="703">
        <v>565.49962000000005</v>
      </c>
      <c r="G47" s="703">
        <v>8.1713900000000006</v>
      </c>
    </row>
    <row r="48" spans="1:7">
      <c r="A48" s="682" t="s">
        <v>1744</v>
      </c>
      <c r="B48" s="682" t="s">
        <v>2255</v>
      </c>
      <c r="C48" s="701" t="s">
        <v>2256</v>
      </c>
      <c r="D48" s="703"/>
      <c r="E48" s="703"/>
      <c r="F48" s="703"/>
      <c r="G48" s="703"/>
    </row>
    <row r="49" spans="1:7">
      <c r="A49" s="682" t="s">
        <v>1747</v>
      </c>
      <c r="B49" s="682" t="s">
        <v>2257</v>
      </c>
      <c r="C49" s="701" t="s">
        <v>2258</v>
      </c>
      <c r="D49" s="703">
        <v>3968.8468199999998</v>
      </c>
      <c r="E49" s="703">
        <v>35.286559999999994</v>
      </c>
      <c r="F49" s="703">
        <v>8599.5931500000006</v>
      </c>
      <c r="G49" s="703">
        <v>26.53642</v>
      </c>
    </row>
    <row r="50" spans="1:7">
      <c r="A50" s="679" t="s">
        <v>1765</v>
      </c>
      <c r="B50" s="679" t="s">
        <v>2259</v>
      </c>
      <c r="C50" s="700" t="s">
        <v>68</v>
      </c>
      <c r="D50" s="736"/>
      <c r="E50" s="736"/>
      <c r="F50" s="736"/>
      <c r="G50" s="736"/>
    </row>
    <row r="51" spans="1:7">
      <c r="A51" s="682" t="s">
        <v>1767</v>
      </c>
      <c r="B51" s="682" t="s">
        <v>2260</v>
      </c>
      <c r="C51" s="701" t="s">
        <v>2261</v>
      </c>
      <c r="D51" s="703"/>
      <c r="E51" s="684"/>
      <c r="F51" s="684"/>
      <c r="G51" s="684"/>
    </row>
    <row r="52" spans="1:7">
      <c r="A52" s="682" t="s">
        <v>1770</v>
      </c>
      <c r="B52" s="682" t="s">
        <v>2262</v>
      </c>
      <c r="C52" s="701" t="s">
        <v>2263</v>
      </c>
      <c r="D52" s="684"/>
      <c r="E52" s="703"/>
      <c r="F52" s="684"/>
      <c r="G52" s="703"/>
    </row>
    <row r="53" spans="1:7">
      <c r="A53" s="679" t="s">
        <v>2264</v>
      </c>
      <c r="B53" s="679" t="s">
        <v>1884</v>
      </c>
      <c r="C53" s="700" t="s">
        <v>68</v>
      </c>
      <c r="D53" s="736">
        <v>-3410.5496899999998</v>
      </c>
      <c r="E53" s="736">
        <v>6307.27369</v>
      </c>
      <c r="F53" s="736">
        <v>3428.8090999999999</v>
      </c>
      <c r="G53" s="736">
        <v>10418.4769</v>
      </c>
    </row>
    <row r="54" spans="1:7">
      <c r="A54" s="682" t="s">
        <v>2265</v>
      </c>
      <c r="B54" s="682" t="s">
        <v>1884</v>
      </c>
      <c r="C54" s="701" t="s">
        <v>2266</v>
      </c>
      <c r="D54" s="703">
        <v>-3414.7666899999999</v>
      </c>
      <c r="E54" s="703">
        <v>6298.5336900000002</v>
      </c>
      <c r="F54" s="703">
        <v>3428.8090999999999</v>
      </c>
      <c r="G54" s="703">
        <v>10417.1469</v>
      </c>
    </row>
    <row r="55" spans="1:7">
      <c r="A55" s="682" t="s">
        <v>2267</v>
      </c>
      <c r="B55" s="682" t="s">
        <v>2268</v>
      </c>
      <c r="C55" s="701" t="s">
        <v>2269</v>
      </c>
      <c r="D55" s="703">
        <v>4.2169999999999996</v>
      </c>
      <c r="E55" s="703">
        <v>8.74</v>
      </c>
      <c r="F55" s="703"/>
      <c r="G55" s="703">
        <v>1.33</v>
      </c>
    </row>
    <row r="56" spans="1:7">
      <c r="A56" s="679" t="s">
        <v>1814</v>
      </c>
      <c r="B56" s="679" t="s">
        <v>2270</v>
      </c>
      <c r="C56" s="700" t="s">
        <v>68</v>
      </c>
      <c r="D56" s="736">
        <v>11249586.94884</v>
      </c>
      <c r="E56" s="736">
        <v>587212.85498000006</v>
      </c>
      <c r="F56" s="736">
        <v>11377310.591160001</v>
      </c>
      <c r="G56" s="736">
        <v>580323.88188</v>
      </c>
    </row>
    <row r="57" spans="1:7">
      <c r="A57" s="679" t="s">
        <v>1816</v>
      </c>
      <c r="B57" s="679" t="s">
        <v>2271</v>
      </c>
      <c r="C57" s="700" t="s">
        <v>68</v>
      </c>
      <c r="D57" s="736">
        <v>5218803.3242100002</v>
      </c>
      <c r="E57" s="736">
        <v>571733.59321000008</v>
      </c>
      <c r="F57" s="736">
        <v>5371941.8796399999</v>
      </c>
      <c r="G57" s="736">
        <v>565963.74925999995</v>
      </c>
    </row>
    <row r="58" spans="1:7">
      <c r="A58" s="682" t="s">
        <v>1818</v>
      </c>
      <c r="B58" s="682" t="s">
        <v>2272</v>
      </c>
      <c r="C58" s="701" t="s">
        <v>2273</v>
      </c>
      <c r="D58" s="703">
        <v>13423.03757</v>
      </c>
      <c r="E58" s="703">
        <v>28292.1175</v>
      </c>
      <c r="F58" s="703">
        <v>14724.34676</v>
      </c>
      <c r="G58" s="703">
        <v>32310.434079999999</v>
      </c>
    </row>
    <row r="59" spans="1:7">
      <c r="A59" s="682" t="s">
        <v>1821</v>
      </c>
      <c r="B59" s="682" t="s">
        <v>2274</v>
      </c>
      <c r="C59" s="701" t="s">
        <v>2275</v>
      </c>
      <c r="D59" s="684">
        <v>4640280.1183199994</v>
      </c>
      <c r="E59" s="703">
        <v>275350.49024999997</v>
      </c>
      <c r="F59" s="684">
        <v>4769898.7690900005</v>
      </c>
      <c r="G59" s="703">
        <v>269725.87868000002</v>
      </c>
    </row>
    <row r="60" spans="1:7">
      <c r="A60" s="682" t="s">
        <v>1824</v>
      </c>
      <c r="B60" s="682" t="s">
        <v>2276</v>
      </c>
      <c r="C60" s="701" t="s">
        <v>2277</v>
      </c>
      <c r="D60" s="684">
        <v>11212.64842</v>
      </c>
      <c r="E60" s="703">
        <v>82963.387530000007</v>
      </c>
      <c r="F60" s="684">
        <v>10909.852599999998</v>
      </c>
      <c r="G60" s="703">
        <v>82635.927890000021</v>
      </c>
    </row>
    <row r="61" spans="1:7">
      <c r="A61" s="682" t="s">
        <v>1827</v>
      </c>
      <c r="B61" s="682" t="s">
        <v>2278</v>
      </c>
      <c r="C61" s="701" t="s">
        <v>2279</v>
      </c>
      <c r="D61" s="703">
        <v>309247.78139999998</v>
      </c>
      <c r="E61" s="703">
        <v>172078.91164999999</v>
      </c>
      <c r="F61" s="703">
        <v>309754.00827000005</v>
      </c>
      <c r="G61" s="703">
        <v>166471.75654</v>
      </c>
    </row>
    <row r="62" spans="1:7">
      <c r="A62" s="682" t="s">
        <v>1839</v>
      </c>
      <c r="B62" s="682" t="s">
        <v>2280</v>
      </c>
      <c r="C62" s="701" t="s">
        <v>2281</v>
      </c>
      <c r="D62" s="684">
        <v>685.24275</v>
      </c>
      <c r="E62" s="703">
        <v>244.34399999999999</v>
      </c>
      <c r="F62" s="684">
        <v>484.51799999999997</v>
      </c>
      <c r="G62" s="703">
        <v>123.514</v>
      </c>
    </row>
    <row r="63" spans="1:7">
      <c r="A63" s="682" t="s">
        <v>1842</v>
      </c>
      <c r="B63" s="682" t="s">
        <v>2204</v>
      </c>
      <c r="C63" s="701" t="s">
        <v>2282</v>
      </c>
      <c r="D63" s="684">
        <v>2218.4146299999998</v>
      </c>
      <c r="E63" s="703">
        <v>39.551300000000005</v>
      </c>
      <c r="F63" s="684">
        <v>356.26967999999999</v>
      </c>
      <c r="G63" s="703">
        <v>99.18638</v>
      </c>
    </row>
    <row r="64" spans="1:7">
      <c r="A64" s="682" t="s">
        <v>1845</v>
      </c>
      <c r="B64" s="682" t="s">
        <v>2207</v>
      </c>
      <c r="C64" s="701" t="s">
        <v>2283</v>
      </c>
      <c r="D64" s="684">
        <v>8.3480000000000008</v>
      </c>
      <c r="E64" s="703">
        <v>1.8919999999999999</v>
      </c>
      <c r="F64" s="684">
        <v>8.2968200000000003</v>
      </c>
      <c r="G64" s="703">
        <v>1.891</v>
      </c>
    </row>
    <row r="65" spans="1:7">
      <c r="A65" s="682" t="s">
        <v>2284</v>
      </c>
      <c r="B65" s="682" t="s">
        <v>2285</v>
      </c>
      <c r="C65" s="701" t="s">
        <v>2286</v>
      </c>
      <c r="D65" s="703">
        <v>202.92622999999998</v>
      </c>
      <c r="E65" s="703"/>
      <c r="F65" s="703">
        <v>809.5145500000001</v>
      </c>
      <c r="G65" s="703"/>
    </row>
    <row r="66" spans="1:7">
      <c r="A66" s="682" t="s">
        <v>2287</v>
      </c>
      <c r="B66" s="682" t="s">
        <v>2288</v>
      </c>
      <c r="C66" s="701" t="s">
        <v>2289</v>
      </c>
      <c r="D66" s="684">
        <v>34777.913289999997</v>
      </c>
      <c r="E66" s="703">
        <v>731.45868000000019</v>
      </c>
      <c r="F66" s="684">
        <v>37622.007619999997</v>
      </c>
      <c r="G66" s="684">
        <v>1275.68896</v>
      </c>
    </row>
    <row r="67" spans="1:7">
      <c r="A67" s="682" t="s">
        <v>2290</v>
      </c>
      <c r="B67" s="682" t="s">
        <v>2291</v>
      </c>
      <c r="C67" s="701" t="s">
        <v>2292</v>
      </c>
      <c r="D67" s="703">
        <v>3.2</v>
      </c>
      <c r="E67" s="703"/>
      <c r="F67" s="703"/>
      <c r="G67" s="703"/>
    </row>
    <row r="68" spans="1:7">
      <c r="A68" s="682" t="s">
        <v>2293</v>
      </c>
      <c r="B68" s="682" t="s">
        <v>2294</v>
      </c>
      <c r="C68" s="701" t="s">
        <v>2295</v>
      </c>
      <c r="D68" s="684">
        <v>1953.97354</v>
      </c>
      <c r="E68" s="703">
        <v>730.69500000000005</v>
      </c>
      <c r="F68" s="684">
        <v>2429.98191</v>
      </c>
      <c r="G68" s="703">
        <v>1360.3344299999999</v>
      </c>
    </row>
    <row r="69" spans="1:7">
      <c r="A69" s="682" t="s">
        <v>2296</v>
      </c>
      <c r="B69" s="682" t="s">
        <v>2297</v>
      </c>
      <c r="C69" s="701" t="s">
        <v>2298</v>
      </c>
      <c r="D69" s="703"/>
      <c r="E69" s="703"/>
      <c r="F69" s="703"/>
      <c r="G69" s="703"/>
    </row>
    <row r="70" spans="1:7">
      <c r="A70" s="682" t="s">
        <v>2299</v>
      </c>
      <c r="B70" s="682" t="s">
        <v>2300</v>
      </c>
      <c r="C70" s="701" t="s">
        <v>2301</v>
      </c>
      <c r="D70" s="684">
        <v>111875.79414</v>
      </c>
      <c r="E70" s="703">
        <v>832.50909999999999</v>
      </c>
      <c r="F70" s="684">
        <v>124979.89195999999</v>
      </c>
      <c r="G70" s="703">
        <v>2528.4080099999996</v>
      </c>
    </row>
    <row r="71" spans="1:7">
      <c r="A71" s="682" t="s">
        <v>2302</v>
      </c>
      <c r="B71" s="682" t="s">
        <v>2303</v>
      </c>
      <c r="C71" s="701" t="s">
        <v>2304</v>
      </c>
      <c r="D71" s="684">
        <v>92913.925920000009</v>
      </c>
      <c r="E71" s="703">
        <v>10468.236199999999</v>
      </c>
      <c r="F71" s="684">
        <v>99964.422379999989</v>
      </c>
      <c r="G71" s="703">
        <v>9430.7292899999993</v>
      </c>
    </row>
    <row r="72" spans="1:7">
      <c r="A72" s="679" t="s">
        <v>1848</v>
      </c>
      <c r="B72" s="679" t="s">
        <v>2305</v>
      </c>
      <c r="C72" s="700" t="s">
        <v>68</v>
      </c>
      <c r="D72" s="681">
        <v>48937.862959999999</v>
      </c>
      <c r="E72" s="704">
        <v>9617.5977800000001</v>
      </c>
      <c r="F72" s="681">
        <v>43833.679210000002</v>
      </c>
      <c r="G72" s="704">
        <v>8898.7296999999999</v>
      </c>
    </row>
    <row r="73" spans="1:7">
      <c r="A73" s="682" t="s">
        <v>1850</v>
      </c>
      <c r="B73" s="682" t="s">
        <v>2306</v>
      </c>
      <c r="C73" s="701" t="s">
        <v>2307</v>
      </c>
      <c r="D73" s="684"/>
      <c r="E73" s="703"/>
      <c r="F73" s="684"/>
      <c r="G73" s="703"/>
    </row>
    <row r="74" spans="1:7">
      <c r="A74" s="682" t="s">
        <v>1853</v>
      </c>
      <c r="B74" s="682" t="s">
        <v>2251</v>
      </c>
      <c r="C74" s="701" t="s">
        <v>2308</v>
      </c>
      <c r="D74" s="703">
        <v>9092.4630899999993</v>
      </c>
      <c r="E74" s="703">
        <v>26.635770000000001</v>
      </c>
      <c r="F74" s="703">
        <v>10766.84619</v>
      </c>
      <c r="G74" s="703">
        <v>62.970169999999996</v>
      </c>
    </row>
    <row r="75" spans="1:7">
      <c r="A75" s="682" t="s">
        <v>1856</v>
      </c>
      <c r="B75" s="682" t="s">
        <v>2309</v>
      </c>
      <c r="C75" s="701" t="s">
        <v>2310</v>
      </c>
      <c r="D75" s="703">
        <v>1108.24064</v>
      </c>
      <c r="E75" s="703">
        <v>4.3014799999999997</v>
      </c>
      <c r="F75" s="703">
        <v>345.05273</v>
      </c>
      <c r="G75" s="703">
        <v>0.64203999999999994</v>
      </c>
    </row>
    <row r="76" spans="1:7">
      <c r="A76" s="682" t="s">
        <v>1859</v>
      </c>
      <c r="B76" s="682" t="s">
        <v>2311</v>
      </c>
      <c r="C76" s="701" t="s">
        <v>2312</v>
      </c>
      <c r="D76" s="703"/>
      <c r="E76" s="703"/>
      <c r="F76" s="703"/>
      <c r="G76" s="703"/>
    </row>
    <row r="77" spans="1:7">
      <c r="A77" s="682" t="s">
        <v>1865</v>
      </c>
      <c r="B77" s="682" t="s">
        <v>2313</v>
      </c>
      <c r="C77" s="701" t="s">
        <v>2314</v>
      </c>
      <c r="D77" s="703">
        <v>38737.159229999997</v>
      </c>
      <c r="E77" s="703">
        <v>9586.6605299999992</v>
      </c>
      <c r="F77" s="703">
        <v>32721.780289999999</v>
      </c>
      <c r="G77" s="703">
        <v>8835.1174900000005</v>
      </c>
    </row>
    <row r="78" spans="1:7">
      <c r="A78" s="679" t="s">
        <v>2315</v>
      </c>
      <c r="B78" s="679" t="s">
        <v>2316</v>
      </c>
      <c r="C78" s="700" t="s">
        <v>68</v>
      </c>
      <c r="D78" s="681">
        <v>5981845.761669999</v>
      </c>
      <c r="E78" s="704">
        <v>5861.6639899999991</v>
      </c>
      <c r="F78" s="681">
        <v>5961535.0323100006</v>
      </c>
      <c r="G78" s="704">
        <v>5461.4029199999986</v>
      </c>
    </row>
    <row r="79" spans="1:7">
      <c r="A79" s="682" t="s">
        <v>2317</v>
      </c>
      <c r="B79" s="682" t="s">
        <v>2318</v>
      </c>
      <c r="C79" s="701" t="s">
        <v>2319</v>
      </c>
      <c r="D79" s="684"/>
      <c r="E79" s="703"/>
      <c r="F79" s="684">
        <v>11708.099289999998</v>
      </c>
      <c r="G79" s="703"/>
    </row>
    <row r="80" spans="1:7">
      <c r="A80" s="682" t="s">
        <v>2320</v>
      </c>
      <c r="B80" s="682" t="s">
        <v>2321</v>
      </c>
      <c r="C80" s="701" t="s">
        <v>2322</v>
      </c>
      <c r="D80" s="703">
        <v>5981845.761669999</v>
      </c>
      <c r="E80" s="703">
        <v>5861.6639899999991</v>
      </c>
      <c r="F80" s="684">
        <v>5949826.9330200003</v>
      </c>
      <c r="G80" s="703">
        <v>5461.4029199999986</v>
      </c>
    </row>
    <row r="81" spans="1:7">
      <c r="A81" s="679" t="s">
        <v>1972</v>
      </c>
      <c r="B81" s="679" t="s">
        <v>2323</v>
      </c>
      <c r="C81" s="700" t="s">
        <v>68</v>
      </c>
      <c r="D81" s="681"/>
      <c r="E81" s="704"/>
      <c r="F81" s="681"/>
      <c r="G81" s="704"/>
    </row>
    <row r="82" spans="1:7">
      <c r="A82" s="679" t="s">
        <v>2324</v>
      </c>
      <c r="B82" s="679" t="s">
        <v>2325</v>
      </c>
      <c r="C82" s="700" t="s">
        <v>68</v>
      </c>
      <c r="D82" s="681">
        <v>-105894.62698</v>
      </c>
      <c r="E82" s="704">
        <v>97363.785569999993</v>
      </c>
      <c r="F82" s="681">
        <v>3497.2024799999999</v>
      </c>
      <c r="G82" s="704">
        <v>85826.245699999999</v>
      </c>
    </row>
    <row r="83" spans="1:7">
      <c r="A83" s="679" t="s">
        <v>2326</v>
      </c>
      <c r="B83" s="679" t="s">
        <v>2017</v>
      </c>
      <c r="C83" s="700" t="s">
        <v>68</v>
      </c>
      <c r="D83" s="681">
        <v>-102484.07728999999</v>
      </c>
      <c r="E83" s="704">
        <v>91083.08862000001</v>
      </c>
      <c r="F83" s="681">
        <v>68.393380000000008</v>
      </c>
      <c r="G83" s="704">
        <v>75479.217300000004</v>
      </c>
    </row>
  </sheetData>
  <customSheetViews>
    <customSheetView guid="{040A417A-1A2A-4546-91E5-4FDAF814DD6C}" showPageBreaks="1" showGridLines="0" fitToPage="1" printArea="1" view="pageBreakPreview" topLeftCell="B1">
      <selection activeCell="F87" sqref="F87"/>
      <pageMargins left="0.39370078740157483" right="0.39370078740157483" top="0.59055118110236227" bottom="0.39370078740157483" header="0.31496062992125984" footer="0.11811023622047245"/>
      <printOptions horizontalCentered="1"/>
      <pageSetup paperSize="9" scale="71" firstPageNumber="424" orientation="portrait" useFirstPageNumber="1" r:id="rId1"/>
      <headerFooter alignWithMargins="0">
        <oddHeader>&amp;L&amp;"Tahoma,Kurzíva"Závěrečný účet za rok 2013&amp;R&amp;"Tahoma,Kurzíva"Tabulka č. 32</oddHeader>
        <oddFooter>&amp;C&amp;"Tahoma,Obyčejné"&amp;P</oddFooter>
      </headerFooter>
    </customSheetView>
  </customSheetViews>
  <mergeCells count="7">
    <mergeCell ref="A1:G1"/>
    <mergeCell ref="A2:G2"/>
    <mergeCell ref="A5:A6"/>
    <mergeCell ref="B5:B6"/>
    <mergeCell ref="C5:C6"/>
    <mergeCell ref="D5:E5"/>
    <mergeCell ref="F5:G5"/>
  </mergeCells>
  <printOptions horizontalCentered="1"/>
  <pageMargins left="0.39370078740157483" right="0.39370078740157483" top="0.59055118110236227" bottom="0.39370078740157483" header="0.31496062992125984" footer="0.11811023622047245"/>
  <pageSetup paperSize="9" scale="71" firstPageNumber="424" orientation="portrait" useFirstPageNumber="1" r:id="rId2"/>
  <headerFooter alignWithMargins="0">
    <oddHeader>&amp;L&amp;"Tahoma,Kurzíva"Závěrečný účet za rok 2013&amp;R&amp;"Tahoma,Kurzíva"Tabulka č. 32</oddHeader>
    <oddFooter>&amp;C&amp;"Tahoma,Obyčejné"&amp;P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5"/>
  <sheetViews>
    <sheetView showGridLines="0" view="pageBreakPreview" zoomScaleNormal="100" workbookViewId="0">
      <selection activeCell="F87" sqref="F87"/>
    </sheetView>
  </sheetViews>
  <sheetFormatPr defaultRowHeight="12.75"/>
  <cols>
    <col min="1" max="1" width="7" style="725" customWidth="1"/>
    <col min="2" max="2" width="42.85546875" style="488" customWidth="1"/>
    <col min="3" max="3" width="8.7109375" style="723" customWidth="1"/>
    <col min="4" max="7" width="13.85546875" style="726" customWidth="1"/>
    <col min="8" max="256" width="9.140625" style="488"/>
    <col min="257" max="257" width="7" style="488" customWidth="1"/>
    <col min="258" max="258" width="42.85546875" style="488" customWidth="1"/>
    <col min="259" max="259" width="8.7109375" style="488" customWidth="1"/>
    <col min="260" max="263" width="13.85546875" style="488" customWidth="1"/>
    <col min="264" max="512" width="9.140625" style="488"/>
    <col min="513" max="513" width="7" style="488" customWidth="1"/>
    <col min="514" max="514" width="42.85546875" style="488" customWidth="1"/>
    <col min="515" max="515" width="8.7109375" style="488" customWidth="1"/>
    <col min="516" max="519" width="13.85546875" style="488" customWidth="1"/>
    <col min="520" max="768" width="9.140625" style="488"/>
    <col min="769" max="769" width="7" style="488" customWidth="1"/>
    <col min="770" max="770" width="42.85546875" style="488" customWidth="1"/>
    <col min="771" max="771" width="8.7109375" style="488" customWidth="1"/>
    <col min="772" max="775" width="13.85546875" style="488" customWidth="1"/>
    <col min="776" max="1024" width="9.140625" style="488"/>
    <col min="1025" max="1025" width="7" style="488" customWidth="1"/>
    <col min="1026" max="1026" width="42.85546875" style="488" customWidth="1"/>
    <col min="1027" max="1027" width="8.7109375" style="488" customWidth="1"/>
    <col min="1028" max="1031" width="13.85546875" style="488" customWidth="1"/>
    <col min="1032" max="1280" width="9.140625" style="488"/>
    <col min="1281" max="1281" width="7" style="488" customWidth="1"/>
    <col min="1282" max="1282" width="42.85546875" style="488" customWidth="1"/>
    <col min="1283" max="1283" width="8.7109375" style="488" customWidth="1"/>
    <col min="1284" max="1287" width="13.85546875" style="488" customWidth="1"/>
    <col min="1288" max="1536" width="9.140625" style="488"/>
    <col min="1537" max="1537" width="7" style="488" customWidth="1"/>
    <col min="1538" max="1538" width="42.85546875" style="488" customWidth="1"/>
    <col min="1539" max="1539" width="8.7109375" style="488" customWidth="1"/>
    <col min="1540" max="1543" width="13.85546875" style="488" customWidth="1"/>
    <col min="1544" max="1792" width="9.140625" style="488"/>
    <col min="1793" max="1793" width="7" style="488" customWidth="1"/>
    <col min="1794" max="1794" width="42.85546875" style="488" customWidth="1"/>
    <col min="1795" max="1795" width="8.7109375" style="488" customWidth="1"/>
    <col min="1796" max="1799" width="13.85546875" style="488" customWidth="1"/>
    <col min="1800" max="2048" width="9.140625" style="488"/>
    <col min="2049" max="2049" width="7" style="488" customWidth="1"/>
    <col min="2050" max="2050" width="42.85546875" style="488" customWidth="1"/>
    <col min="2051" max="2051" width="8.7109375" style="488" customWidth="1"/>
    <col min="2052" max="2055" width="13.85546875" style="488" customWidth="1"/>
    <col min="2056" max="2304" width="9.140625" style="488"/>
    <col min="2305" max="2305" width="7" style="488" customWidth="1"/>
    <col min="2306" max="2306" width="42.85546875" style="488" customWidth="1"/>
    <col min="2307" max="2307" width="8.7109375" style="488" customWidth="1"/>
    <col min="2308" max="2311" width="13.85546875" style="488" customWidth="1"/>
    <col min="2312" max="2560" width="9.140625" style="488"/>
    <col min="2561" max="2561" width="7" style="488" customWidth="1"/>
    <col min="2562" max="2562" width="42.85546875" style="488" customWidth="1"/>
    <col min="2563" max="2563" width="8.7109375" style="488" customWidth="1"/>
    <col min="2564" max="2567" width="13.85546875" style="488" customWidth="1"/>
    <col min="2568" max="2816" width="9.140625" style="488"/>
    <col min="2817" max="2817" width="7" style="488" customWidth="1"/>
    <col min="2818" max="2818" width="42.85546875" style="488" customWidth="1"/>
    <col min="2819" max="2819" width="8.7109375" style="488" customWidth="1"/>
    <col min="2820" max="2823" width="13.85546875" style="488" customWidth="1"/>
    <col min="2824" max="3072" width="9.140625" style="488"/>
    <col min="3073" max="3073" width="7" style="488" customWidth="1"/>
    <col min="3074" max="3074" width="42.85546875" style="488" customWidth="1"/>
    <col min="3075" max="3075" width="8.7109375" style="488" customWidth="1"/>
    <col min="3076" max="3079" width="13.85546875" style="488" customWidth="1"/>
    <col min="3080" max="3328" width="9.140625" style="488"/>
    <col min="3329" max="3329" width="7" style="488" customWidth="1"/>
    <col min="3330" max="3330" width="42.85546875" style="488" customWidth="1"/>
    <col min="3331" max="3331" width="8.7109375" style="488" customWidth="1"/>
    <col min="3332" max="3335" width="13.85546875" style="488" customWidth="1"/>
    <col min="3336" max="3584" width="9.140625" style="488"/>
    <col min="3585" max="3585" width="7" style="488" customWidth="1"/>
    <col min="3586" max="3586" width="42.85546875" style="488" customWidth="1"/>
    <col min="3587" max="3587" width="8.7109375" style="488" customWidth="1"/>
    <col min="3588" max="3591" width="13.85546875" style="488" customWidth="1"/>
    <col min="3592" max="3840" width="9.140625" style="488"/>
    <col min="3841" max="3841" width="7" style="488" customWidth="1"/>
    <col min="3842" max="3842" width="42.85546875" style="488" customWidth="1"/>
    <col min="3843" max="3843" width="8.7109375" style="488" customWidth="1"/>
    <col min="3844" max="3847" width="13.85546875" style="488" customWidth="1"/>
    <col min="3848" max="4096" width="9.140625" style="488"/>
    <col min="4097" max="4097" width="7" style="488" customWidth="1"/>
    <col min="4098" max="4098" width="42.85546875" style="488" customWidth="1"/>
    <col min="4099" max="4099" width="8.7109375" style="488" customWidth="1"/>
    <col min="4100" max="4103" width="13.85546875" style="488" customWidth="1"/>
    <col min="4104" max="4352" width="9.140625" style="488"/>
    <col min="4353" max="4353" width="7" style="488" customWidth="1"/>
    <col min="4354" max="4354" width="42.85546875" style="488" customWidth="1"/>
    <col min="4355" max="4355" width="8.7109375" style="488" customWidth="1"/>
    <col min="4356" max="4359" width="13.85546875" style="488" customWidth="1"/>
    <col min="4360" max="4608" width="9.140625" style="488"/>
    <col min="4609" max="4609" width="7" style="488" customWidth="1"/>
    <col min="4610" max="4610" width="42.85546875" style="488" customWidth="1"/>
    <col min="4611" max="4611" width="8.7109375" style="488" customWidth="1"/>
    <col min="4612" max="4615" width="13.85546875" style="488" customWidth="1"/>
    <col min="4616" max="4864" width="9.140625" style="488"/>
    <col min="4865" max="4865" width="7" style="488" customWidth="1"/>
    <col min="4866" max="4866" width="42.85546875" style="488" customWidth="1"/>
    <col min="4867" max="4867" width="8.7109375" style="488" customWidth="1"/>
    <col min="4868" max="4871" width="13.85546875" style="488" customWidth="1"/>
    <col min="4872" max="5120" width="9.140625" style="488"/>
    <col min="5121" max="5121" width="7" style="488" customWidth="1"/>
    <col min="5122" max="5122" width="42.85546875" style="488" customWidth="1"/>
    <col min="5123" max="5123" width="8.7109375" style="488" customWidth="1"/>
    <col min="5124" max="5127" width="13.85546875" style="488" customWidth="1"/>
    <col min="5128" max="5376" width="9.140625" style="488"/>
    <col min="5377" max="5377" width="7" style="488" customWidth="1"/>
    <col min="5378" max="5378" width="42.85546875" style="488" customWidth="1"/>
    <col min="5379" max="5379" width="8.7109375" style="488" customWidth="1"/>
    <col min="5380" max="5383" width="13.85546875" style="488" customWidth="1"/>
    <col min="5384" max="5632" width="9.140625" style="488"/>
    <col min="5633" max="5633" width="7" style="488" customWidth="1"/>
    <col min="5634" max="5634" width="42.85546875" style="488" customWidth="1"/>
    <col min="5635" max="5635" width="8.7109375" style="488" customWidth="1"/>
    <col min="5636" max="5639" width="13.85546875" style="488" customWidth="1"/>
    <col min="5640" max="5888" width="9.140625" style="488"/>
    <col min="5889" max="5889" width="7" style="488" customWidth="1"/>
    <col min="5890" max="5890" width="42.85546875" style="488" customWidth="1"/>
    <col min="5891" max="5891" width="8.7109375" style="488" customWidth="1"/>
    <col min="5892" max="5895" width="13.85546875" style="488" customWidth="1"/>
    <col min="5896" max="6144" width="9.140625" style="488"/>
    <col min="6145" max="6145" width="7" style="488" customWidth="1"/>
    <col min="6146" max="6146" width="42.85546875" style="488" customWidth="1"/>
    <col min="6147" max="6147" width="8.7109375" style="488" customWidth="1"/>
    <col min="6148" max="6151" width="13.85546875" style="488" customWidth="1"/>
    <col min="6152" max="6400" width="9.140625" style="488"/>
    <col min="6401" max="6401" width="7" style="488" customWidth="1"/>
    <col min="6402" max="6402" width="42.85546875" style="488" customWidth="1"/>
    <col min="6403" max="6403" width="8.7109375" style="488" customWidth="1"/>
    <col min="6404" max="6407" width="13.85546875" style="488" customWidth="1"/>
    <col min="6408" max="6656" width="9.140625" style="488"/>
    <col min="6657" max="6657" width="7" style="488" customWidth="1"/>
    <col min="6658" max="6658" width="42.85546875" style="488" customWidth="1"/>
    <col min="6659" max="6659" width="8.7109375" style="488" customWidth="1"/>
    <col min="6660" max="6663" width="13.85546875" style="488" customWidth="1"/>
    <col min="6664" max="6912" width="9.140625" style="488"/>
    <col min="6913" max="6913" width="7" style="488" customWidth="1"/>
    <col min="6914" max="6914" width="42.85546875" style="488" customWidth="1"/>
    <col min="6915" max="6915" width="8.7109375" style="488" customWidth="1"/>
    <col min="6916" max="6919" width="13.85546875" style="488" customWidth="1"/>
    <col min="6920" max="7168" width="9.140625" style="488"/>
    <col min="7169" max="7169" width="7" style="488" customWidth="1"/>
    <col min="7170" max="7170" width="42.85546875" style="488" customWidth="1"/>
    <col min="7171" max="7171" width="8.7109375" style="488" customWidth="1"/>
    <col min="7172" max="7175" width="13.85546875" style="488" customWidth="1"/>
    <col min="7176" max="7424" width="9.140625" style="488"/>
    <col min="7425" max="7425" width="7" style="488" customWidth="1"/>
    <col min="7426" max="7426" width="42.85546875" style="488" customWidth="1"/>
    <col min="7427" max="7427" width="8.7109375" style="488" customWidth="1"/>
    <col min="7428" max="7431" width="13.85546875" style="488" customWidth="1"/>
    <col min="7432" max="7680" width="9.140625" style="488"/>
    <col min="7681" max="7681" width="7" style="488" customWidth="1"/>
    <col min="7682" max="7682" width="42.85546875" style="488" customWidth="1"/>
    <col min="7683" max="7683" width="8.7109375" style="488" customWidth="1"/>
    <col min="7684" max="7687" width="13.85546875" style="488" customWidth="1"/>
    <col min="7688" max="7936" width="9.140625" style="488"/>
    <col min="7937" max="7937" width="7" style="488" customWidth="1"/>
    <col min="7938" max="7938" width="42.85546875" style="488" customWidth="1"/>
    <col min="7939" max="7939" width="8.7109375" style="488" customWidth="1"/>
    <col min="7940" max="7943" width="13.85546875" style="488" customWidth="1"/>
    <col min="7944" max="8192" width="9.140625" style="488"/>
    <col min="8193" max="8193" width="7" style="488" customWidth="1"/>
    <col min="8194" max="8194" width="42.85546875" style="488" customWidth="1"/>
    <col min="8195" max="8195" width="8.7109375" style="488" customWidth="1"/>
    <col min="8196" max="8199" width="13.85546875" style="488" customWidth="1"/>
    <col min="8200" max="8448" width="9.140625" style="488"/>
    <col min="8449" max="8449" width="7" style="488" customWidth="1"/>
    <col min="8450" max="8450" width="42.85546875" style="488" customWidth="1"/>
    <col min="8451" max="8451" width="8.7109375" style="488" customWidth="1"/>
    <col min="8452" max="8455" width="13.85546875" style="488" customWidth="1"/>
    <col min="8456" max="8704" width="9.140625" style="488"/>
    <col min="8705" max="8705" width="7" style="488" customWidth="1"/>
    <col min="8706" max="8706" width="42.85546875" style="488" customWidth="1"/>
    <col min="8707" max="8707" width="8.7109375" style="488" customWidth="1"/>
    <col min="8708" max="8711" width="13.85546875" style="488" customWidth="1"/>
    <col min="8712" max="8960" width="9.140625" style="488"/>
    <col min="8961" max="8961" width="7" style="488" customWidth="1"/>
    <col min="8962" max="8962" width="42.85546875" style="488" customWidth="1"/>
    <col min="8963" max="8963" width="8.7109375" style="488" customWidth="1"/>
    <col min="8964" max="8967" width="13.85546875" style="488" customWidth="1"/>
    <col min="8968" max="9216" width="9.140625" style="488"/>
    <col min="9217" max="9217" width="7" style="488" customWidth="1"/>
    <col min="9218" max="9218" width="42.85546875" style="488" customWidth="1"/>
    <col min="9219" max="9219" width="8.7109375" style="488" customWidth="1"/>
    <col min="9220" max="9223" width="13.85546875" style="488" customWidth="1"/>
    <col min="9224" max="9472" width="9.140625" style="488"/>
    <col min="9473" max="9473" width="7" style="488" customWidth="1"/>
    <col min="9474" max="9474" width="42.85546875" style="488" customWidth="1"/>
    <col min="9475" max="9475" width="8.7109375" style="488" customWidth="1"/>
    <col min="9476" max="9479" width="13.85546875" style="488" customWidth="1"/>
    <col min="9480" max="9728" width="9.140625" style="488"/>
    <col min="9729" max="9729" width="7" style="488" customWidth="1"/>
    <col min="9730" max="9730" width="42.85546875" style="488" customWidth="1"/>
    <col min="9731" max="9731" width="8.7109375" style="488" customWidth="1"/>
    <col min="9732" max="9735" width="13.85546875" style="488" customWidth="1"/>
    <col min="9736" max="9984" width="9.140625" style="488"/>
    <col min="9985" max="9985" width="7" style="488" customWidth="1"/>
    <col min="9986" max="9986" width="42.85546875" style="488" customWidth="1"/>
    <col min="9987" max="9987" width="8.7109375" style="488" customWidth="1"/>
    <col min="9988" max="9991" width="13.85546875" style="488" customWidth="1"/>
    <col min="9992" max="10240" width="9.140625" style="488"/>
    <col min="10241" max="10241" width="7" style="488" customWidth="1"/>
    <col min="10242" max="10242" width="42.85546875" style="488" customWidth="1"/>
    <col min="10243" max="10243" width="8.7109375" style="488" customWidth="1"/>
    <col min="10244" max="10247" width="13.85546875" style="488" customWidth="1"/>
    <col min="10248" max="10496" width="9.140625" style="488"/>
    <col min="10497" max="10497" width="7" style="488" customWidth="1"/>
    <col min="10498" max="10498" width="42.85546875" style="488" customWidth="1"/>
    <col min="10499" max="10499" width="8.7109375" style="488" customWidth="1"/>
    <col min="10500" max="10503" width="13.85546875" style="488" customWidth="1"/>
    <col min="10504" max="10752" width="9.140625" style="488"/>
    <col min="10753" max="10753" width="7" style="488" customWidth="1"/>
    <col min="10754" max="10754" width="42.85546875" style="488" customWidth="1"/>
    <col min="10755" max="10755" width="8.7109375" style="488" customWidth="1"/>
    <col min="10756" max="10759" width="13.85546875" style="488" customWidth="1"/>
    <col min="10760" max="11008" width="9.140625" style="488"/>
    <col min="11009" max="11009" width="7" style="488" customWidth="1"/>
    <col min="11010" max="11010" width="42.85546875" style="488" customWidth="1"/>
    <col min="11011" max="11011" width="8.7109375" style="488" customWidth="1"/>
    <col min="11012" max="11015" width="13.85546875" style="488" customWidth="1"/>
    <col min="11016" max="11264" width="9.140625" style="488"/>
    <col min="11265" max="11265" width="7" style="488" customWidth="1"/>
    <col min="11266" max="11266" width="42.85546875" style="488" customWidth="1"/>
    <col min="11267" max="11267" width="8.7109375" style="488" customWidth="1"/>
    <col min="11268" max="11271" width="13.85546875" style="488" customWidth="1"/>
    <col min="11272" max="11520" width="9.140625" style="488"/>
    <col min="11521" max="11521" width="7" style="488" customWidth="1"/>
    <col min="11522" max="11522" width="42.85546875" style="488" customWidth="1"/>
    <col min="11523" max="11523" width="8.7109375" style="488" customWidth="1"/>
    <col min="11524" max="11527" width="13.85546875" style="488" customWidth="1"/>
    <col min="11528" max="11776" width="9.140625" style="488"/>
    <col min="11777" max="11777" width="7" style="488" customWidth="1"/>
    <col min="11778" max="11778" width="42.85546875" style="488" customWidth="1"/>
    <col min="11779" max="11779" width="8.7109375" style="488" customWidth="1"/>
    <col min="11780" max="11783" width="13.85546875" style="488" customWidth="1"/>
    <col min="11784" max="12032" width="9.140625" style="488"/>
    <col min="12033" max="12033" width="7" style="488" customWidth="1"/>
    <col min="12034" max="12034" width="42.85546875" style="488" customWidth="1"/>
    <col min="12035" max="12035" width="8.7109375" style="488" customWidth="1"/>
    <col min="12036" max="12039" width="13.85546875" style="488" customWidth="1"/>
    <col min="12040" max="12288" width="9.140625" style="488"/>
    <col min="12289" max="12289" width="7" style="488" customWidth="1"/>
    <col min="12290" max="12290" width="42.85546875" style="488" customWidth="1"/>
    <col min="12291" max="12291" width="8.7109375" style="488" customWidth="1"/>
    <col min="12292" max="12295" width="13.85546875" style="488" customWidth="1"/>
    <col min="12296" max="12544" width="9.140625" style="488"/>
    <col min="12545" max="12545" width="7" style="488" customWidth="1"/>
    <col min="12546" max="12546" width="42.85546875" style="488" customWidth="1"/>
    <col min="12547" max="12547" width="8.7109375" style="488" customWidth="1"/>
    <col min="12548" max="12551" width="13.85546875" style="488" customWidth="1"/>
    <col min="12552" max="12800" width="9.140625" style="488"/>
    <col min="12801" max="12801" width="7" style="488" customWidth="1"/>
    <col min="12802" max="12802" width="42.85546875" style="488" customWidth="1"/>
    <col min="12803" max="12803" width="8.7109375" style="488" customWidth="1"/>
    <col min="12804" max="12807" width="13.85546875" style="488" customWidth="1"/>
    <col min="12808" max="13056" width="9.140625" style="488"/>
    <col min="13057" max="13057" width="7" style="488" customWidth="1"/>
    <col min="13058" max="13058" width="42.85546875" style="488" customWidth="1"/>
    <col min="13059" max="13059" width="8.7109375" style="488" customWidth="1"/>
    <col min="13060" max="13063" width="13.85546875" style="488" customWidth="1"/>
    <col min="13064" max="13312" width="9.140625" style="488"/>
    <col min="13313" max="13313" width="7" style="488" customWidth="1"/>
    <col min="13314" max="13314" width="42.85546875" style="488" customWidth="1"/>
    <col min="13315" max="13315" width="8.7109375" style="488" customWidth="1"/>
    <col min="13316" max="13319" width="13.85546875" style="488" customWidth="1"/>
    <col min="13320" max="13568" width="9.140625" style="488"/>
    <col min="13569" max="13569" width="7" style="488" customWidth="1"/>
    <col min="13570" max="13570" width="42.85546875" style="488" customWidth="1"/>
    <col min="13571" max="13571" width="8.7109375" style="488" customWidth="1"/>
    <col min="13572" max="13575" width="13.85546875" style="488" customWidth="1"/>
    <col min="13576" max="13824" width="9.140625" style="488"/>
    <col min="13825" max="13825" width="7" style="488" customWidth="1"/>
    <col min="13826" max="13826" width="42.85546875" style="488" customWidth="1"/>
    <col min="13827" max="13827" width="8.7109375" style="488" customWidth="1"/>
    <col min="13828" max="13831" width="13.85546875" style="488" customWidth="1"/>
    <col min="13832" max="14080" width="9.140625" style="488"/>
    <col min="14081" max="14081" width="7" style="488" customWidth="1"/>
    <col min="14082" max="14082" width="42.85546875" style="488" customWidth="1"/>
    <col min="14083" max="14083" width="8.7109375" style="488" customWidth="1"/>
    <col min="14084" max="14087" width="13.85546875" style="488" customWidth="1"/>
    <col min="14088" max="14336" width="9.140625" style="488"/>
    <col min="14337" max="14337" width="7" style="488" customWidth="1"/>
    <col min="14338" max="14338" width="42.85546875" style="488" customWidth="1"/>
    <col min="14339" max="14339" width="8.7109375" style="488" customWidth="1"/>
    <col min="14340" max="14343" width="13.85546875" style="488" customWidth="1"/>
    <col min="14344" max="14592" width="9.140625" style="488"/>
    <col min="14593" max="14593" width="7" style="488" customWidth="1"/>
    <col min="14594" max="14594" width="42.85546875" style="488" customWidth="1"/>
    <col min="14595" max="14595" width="8.7109375" style="488" customWidth="1"/>
    <col min="14596" max="14599" width="13.85546875" style="488" customWidth="1"/>
    <col min="14600" max="14848" width="9.140625" style="488"/>
    <col min="14849" max="14849" width="7" style="488" customWidth="1"/>
    <col min="14850" max="14850" width="42.85546875" style="488" customWidth="1"/>
    <col min="14851" max="14851" width="8.7109375" style="488" customWidth="1"/>
    <col min="14852" max="14855" width="13.85546875" style="488" customWidth="1"/>
    <col min="14856" max="15104" width="9.140625" style="488"/>
    <col min="15105" max="15105" width="7" style="488" customWidth="1"/>
    <col min="15106" max="15106" width="42.85546875" style="488" customWidth="1"/>
    <col min="15107" max="15107" width="8.7109375" style="488" customWidth="1"/>
    <col min="15108" max="15111" width="13.85546875" style="488" customWidth="1"/>
    <col min="15112" max="15360" width="9.140625" style="488"/>
    <col min="15361" max="15361" width="7" style="488" customWidth="1"/>
    <col min="15362" max="15362" width="42.85546875" style="488" customWidth="1"/>
    <col min="15363" max="15363" width="8.7109375" style="488" customWidth="1"/>
    <col min="15364" max="15367" width="13.85546875" style="488" customWidth="1"/>
    <col min="15368" max="15616" width="9.140625" style="488"/>
    <col min="15617" max="15617" width="7" style="488" customWidth="1"/>
    <col min="15618" max="15618" width="42.85546875" style="488" customWidth="1"/>
    <col min="15619" max="15619" width="8.7109375" style="488" customWidth="1"/>
    <col min="15620" max="15623" width="13.85546875" style="488" customWidth="1"/>
    <col min="15624" max="15872" width="9.140625" style="488"/>
    <col min="15873" max="15873" width="7" style="488" customWidth="1"/>
    <col min="15874" max="15874" width="42.85546875" style="488" customWidth="1"/>
    <col min="15875" max="15875" width="8.7109375" style="488" customWidth="1"/>
    <col min="15876" max="15879" width="13.85546875" style="488" customWidth="1"/>
    <col min="15880" max="16128" width="9.140625" style="488"/>
    <col min="16129" max="16129" width="7" style="488" customWidth="1"/>
    <col min="16130" max="16130" width="42.85546875" style="488" customWidth="1"/>
    <col min="16131" max="16131" width="8.7109375" style="488" customWidth="1"/>
    <col min="16132" max="16135" width="13.85546875" style="488" customWidth="1"/>
    <col min="16136" max="16384" width="9.140625" style="488"/>
  </cols>
  <sheetData>
    <row r="1" spans="1:7" s="72" customFormat="1" ht="18" customHeight="1">
      <c r="A1" s="1279" t="s">
        <v>1692</v>
      </c>
      <c r="B1" s="1279"/>
      <c r="C1" s="1279"/>
      <c r="D1" s="1279"/>
      <c r="E1" s="1279"/>
      <c r="F1" s="1279"/>
      <c r="G1" s="1279"/>
    </row>
    <row r="2" spans="1:7" s="72" customFormat="1" ht="18" customHeight="1">
      <c r="A2" s="1280" t="s">
        <v>2327</v>
      </c>
      <c r="B2" s="1280"/>
      <c r="C2" s="1280"/>
      <c r="D2" s="1280"/>
      <c r="E2" s="1280"/>
      <c r="F2" s="1280"/>
      <c r="G2" s="1280"/>
    </row>
    <row r="3" spans="1:7" s="522" customFormat="1">
      <c r="C3" s="696"/>
      <c r="D3" s="698"/>
      <c r="E3" s="698"/>
      <c r="F3" s="698"/>
      <c r="G3" s="698"/>
    </row>
    <row r="4" spans="1:7">
      <c r="A4" s="675"/>
      <c r="B4" s="675"/>
      <c r="C4" s="676"/>
      <c r="D4" s="677">
        <v>1</v>
      </c>
      <c r="E4" s="677">
        <v>2</v>
      </c>
      <c r="F4" s="677">
        <v>3</v>
      </c>
      <c r="G4" s="677">
        <v>4</v>
      </c>
    </row>
    <row r="5" spans="1:7" s="708" customFormat="1" ht="12.75" customHeight="1">
      <c r="A5" s="1275" t="s">
        <v>1694</v>
      </c>
      <c r="B5" s="1286" t="s">
        <v>1695</v>
      </c>
      <c r="C5" s="1275" t="s">
        <v>1696</v>
      </c>
      <c r="D5" s="1290" t="s">
        <v>1697</v>
      </c>
      <c r="E5" s="1291"/>
      <c r="F5" s="1291"/>
      <c r="G5" s="1292"/>
    </row>
    <row r="6" spans="1:7" s="685" customFormat="1">
      <c r="A6" s="1285"/>
      <c r="B6" s="1287"/>
      <c r="C6" s="1285"/>
      <c r="D6" s="1293" t="s">
        <v>1698</v>
      </c>
      <c r="E6" s="1294"/>
      <c r="F6" s="1295"/>
      <c r="G6" s="1284" t="s">
        <v>1699</v>
      </c>
    </row>
    <row r="7" spans="1:7" s="685" customFormat="1">
      <c r="A7" s="1276"/>
      <c r="B7" s="1297"/>
      <c r="C7" s="1276"/>
      <c r="D7" s="699" t="s">
        <v>1700</v>
      </c>
      <c r="E7" s="699" t="s">
        <v>1701</v>
      </c>
      <c r="F7" s="699" t="s">
        <v>1702</v>
      </c>
      <c r="G7" s="1298"/>
    </row>
    <row r="8" spans="1:7" s="685" customFormat="1">
      <c r="A8" s="679"/>
      <c r="B8" s="679" t="s">
        <v>1703</v>
      </c>
      <c r="C8" s="700" t="s">
        <v>68</v>
      </c>
      <c r="D8" s="681">
        <v>20296077.49092</v>
      </c>
      <c r="E8" s="681">
        <v>2014734.9786700001</v>
      </c>
      <c r="F8" s="681">
        <v>18281342.512249999</v>
      </c>
      <c r="G8" s="681">
        <v>16042804.5185</v>
      </c>
    </row>
    <row r="9" spans="1:7" s="709" customFormat="1">
      <c r="A9" s="679" t="s">
        <v>1704</v>
      </c>
      <c r="B9" s="679" t="s">
        <v>1705</v>
      </c>
      <c r="C9" s="700" t="s">
        <v>68</v>
      </c>
      <c r="D9" s="681">
        <v>19957882.893459998</v>
      </c>
      <c r="E9" s="681">
        <v>2014695.5322700001</v>
      </c>
      <c r="F9" s="681">
        <v>17943187.361189999</v>
      </c>
      <c r="G9" s="681">
        <v>15764267.118450001</v>
      </c>
    </row>
    <row r="10" spans="1:7" s="709" customFormat="1">
      <c r="A10" s="679" t="s">
        <v>1706</v>
      </c>
      <c r="B10" s="679" t="s">
        <v>1707</v>
      </c>
      <c r="C10" s="700" t="s">
        <v>68</v>
      </c>
      <c r="D10" s="681">
        <v>8672.2275399999999</v>
      </c>
      <c r="E10" s="681">
        <v>8181.8815400000003</v>
      </c>
      <c r="F10" s="681">
        <v>490.346</v>
      </c>
      <c r="G10" s="681">
        <v>509.10449999999997</v>
      </c>
    </row>
    <row r="11" spans="1:7" s="522" customFormat="1">
      <c r="A11" s="682" t="s">
        <v>1708</v>
      </c>
      <c r="B11" s="682" t="s">
        <v>1709</v>
      </c>
      <c r="C11" s="701" t="s">
        <v>1710</v>
      </c>
      <c r="D11" s="702"/>
      <c r="E11" s="702"/>
      <c r="F11" s="702"/>
      <c r="G11" s="702"/>
    </row>
    <row r="12" spans="1:7" s="522" customFormat="1">
      <c r="A12" s="682" t="s">
        <v>1711</v>
      </c>
      <c r="B12" s="682" t="s">
        <v>1712</v>
      </c>
      <c r="C12" s="701" t="s">
        <v>1713</v>
      </c>
      <c r="D12" s="684">
        <v>234.11920000000001</v>
      </c>
      <c r="E12" s="684">
        <v>234.11920000000001</v>
      </c>
      <c r="F12" s="684"/>
      <c r="G12" s="684"/>
    </row>
    <row r="13" spans="1:7" s="522" customFormat="1">
      <c r="A13" s="682" t="s">
        <v>1714</v>
      </c>
      <c r="B13" s="682" t="s">
        <v>294</v>
      </c>
      <c r="C13" s="701" t="s">
        <v>1715</v>
      </c>
      <c r="D13" s="703"/>
      <c r="E13" s="703"/>
      <c r="F13" s="703"/>
      <c r="G13" s="703"/>
    </row>
    <row r="14" spans="1:7" s="522" customFormat="1">
      <c r="A14" s="682" t="s">
        <v>1716</v>
      </c>
      <c r="B14" s="682" t="s">
        <v>1717</v>
      </c>
      <c r="C14" s="701" t="s">
        <v>1718</v>
      </c>
      <c r="D14" s="703"/>
      <c r="E14" s="703"/>
      <c r="F14" s="703"/>
      <c r="G14" s="703"/>
    </row>
    <row r="15" spans="1:7" s="522" customFormat="1">
      <c r="A15" s="682" t="s">
        <v>1719</v>
      </c>
      <c r="B15" s="682" t="s">
        <v>1720</v>
      </c>
      <c r="C15" s="701" t="s">
        <v>1721</v>
      </c>
      <c r="D15" s="684">
        <v>4298.9558399999996</v>
      </c>
      <c r="E15" s="684">
        <v>4298.9558399999996</v>
      </c>
      <c r="F15" s="703"/>
      <c r="G15" s="703"/>
    </row>
    <row r="16" spans="1:7" s="522" customFormat="1">
      <c r="A16" s="682" t="s">
        <v>1722</v>
      </c>
      <c r="B16" s="682" t="s">
        <v>1723</v>
      </c>
      <c r="C16" s="701" t="s">
        <v>1724</v>
      </c>
      <c r="D16" s="684">
        <v>4139.1525000000001</v>
      </c>
      <c r="E16" s="684">
        <v>3648.8065000000001</v>
      </c>
      <c r="F16" s="684">
        <v>490.346</v>
      </c>
      <c r="G16" s="684">
        <v>329.10449999999997</v>
      </c>
    </row>
    <row r="17" spans="1:7" s="522" customFormat="1">
      <c r="A17" s="682" t="s">
        <v>1725</v>
      </c>
      <c r="B17" s="682" t="s">
        <v>1726</v>
      </c>
      <c r="C17" s="701" t="s">
        <v>1727</v>
      </c>
      <c r="D17" s="684"/>
      <c r="E17" s="703"/>
      <c r="F17" s="684"/>
      <c r="G17" s="684">
        <v>180</v>
      </c>
    </row>
    <row r="18" spans="1:7" s="522" customFormat="1" ht="21">
      <c r="A18" s="682" t="s">
        <v>1728</v>
      </c>
      <c r="B18" s="682" t="s">
        <v>1729</v>
      </c>
      <c r="C18" s="701" t="s">
        <v>1730</v>
      </c>
      <c r="D18" s="703"/>
      <c r="E18" s="703"/>
      <c r="F18" s="703"/>
      <c r="G18" s="703"/>
    </row>
    <row r="19" spans="1:7" s="522" customFormat="1">
      <c r="A19" s="682" t="s">
        <v>1731</v>
      </c>
      <c r="B19" s="682" t="s">
        <v>1732</v>
      </c>
      <c r="C19" s="701" t="s">
        <v>1733</v>
      </c>
      <c r="D19" s="703"/>
      <c r="E19" s="703"/>
      <c r="F19" s="703"/>
      <c r="G19" s="684"/>
    </row>
    <row r="20" spans="1:7" s="709" customFormat="1">
      <c r="A20" s="679" t="s">
        <v>1734</v>
      </c>
      <c r="B20" s="679" t="s">
        <v>1735</v>
      </c>
      <c r="C20" s="700" t="s">
        <v>68</v>
      </c>
      <c r="D20" s="681">
        <v>19948666.34852</v>
      </c>
      <c r="E20" s="681">
        <v>2006513.6507299999</v>
      </c>
      <c r="F20" s="681">
        <v>17942152.697790001</v>
      </c>
      <c r="G20" s="681">
        <v>15763380.19995</v>
      </c>
    </row>
    <row r="21" spans="1:7" s="522" customFormat="1">
      <c r="A21" s="682" t="s">
        <v>1736</v>
      </c>
      <c r="B21" s="682" t="s">
        <v>256</v>
      </c>
      <c r="C21" s="701" t="s">
        <v>1737</v>
      </c>
      <c r="D21" s="684">
        <v>3620295.9680200005</v>
      </c>
      <c r="E21" s="703"/>
      <c r="F21" s="684">
        <v>3620295.9680200005</v>
      </c>
      <c r="G21" s="684">
        <v>3332362.5820900002</v>
      </c>
    </row>
    <row r="22" spans="1:7" s="522" customFormat="1">
      <c r="A22" s="682" t="s">
        <v>1738</v>
      </c>
      <c r="B22" s="682" t="s">
        <v>1739</v>
      </c>
      <c r="C22" s="701" t="s">
        <v>1740</v>
      </c>
      <c r="D22" s="684"/>
      <c r="E22" s="703"/>
      <c r="F22" s="684"/>
      <c r="G22" s="684"/>
    </row>
    <row r="23" spans="1:7" s="522" customFormat="1">
      <c r="A23" s="682" t="s">
        <v>1741</v>
      </c>
      <c r="B23" s="682" t="s">
        <v>1742</v>
      </c>
      <c r="C23" s="701" t="s">
        <v>1743</v>
      </c>
      <c r="D23" s="684">
        <v>14839911.960059999</v>
      </c>
      <c r="E23" s="684">
        <v>1129629.78752</v>
      </c>
      <c r="F23" s="684">
        <v>13710282.172540002</v>
      </c>
      <c r="G23" s="684">
        <v>11780833.17233</v>
      </c>
    </row>
    <row r="24" spans="1:7" s="522" customFormat="1">
      <c r="A24" s="682" t="s">
        <v>1744</v>
      </c>
      <c r="B24" s="682" t="s">
        <v>1745</v>
      </c>
      <c r="C24" s="701" t="s">
        <v>1746</v>
      </c>
      <c r="D24" s="684">
        <v>1011634.6240800001</v>
      </c>
      <c r="E24" s="684">
        <v>833685.79667999991</v>
      </c>
      <c r="F24" s="684">
        <v>177948.82740000004</v>
      </c>
      <c r="G24" s="684">
        <v>199145.25633</v>
      </c>
    </row>
    <row r="25" spans="1:7" s="522" customFormat="1">
      <c r="A25" s="682" t="s">
        <v>1747</v>
      </c>
      <c r="B25" s="682" t="s">
        <v>1748</v>
      </c>
      <c r="C25" s="701" t="s">
        <v>1749</v>
      </c>
      <c r="D25" s="684"/>
      <c r="E25" s="684"/>
      <c r="F25" s="684"/>
      <c r="G25" s="684"/>
    </row>
    <row r="26" spans="1:7" s="522" customFormat="1">
      <c r="A26" s="682" t="s">
        <v>1750</v>
      </c>
      <c r="B26" s="682" t="s">
        <v>1751</v>
      </c>
      <c r="C26" s="701" t="s">
        <v>1752</v>
      </c>
      <c r="D26" s="684">
        <v>43198.066530000004</v>
      </c>
      <c r="E26" s="684">
        <v>43198.066530000004</v>
      </c>
      <c r="F26" s="684"/>
      <c r="G26" s="703"/>
    </row>
    <row r="27" spans="1:7" s="522" customFormat="1">
      <c r="A27" s="682" t="s">
        <v>1753</v>
      </c>
      <c r="B27" s="682" t="s">
        <v>1754</v>
      </c>
      <c r="C27" s="701" t="s">
        <v>1755</v>
      </c>
      <c r="D27" s="684"/>
      <c r="E27" s="684"/>
      <c r="F27" s="684"/>
      <c r="G27" s="684"/>
    </row>
    <row r="28" spans="1:7" s="522" customFormat="1">
      <c r="A28" s="682" t="s">
        <v>1756</v>
      </c>
      <c r="B28" s="682" t="s">
        <v>1757</v>
      </c>
      <c r="C28" s="701" t="s">
        <v>1758</v>
      </c>
      <c r="D28" s="684">
        <v>433019.09933</v>
      </c>
      <c r="E28" s="703"/>
      <c r="F28" s="684">
        <v>433019.09933</v>
      </c>
      <c r="G28" s="684">
        <v>449124.94569999998</v>
      </c>
    </row>
    <row r="29" spans="1:7" s="522" customFormat="1" ht="21">
      <c r="A29" s="682" t="s">
        <v>1759</v>
      </c>
      <c r="B29" s="682" t="s">
        <v>1760</v>
      </c>
      <c r="C29" s="701" t="s">
        <v>1761</v>
      </c>
      <c r="D29" s="703"/>
      <c r="E29" s="703"/>
      <c r="F29" s="703"/>
      <c r="G29" s="684"/>
    </row>
    <row r="30" spans="1:7" s="522" customFormat="1">
      <c r="A30" s="682" t="s">
        <v>1762</v>
      </c>
      <c r="B30" s="682" t="s">
        <v>1763</v>
      </c>
      <c r="C30" s="701" t="s">
        <v>1764</v>
      </c>
      <c r="D30" s="684">
        <v>606.63049999999998</v>
      </c>
      <c r="E30" s="703"/>
      <c r="F30" s="684">
        <v>606.63049999999998</v>
      </c>
      <c r="G30" s="684">
        <v>1914.2435</v>
      </c>
    </row>
    <row r="31" spans="1:7" s="709" customFormat="1">
      <c r="A31" s="679" t="s">
        <v>1765</v>
      </c>
      <c r="B31" s="679" t="s">
        <v>1766</v>
      </c>
      <c r="C31" s="700" t="s">
        <v>68</v>
      </c>
      <c r="D31" s="681"/>
      <c r="E31" s="704"/>
      <c r="F31" s="681"/>
      <c r="G31" s="681"/>
    </row>
    <row r="32" spans="1:7" s="522" customFormat="1">
      <c r="A32" s="682" t="s">
        <v>1767</v>
      </c>
      <c r="B32" s="682" t="s">
        <v>1768</v>
      </c>
      <c r="C32" s="701" t="s">
        <v>1769</v>
      </c>
      <c r="D32" s="703"/>
      <c r="E32" s="703"/>
      <c r="F32" s="703"/>
      <c r="G32" s="703"/>
    </row>
    <row r="33" spans="1:7" s="522" customFormat="1">
      <c r="A33" s="682" t="s">
        <v>1770</v>
      </c>
      <c r="B33" s="682" t="s">
        <v>1771</v>
      </c>
      <c r="C33" s="701" t="s">
        <v>1772</v>
      </c>
      <c r="D33" s="703"/>
      <c r="E33" s="703"/>
      <c r="F33" s="703"/>
      <c r="G33" s="703"/>
    </row>
    <row r="34" spans="1:7" s="522" customFormat="1">
      <c r="A34" s="682" t="s">
        <v>1773</v>
      </c>
      <c r="B34" s="682" t="s">
        <v>1774</v>
      </c>
      <c r="C34" s="701" t="s">
        <v>1775</v>
      </c>
      <c r="D34" s="703"/>
      <c r="E34" s="703"/>
      <c r="F34" s="703"/>
      <c r="G34" s="703"/>
    </row>
    <row r="35" spans="1:7" s="522" customFormat="1">
      <c r="A35" s="682" t="s">
        <v>1779</v>
      </c>
      <c r="B35" s="682" t="s">
        <v>1780</v>
      </c>
      <c r="C35" s="701" t="s">
        <v>1781</v>
      </c>
      <c r="D35" s="703"/>
      <c r="E35" s="703"/>
      <c r="F35" s="703"/>
      <c r="G35" s="703"/>
    </row>
    <row r="36" spans="1:7" s="522" customFormat="1">
      <c r="A36" s="682" t="s">
        <v>1782</v>
      </c>
      <c r="B36" s="682" t="s">
        <v>1783</v>
      </c>
      <c r="C36" s="701" t="s">
        <v>1784</v>
      </c>
      <c r="D36" s="684"/>
      <c r="E36" s="703"/>
      <c r="F36" s="684"/>
      <c r="G36" s="684"/>
    </row>
    <row r="37" spans="1:7" s="709" customFormat="1">
      <c r="A37" s="679" t="s">
        <v>1791</v>
      </c>
      <c r="B37" s="679" t="s">
        <v>1792</v>
      </c>
      <c r="C37" s="700" t="s">
        <v>68</v>
      </c>
      <c r="D37" s="681">
        <v>544.31740000000002</v>
      </c>
      <c r="E37" s="704"/>
      <c r="F37" s="681">
        <v>544.31740000000002</v>
      </c>
      <c r="G37" s="681">
        <v>377.81400000000002</v>
      </c>
    </row>
    <row r="38" spans="1:7" s="522" customFormat="1">
      <c r="A38" s="682" t="s">
        <v>1793</v>
      </c>
      <c r="B38" s="682" t="s">
        <v>1794</v>
      </c>
      <c r="C38" s="701" t="s">
        <v>1795</v>
      </c>
      <c r="D38" s="703"/>
      <c r="E38" s="703"/>
      <c r="F38" s="703"/>
      <c r="G38" s="703"/>
    </row>
    <row r="39" spans="1:7" s="522" customFormat="1">
      <c r="A39" s="682" t="s">
        <v>1796</v>
      </c>
      <c r="B39" s="682" t="s">
        <v>1797</v>
      </c>
      <c r="C39" s="701" t="s">
        <v>1798</v>
      </c>
      <c r="D39" s="703"/>
      <c r="E39" s="703"/>
      <c r="F39" s="703"/>
      <c r="G39" s="703"/>
    </row>
    <row r="40" spans="1:7" s="522" customFormat="1">
      <c r="A40" s="682" t="s">
        <v>1799</v>
      </c>
      <c r="B40" s="682" t="s">
        <v>1800</v>
      </c>
      <c r="C40" s="701" t="s">
        <v>1801</v>
      </c>
      <c r="D40" s="703">
        <v>544.31740000000002</v>
      </c>
      <c r="E40" s="703"/>
      <c r="F40" s="703">
        <v>544.31740000000002</v>
      </c>
      <c r="G40" s="703">
        <v>377.81400000000002</v>
      </c>
    </row>
    <row r="41" spans="1:7" s="522" customFormat="1" ht="21">
      <c r="A41" s="682" t="s">
        <v>1805</v>
      </c>
      <c r="B41" s="682" t="s">
        <v>1806</v>
      </c>
      <c r="C41" s="701" t="s">
        <v>1807</v>
      </c>
      <c r="D41" s="703"/>
      <c r="E41" s="703"/>
      <c r="F41" s="703"/>
      <c r="G41" s="703"/>
    </row>
    <row r="42" spans="1:7" s="522" customFormat="1">
      <c r="A42" s="682" t="s">
        <v>1808</v>
      </c>
      <c r="B42" s="682" t="s">
        <v>1809</v>
      </c>
      <c r="C42" s="701" t="s">
        <v>1810</v>
      </c>
      <c r="D42" s="703"/>
      <c r="E42" s="703"/>
      <c r="F42" s="703"/>
      <c r="G42" s="703"/>
    </row>
    <row r="43" spans="1:7" s="709" customFormat="1">
      <c r="A43" s="682" t="s">
        <v>1811</v>
      </c>
      <c r="B43" s="682" t="s">
        <v>1812</v>
      </c>
      <c r="C43" s="701" t="s">
        <v>1813</v>
      </c>
      <c r="D43" s="684"/>
      <c r="E43" s="703"/>
      <c r="F43" s="684"/>
      <c r="G43" s="684"/>
    </row>
    <row r="44" spans="1:7" s="709" customFormat="1">
      <c r="A44" s="679" t="s">
        <v>1814</v>
      </c>
      <c r="B44" s="679" t="s">
        <v>1815</v>
      </c>
      <c r="C44" s="700" t="s">
        <v>68</v>
      </c>
      <c r="D44" s="681">
        <v>338194.59745999996</v>
      </c>
      <c r="E44" s="704">
        <v>39.446400000000004</v>
      </c>
      <c r="F44" s="681">
        <v>338155.15106</v>
      </c>
      <c r="G44" s="681">
        <v>278537.40005</v>
      </c>
    </row>
    <row r="45" spans="1:7" s="522" customFormat="1">
      <c r="A45" s="679" t="s">
        <v>1816</v>
      </c>
      <c r="B45" s="679" t="s">
        <v>1817</v>
      </c>
      <c r="C45" s="700" t="s">
        <v>68</v>
      </c>
      <c r="D45" s="681">
        <v>126663.79277</v>
      </c>
      <c r="E45" s="704"/>
      <c r="F45" s="681">
        <v>126663.79277</v>
      </c>
      <c r="G45" s="681">
        <v>120205.62881000001</v>
      </c>
    </row>
    <row r="46" spans="1:7" s="522" customFormat="1">
      <c r="A46" s="682" t="s">
        <v>1818</v>
      </c>
      <c r="B46" s="682" t="s">
        <v>1819</v>
      </c>
      <c r="C46" s="701" t="s">
        <v>1820</v>
      </c>
      <c r="D46" s="703"/>
      <c r="E46" s="703"/>
      <c r="F46" s="703"/>
      <c r="G46" s="703"/>
    </row>
    <row r="47" spans="1:7" s="522" customFormat="1">
      <c r="A47" s="682" t="s">
        <v>1821</v>
      </c>
      <c r="B47" s="682" t="s">
        <v>1822</v>
      </c>
      <c r="C47" s="701" t="s">
        <v>1823</v>
      </c>
      <c r="D47" s="684">
        <v>126663.79277</v>
      </c>
      <c r="E47" s="703"/>
      <c r="F47" s="684">
        <v>126663.79277</v>
      </c>
      <c r="G47" s="684">
        <v>120205.62881000001</v>
      </c>
    </row>
    <row r="48" spans="1:7" s="522" customFormat="1">
      <c r="A48" s="682" t="s">
        <v>1824</v>
      </c>
      <c r="B48" s="682" t="s">
        <v>1825</v>
      </c>
      <c r="C48" s="701" t="s">
        <v>1826</v>
      </c>
      <c r="D48" s="684"/>
      <c r="E48" s="703"/>
      <c r="F48" s="684"/>
      <c r="G48" s="684"/>
    </row>
    <row r="49" spans="1:7" s="522" customFormat="1">
      <c r="A49" s="682" t="s">
        <v>1827</v>
      </c>
      <c r="B49" s="682" t="s">
        <v>1828</v>
      </c>
      <c r="C49" s="701" t="s">
        <v>1829</v>
      </c>
      <c r="D49" s="684"/>
      <c r="E49" s="703"/>
      <c r="F49" s="684"/>
      <c r="G49" s="684"/>
    </row>
    <row r="50" spans="1:7" s="522" customFormat="1">
      <c r="A50" s="682" t="s">
        <v>1830</v>
      </c>
      <c r="B50" s="682" t="s">
        <v>1831</v>
      </c>
      <c r="C50" s="701" t="s">
        <v>1832</v>
      </c>
      <c r="D50" s="703"/>
      <c r="E50" s="703"/>
      <c r="F50" s="703"/>
      <c r="G50" s="703"/>
    </row>
    <row r="51" spans="1:7" s="522" customFormat="1">
      <c r="A51" s="682" t="s">
        <v>1833</v>
      </c>
      <c r="B51" s="682" t="s">
        <v>1834</v>
      </c>
      <c r="C51" s="701" t="s">
        <v>1835</v>
      </c>
      <c r="D51" s="684"/>
      <c r="E51" s="703"/>
      <c r="F51" s="684"/>
      <c r="G51" s="684"/>
    </row>
    <row r="52" spans="1:7" s="522" customFormat="1">
      <c r="A52" s="682" t="s">
        <v>1836</v>
      </c>
      <c r="B52" s="682" t="s">
        <v>1837</v>
      </c>
      <c r="C52" s="701" t="s">
        <v>1838</v>
      </c>
      <c r="D52" s="703"/>
      <c r="E52" s="703"/>
      <c r="F52" s="703"/>
      <c r="G52" s="703"/>
    </row>
    <row r="53" spans="1:7" s="522" customFormat="1">
      <c r="A53" s="682" t="s">
        <v>1839</v>
      </c>
      <c r="B53" s="682" t="s">
        <v>1840</v>
      </c>
      <c r="C53" s="701" t="s">
        <v>1841</v>
      </c>
      <c r="D53" s="684"/>
      <c r="E53" s="703"/>
      <c r="F53" s="684"/>
      <c r="G53" s="684"/>
    </row>
    <row r="54" spans="1:7" s="522" customFormat="1">
      <c r="A54" s="682" t="s">
        <v>1842</v>
      </c>
      <c r="B54" s="682" t="s">
        <v>1843</v>
      </c>
      <c r="C54" s="701" t="s">
        <v>1844</v>
      </c>
      <c r="D54" s="684"/>
      <c r="E54" s="703"/>
      <c r="F54" s="684"/>
      <c r="G54" s="684"/>
    </row>
    <row r="55" spans="1:7" s="709" customFormat="1">
      <c r="A55" s="682" t="s">
        <v>1845</v>
      </c>
      <c r="B55" s="682" t="s">
        <v>1846</v>
      </c>
      <c r="C55" s="701" t="s">
        <v>1847</v>
      </c>
      <c r="D55" s="684"/>
      <c r="E55" s="703"/>
      <c r="F55" s="684"/>
      <c r="G55" s="684"/>
    </row>
    <row r="56" spans="1:7" s="522" customFormat="1">
      <c r="A56" s="679" t="s">
        <v>1848</v>
      </c>
      <c r="B56" s="679" t="s">
        <v>1849</v>
      </c>
      <c r="C56" s="700" t="s">
        <v>68</v>
      </c>
      <c r="D56" s="681">
        <v>13320.714810000001</v>
      </c>
      <c r="E56" s="681">
        <v>39.446400000000004</v>
      </c>
      <c r="F56" s="681">
        <v>13281.268409999999</v>
      </c>
      <c r="G56" s="681">
        <v>18454.712480000002</v>
      </c>
    </row>
    <row r="57" spans="1:7" s="522" customFormat="1">
      <c r="A57" s="710" t="s">
        <v>1850</v>
      </c>
      <c r="B57" s="710" t="s">
        <v>1851</v>
      </c>
      <c r="C57" s="711" t="s">
        <v>1852</v>
      </c>
      <c r="D57" s="702">
        <v>7639.6352999999999</v>
      </c>
      <c r="E57" s="702">
        <v>39.446400000000004</v>
      </c>
      <c r="F57" s="702">
        <v>7600.1889000000001</v>
      </c>
      <c r="G57" s="702">
        <v>12747.038630000001</v>
      </c>
    </row>
    <row r="58" spans="1:7" s="522" customFormat="1">
      <c r="A58" s="682" t="s">
        <v>1859</v>
      </c>
      <c r="B58" s="682" t="s">
        <v>1860</v>
      </c>
      <c r="C58" s="701" t="s">
        <v>1861</v>
      </c>
      <c r="D58" s="684">
        <v>2959.4430000000002</v>
      </c>
      <c r="E58" s="703"/>
      <c r="F58" s="684">
        <v>2959.4430000000002</v>
      </c>
      <c r="G58" s="684">
        <v>3112.7678300000002</v>
      </c>
    </row>
    <row r="59" spans="1:7" s="522" customFormat="1">
      <c r="A59" s="682" t="s">
        <v>1862</v>
      </c>
      <c r="B59" s="682" t="s">
        <v>1863</v>
      </c>
      <c r="C59" s="701" t="s">
        <v>1864</v>
      </c>
      <c r="D59" s="684">
        <v>1159.8002799999999</v>
      </c>
      <c r="E59" s="703"/>
      <c r="F59" s="684">
        <v>1159.8002799999999</v>
      </c>
      <c r="G59" s="684">
        <v>1251.05584</v>
      </c>
    </row>
    <row r="60" spans="1:7" s="522" customFormat="1">
      <c r="A60" s="682" t="s">
        <v>1865</v>
      </c>
      <c r="B60" s="682" t="s">
        <v>1866</v>
      </c>
      <c r="C60" s="701" t="s">
        <v>1867</v>
      </c>
      <c r="D60" s="703"/>
      <c r="E60" s="703"/>
      <c r="F60" s="703"/>
      <c r="G60" s="703"/>
    </row>
    <row r="61" spans="1:7" s="522" customFormat="1">
      <c r="A61" s="682" t="s">
        <v>1877</v>
      </c>
      <c r="B61" s="682" t="s">
        <v>1878</v>
      </c>
      <c r="C61" s="701" t="s">
        <v>1879</v>
      </c>
      <c r="D61" s="684">
        <v>194.55500000000001</v>
      </c>
      <c r="E61" s="703"/>
      <c r="F61" s="684">
        <v>194.55500000000001</v>
      </c>
      <c r="G61" s="684">
        <v>121.36172999999998</v>
      </c>
    </row>
    <row r="62" spans="1:7" s="522" customFormat="1" ht="21">
      <c r="A62" s="682" t="s">
        <v>1880</v>
      </c>
      <c r="B62" s="682" t="s">
        <v>1881</v>
      </c>
      <c r="C62" s="701" t="s">
        <v>1882</v>
      </c>
      <c r="D62" s="703"/>
      <c r="E62" s="703"/>
      <c r="F62" s="703"/>
      <c r="G62" s="703"/>
    </row>
    <row r="63" spans="1:7" s="522" customFormat="1">
      <c r="A63" s="682" t="s">
        <v>1883</v>
      </c>
      <c r="B63" s="682" t="s">
        <v>1884</v>
      </c>
      <c r="C63" s="701" t="s">
        <v>1885</v>
      </c>
      <c r="D63" s="684"/>
      <c r="E63" s="703"/>
      <c r="F63" s="684"/>
      <c r="G63" s="684">
        <v>255.56</v>
      </c>
    </row>
    <row r="64" spans="1:7" s="522" customFormat="1">
      <c r="A64" s="682" t="s">
        <v>1886</v>
      </c>
      <c r="B64" s="682" t="s">
        <v>1887</v>
      </c>
      <c r="C64" s="701" t="s">
        <v>1888</v>
      </c>
      <c r="D64" s="703"/>
      <c r="E64" s="703"/>
      <c r="F64" s="703"/>
      <c r="G64" s="684"/>
    </row>
    <row r="65" spans="1:7" s="522" customFormat="1">
      <c r="A65" s="682" t="s">
        <v>1889</v>
      </c>
      <c r="B65" s="682" t="s">
        <v>212</v>
      </c>
      <c r="C65" s="701" t="s">
        <v>1890</v>
      </c>
      <c r="D65" s="684"/>
      <c r="E65" s="703"/>
      <c r="F65" s="684"/>
      <c r="G65" s="684"/>
    </row>
    <row r="66" spans="1:7" s="522" customFormat="1">
      <c r="A66" s="682" t="s">
        <v>1891</v>
      </c>
      <c r="B66" s="682" t="s">
        <v>1892</v>
      </c>
      <c r="C66" s="701" t="s">
        <v>1893</v>
      </c>
      <c r="D66" s="684">
        <v>20.591000000000001</v>
      </c>
      <c r="E66" s="703"/>
      <c r="F66" s="684">
        <v>20.591000000000001</v>
      </c>
      <c r="G66" s="684">
        <v>16.623000000000001</v>
      </c>
    </row>
    <row r="67" spans="1:7" s="522" customFormat="1">
      <c r="A67" s="682" t="s">
        <v>1894</v>
      </c>
      <c r="B67" s="682" t="s">
        <v>1895</v>
      </c>
      <c r="C67" s="701" t="s">
        <v>1896</v>
      </c>
      <c r="D67" s="684"/>
      <c r="E67" s="703"/>
      <c r="F67" s="684"/>
      <c r="G67" s="684"/>
    </row>
    <row r="68" spans="1:7" s="522" customFormat="1">
      <c r="A68" s="682" t="s">
        <v>1897</v>
      </c>
      <c r="B68" s="682" t="s">
        <v>1898</v>
      </c>
      <c r="C68" s="701" t="s">
        <v>1899</v>
      </c>
      <c r="D68" s="684"/>
      <c r="E68" s="703"/>
      <c r="F68" s="684"/>
      <c r="G68" s="684"/>
    </row>
    <row r="69" spans="1:7" s="522" customFormat="1">
      <c r="A69" s="682" t="s">
        <v>1900</v>
      </c>
      <c r="B69" s="682" t="s">
        <v>1901</v>
      </c>
      <c r="C69" s="701" t="s">
        <v>1902</v>
      </c>
      <c r="D69" s="703"/>
      <c r="E69" s="703"/>
      <c r="F69" s="703"/>
      <c r="G69" s="703"/>
    </row>
    <row r="70" spans="1:7" s="522" customFormat="1" ht="21">
      <c r="A70" s="682" t="s">
        <v>1915</v>
      </c>
      <c r="B70" s="682" t="s">
        <v>1916</v>
      </c>
      <c r="C70" s="701" t="s">
        <v>1917</v>
      </c>
      <c r="D70" s="684"/>
      <c r="E70" s="703"/>
      <c r="F70" s="684"/>
      <c r="G70" s="684"/>
    </row>
    <row r="71" spans="1:7" s="522" customFormat="1">
      <c r="A71" s="682" t="s">
        <v>1918</v>
      </c>
      <c r="B71" s="682" t="s">
        <v>1919</v>
      </c>
      <c r="C71" s="701" t="s">
        <v>1920</v>
      </c>
      <c r="D71" s="703"/>
      <c r="E71" s="703"/>
      <c r="F71" s="703"/>
      <c r="G71" s="703"/>
    </row>
    <row r="72" spans="1:7" s="522" customFormat="1">
      <c r="A72" s="682" t="s">
        <v>1921</v>
      </c>
      <c r="B72" s="682" t="s">
        <v>1922</v>
      </c>
      <c r="C72" s="701" t="s">
        <v>1923</v>
      </c>
      <c r="D72" s="703">
        <v>560.19907999999998</v>
      </c>
      <c r="E72" s="703"/>
      <c r="F72" s="703">
        <v>560.19907999999998</v>
      </c>
      <c r="G72" s="703">
        <v>475.06958000000003</v>
      </c>
    </row>
    <row r="73" spans="1:7" s="522" customFormat="1">
      <c r="A73" s="682" t="s">
        <v>1924</v>
      </c>
      <c r="B73" s="682" t="s">
        <v>1925</v>
      </c>
      <c r="C73" s="701" t="s">
        <v>1926</v>
      </c>
      <c r="D73" s="684">
        <v>27.951000000000001</v>
      </c>
      <c r="E73" s="703"/>
      <c r="F73" s="684">
        <v>27.951000000000001</v>
      </c>
      <c r="G73" s="684"/>
    </row>
    <row r="74" spans="1:7" s="522" customFormat="1">
      <c r="A74" s="682" t="s">
        <v>1927</v>
      </c>
      <c r="B74" s="682" t="s">
        <v>1928</v>
      </c>
      <c r="C74" s="701" t="s">
        <v>1929</v>
      </c>
      <c r="D74" s="703">
        <v>727.41439000000003</v>
      </c>
      <c r="E74" s="703"/>
      <c r="F74" s="703">
        <v>727.41439000000003</v>
      </c>
      <c r="G74" s="703">
        <v>372.84228000000002</v>
      </c>
    </row>
    <row r="75" spans="1:7" s="709" customFormat="1">
      <c r="A75" s="686" t="s">
        <v>1930</v>
      </c>
      <c r="B75" s="686" t="s">
        <v>1931</v>
      </c>
      <c r="C75" s="705" t="s">
        <v>1932</v>
      </c>
      <c r="D75" s="688">
        <v>31.12576</v>
      </c>
      <c r="E75" s="688"/>
      <c r="F75" s="688">
        <v>31.12576</v>
      </c>
      <c r="G75" s="688">
        <v>102.39359</v>
      </c>
    </row>
    <row r="76" spans="1:7" s="709" customFormat="1">
      <c r="A76" s="679" t="s">
        <v>1933</v>
      </c>
      <c r="B76" s="679" t="s">
        <v>1934</v>
      </c>
      <c r="C76" s="700" t="s">
        <v>68</v>
      </c>
      <c r="D76" s="681">
        <v>198210.08987999998</v>
      </c>
      <c r="E76" s="704"/>
      <c r="F76" s="681">
        <v>198210.08987999998</v>
      </c>
      <c r="G76" s="681">
        <v>139877.05875999999</v>
      </c>
    </row>
    <row r="77" spans="1:7" s="709" customFormat="1">
      <c r="A77" s="682" t="s">
        <v>1935</v>
      </c>
      <c r="B77" s="682" t="s">
        <v>1936</v>
      </c>
      <c r="C77" s="701" t="s">
        <v>1937</v>
      </c>
      <c r="D77" s="684"/>
      <c r="E77" s="703"/>
      <c r="F77" s="684"/>
      <c r="G77" s="684"/>
    </row>
    <row r="78" spans="1:7" s="522" customFormat="1">
      <c r="A78" s="682" t="s">
        <v>1938</v>
      </c>
      <c r="B78" s="682" t="s">
        <v>1939</v>
      </c>
      <c r="C78" s="701" t="s">
        <v>1940</v>
      </c>
      <c r="D78" s="684"/>
      <c r="E78" s="703"/>
      <c r="F78" s="684"/>
      <c r="G78" s="684"/>
    </row>
    <row r="79" spans="1:7" s="522" customFormat="1">
      <c r="A79" s="682" t="s">
        <v>1941</v>
      </c>
      <c r="B79" s="682" t="s">
        <v>1942</v>
      </c>
      <c r="C79" s="701" t="s">
        <v>1943</v>
      </c>
      <c r="D79" s="684"/>
      <c r="E79" s="703"/>
      <c r="F79" s="684"/>
      <c r="G79" s="684"/>
    </row>
    <row r="80" spans="1:7" s="522" customFormat="1">
      <c r="A80" s="682" t="s">
        <v>1944</v>
      </c>
      <c r="B80" s="682" t="s">
        <v>1945</v>
      </c>
      <c r="C80" s="701" t="s">
        <v>1946</v>
      </c>
      <c r="D80" s="684"/>
      <c r="E80" s="703"/>
      <c r="F80" s="684"/>
      <c r="G80" s="684"/>
    </row>
    <row r="81" spans="1:7" s="522" customFormat="1">
      <c r="A81" s="682" t="s">
        <v>1947</v>
      </c>
      <c r="B81" s="682" t="s">
        <v>1948</v>
      </c>
      <c r="C81" s="701" t="s">
        <v>1949</v>
      </c>
      <c r="D81" s="684"/>
      <c r="E81" s="703"/>
      <c r="F81" s="684"/>
      <c r="G81" s="684"/>
    </row>
    <row r="82" spans="1:7" s="522" customFormat="1">
      <c r="A82" s="682" t="s">
        <v>1950</v>
      </c>
      <c r="B82" s="682" t="s">
        <v>1951</v>
      </c>
      <c r="C82" s="701" t="s">
        <v>1952</v>
      </c>
      <c r="D82" s="684">
        <v>197510.83702000001</v>
      </c>
      <c r="E82" s="703"/>
      <c r="F82" s="684">
        <v>197510.83702000001</v>
      </c>
      <c r="G82" s="684">
        <v>139081.51134</v>
      </c>
    </row>
    <row r="83" spans="1:7" s="522" customFormat="1">
      <c r="A83" s="682" t="s">
        <v>1953</v>
      </c>
      <c r="B83" s="682" t="s">
        <v>1954</v>
      </c>
      <c r="C83" s="701" t="s">
        <v>1955</v>
      </c>
      <c r="D83" s="684">
        <v>516.88886000000002</v>
      </c>
      <c r="E83" s="703"/>
      <c r="F83" s="684">
        <v>516.88886000000002</v>
      </c>
      <c r="G83" s="684">
        <v>537.66342000000009</v>
      </c>
    </row>
    <row r="84" spans="1:7" s="522" customFormat="1">
      <c r="A84" s="682" t="s">
        <v>1962</v>
      </c>
      <c r="B84" s="682" t="s">
        <v>1963</v>
      </c>
      <c r="C84" s="701" t="s">
        <v>1964</v>
      </c>
      <c r="D84" s="684">
        <v>14.58</v>
      </c>
      <c r="E84" s="703"/>
      <c r="F84" s="684">
        <v>14.58</v>
      </c>
      <c r="G84" s="684">
        <v>69.572999999999993</v>
      </c>
    </row>
    <row r="85" spans="1:7" s="522" customFormat="1">
      <c r="A85" s="682" t="s">
        <v>1965</v>
      </c>
      <c r="B85" s="682" t="s">
        <v>1966</v>
      </c>
      <c r="C85" s="701" t="s">
        <v>1967</v>
      </c>
      <c r="D85" s="684"/>
      <c r="E85" s="703"/>
      <c r="F85" s="684"/>
      <c r="G85" s="684"/>
    </row>
    <row r="86" spans="1:7" s="522" customFormat="1">
      <c r="A86" s="686" t="s">
        <v>1968</v>
      </c>
      <c r="B86" s="686" t="s">
        <v>1969</v>
      </c>
      <c r="C86" s="705" t="s">
        <v>1970</v>
      </c>
      <c r="D86" s="688">
        <v>167.78399999999999</v>
      </c>
      <c r="E86" s="712"/>
      <c r="F86" s="688">
        <v>167.78399999999999</v>
      </c>
      <c r="G86" s="688">
        <v>188.31099999999998</v>
      </c>
    </row>
    <row r="87" spans="1:7" s="523" customFormat="1">
      <c r="A87" s="713"/>
      <c r="B87" s="713"/>
      <c r="C87" s="713"/>
      <c r="D87" s="714"/>
      <c r="E87" s="715"/>
      <c r="F87" s="714"/>
      <c r="G87" s="714"/>
    </row>
    <row r="88" spans="1:7" s="523" customFormat="1">
      <c r="A88" s="713"/>
      <c r="B88" s="713"/>
      <c r="C88" s="713"/>
      <c r="D88" s="714"/>
      <c r="E88" s="715"/>
      <c r="F88" s="714"/>
      <c r="G88" s="714"/>
    </row>
    <row r="89" spans="1:7" ht="12.75" customHeight="1">
      <c r="A89" s="689"/>
      <c r="B89" s="690"/>
      <c r="C89" s="691"/>
      <c r="D89" s="692">
        <v>1</v>
      </c>
      <c r="E89" s="692">
        <v>2</v>
      </c>
      <c r="F89" s="716"/>
      <c r="G89" s="717"/>
    </row>
    <row r="90" spans="1:7" s="685" customFormat="1" ht="14.25" customHeight="1">
      <c r="A90" s="1275" t="s">
        <v>1694</v>
      </c>
      <c r="B90" s="1277" t="s">
        <v>1695</v>
      </c>
      <c r="C90" s="1275" t="s">
        <v>1696</v>
      </c>
      <c r="D90" s="1278" t="s">
        <v>1697</v>
      </c>
      <c r="E90" s="1278"/>
      <c r="F90" s="716"/>
      <c r="G90" s="717"/>
    </row>
    <row r="91" spans="1:7" s="685" customFormat="1">
      <c r="A91" s="1276"/>
      <c r="B91" s="1277"/>
      <c r="C91" s="1276"/>
      <c r="D91" s="718" t="s">
        <v>1698</v>
      </c>
      <c r="E91" s="706" t="s">
        <v>1699</v>
      </c>
      <c r="F91" s="716"/>
      <c r="G91" s="717"/>
    </row>
    <row r="92" spans="1:7" s="709" customFormat="1">
      <c r="A92" s="679"/>
      <c r="B92" s="679" t="s">
        <v>1971</v>
      </c>
      <c r="C92" s="700" t="s">
        <v>68</v>
      </c>
      <c r="D92" s="681">
        <v>18281342.512249999</v>
      </c>
      <c r="E92" s="681">
        <v>16042804.5185</v>
      </c>
      <c r="F92" s="719"/>
      <c r="G92" s="720"/>
    </row>
    <row r="93" spans="1:7" s="709" customFormat="1">
      <c r="A93" s="679" t="s">
        <v>1972</v>
      </c>
      <c r="B93" s="679" t="s">
        <v>1973</v>
      </c>
      <c r="C93" s="700" t="s">
        <v>68</v>
      </c>
      <c r="D93" s="681">
        <v>18142146.616319999</v>
      </c>
      <c r="E93" s="681">
        <v>15888092.20644</v>
      </c>
      <c r="F93" s="719"/>
      <c r="G93" s="720"/>
    </row>
    <row r="94" spans="1:7" s="709" customFormat="1">
      <c r="A94" s="679" t="s">
        <v>1974</v>
      </c>
      <c r="B94" s="679" t="s">
        <v>1975</v>
      </c>
      <c r="C94" s="700" t="s">
        <v>68</v>
      </c>
      <c r="D94" s="681">
        <v>17924231.248490002</v>
      </c>
      <c r="E94" s="681">
        <v>15740754.43595</v>
      </c>
      <c r="F94" s="719"/>
      <c r="G94" s="720"/>
    </row>
    <row r="95" spans="1:7" s="522" customFormat="1">
      <c r="A95" s="682" t="s">
        <v>1976</v>
      </c>
      <c r="B95" s="682" t="s">
        <v>1977</v>
      </c>
      <c r="C95" s="701" t="s">
        <v>1978</v>
      </c>
      <c r="D95" s="702">
        <v>16321762.54291</v>
      </c>
      <c r="E95" s="702">
        <v>15398267.904040001</v>
      </c>
      <c r="F95" s="716"/>
      <c r="G95" s="717"/>
    </row>
    <row r="96" spans="1:7" s="522" customFormat="1">
      <c r="A96" s="682" t="s">
        <v>1979</v>
      </c>
      <c r="B96" s="682" t="s">
        <v>1980</v>
      </c>
      <c r="C96" s="701" t="s">
        <v>1981</v>
      </c>
      <c r="D96" s="684">
        <v>1602468.7055799998</v>
      </c>
      <c r="E96" s="684">
        <v>342486.53191000008</v>
      </c>
      <c r="F96" s="716"/>
      <c r="G96" s="721"/>
    </row>
    <row r="97" spans="1:7" s="522" customFormat="1">
      <c r="A97" s="682" t="s">
        <v>1982</v>
      </c>
      <c r="B97" s="682" t="s">
        <v>1983</v>
      </c>
      <c r="C97" s="701" t="s">
        <v>1984</v>
      </c>
      <c r="D97" s="703"/>
      <c r="E97" s="703"/>
      <c r="F97" s="722"/>
      <c r="G97" s="721"/>
    </row>
    <row r="98" spans="1:7" s="522" customFormat="1">
      <c r="A98" s="682" t="s">
        <v>1985</v>
      </c>
      <c r="B98" s="682" t="s">
        <v>1986</v>
      </c>
      <c r="C98" s="701" t="s">
        <v>1987</v>
      </c>
      <c r="D98" s="684"/>
      <c r="E98" s="703"/>
      <c r="F98" s="722"/>
      <c r="G98" s="721"/>
    </row>
    <row r="99" spans="1:7" s="522" customFormat="1">
      <c r="A99" s="682" t="s">
        <v>1988</v>
      </c>
      <c r="B99" s="682" t="s">
        <v>1989</v>
      </c>
      <c r="C99" s="701" t="s">
        <v>1990</v>
      </c>
      <c r="D99" s="703"/>
      <c r="E99" s="703"/>
      <c r="F99" s="722"/>
      <c r="G99" s="721"/>
    </row>
    <row r="100" spans="1:7" s="522" customFormat="1">
      <c r="A100" s="682" t="s">
        <v>1991</v>
      </c>
      <c r="B100" s="682" t="s">
        <v>1992</v>
      </c>
      <c r="C100" s="701" t="s">
        <v>1993</v>
      </c>
      <c r="D100" s="684"/>
      <c r="E100" s="684"/>
      <c r="F100" s="722"/>
      <c r="G100" s="721"/>
    </row>
    <row r="101" spans="1:7" s="709" customFormat="1">
      <c r="A101" s="679" t="s">
        <v>1994</v>
      </c>
      <c r="B101" s="679" t="s">
        <v>1995</v>
      </c>
      <c r="C101" s="700" t="s">
        <v>68</v>
      </c>
      <c r="D101" s="707">
        <v>216192.17144000001</v>
      </c>
      <c r="E101" s="707">
        <v>143683.31594999999</v>
      </c>
      <c r="F101" s="719"/>
      <c r="G101" s="720"/>
    </row>
    <row r="102" spans="1:7" s="522" customFormat="1">
      <c r="A102" s="682" t="s">
        <v>1996</v>
      </c>
      <c r="B102" s="682" t="s">
        <v>1997</v>
      </c>
      <c r="C102" s="701" t="s">
        <v>1998</v>
      </c>
      <c r="D102" s="684">
        <v>13562.965</v>
      </c>
      <c r="E102" s="684">
        <v>13562.965</v>
      </c>
      <c r="F102" s="716"/>
      <c r="G102" s="717"/>
    </row>
    <row r="103" spans="1:7" s="522" customFormat="1">
      <c r="A103" s="682" t="s">
        <v>1999</v>
      </c>
      <c r="B103" s="682" t="s">
        <v>2000</v>
      </c>
      <c r="C103" s="701" t="s">
        <v>2001</v>
      </c>
      <c r="D103" s="684">
        <v>440.05422999999996</v>
      </c>
      <c r="E103" s="684">
        <v>477.68165000000005</v>
      </c>
      <c r="F103" s="716"/>
      <c r="G103" s="717"/>
    </row>
    <row r="104" spans="1:7" s="522" customFormat="1" ht="13.5" customHeight="1">
      <c r="A104" s="682" t="s">
        <v>2002</v>
      </c>
      <c r="B104" s="682" t="s">
        <v>2003</v>
      </c>
      <c r="C104" s="701" t="s">
        <v>2004</v>
      </c>
      <c r="D104" s="684">
        <v>14566.783819999999</v>
      </c>
      <c r="E104" s="684">
        <v>10912.32928</v>
      </c>
      <c r="F104" s="716"/>
      <c r="G104" s="717"/>
    </row>
    <row r="105" spans="1:7" s="522" customFormat="1">
      <c r="A105" s="682" t="s">
        <v>2005</v>
      </c>
      <c r="B105" s="682" t="s">
        <v>2006</v>
      </c>
      <c r="C105" s="701" t="s">
        <v>2007</v>
      </c>
      <c r="D105" s="684"/>
      <c r="E105" s="684"/>
      <c r="F105" s="722"/>
      <c r="G105" s="721"/>
    </row>
    <row r="106" spans="1:7" s="522" customFormat="1">
      <c r="A106" s="682" t="s">
        <v>2008</v>
      </c>
      <c r="B106" s="682" t="s">
        <v>2009</v>
      </c>
      <c r="C106" s="701" t="s">
        <v>2010</v>
      </c>
      <c r="D106" s="684">
        <v>187622.36839000002</v>
      </c>
      <c r="E106" s="684">
        <v>118730.34001999999</v>
      </c>
      <c r="F106" s="716"/>
      <c r="G106" s="717"/>
    </row>
    <row r="107" spans="1:7" s="522" customFormat="1">
      <c r="A107" s="682" t="s">
        <v>2011</v>
      </c>
      <c r="B107" s="682" t="s">
        <v>2012</v>
      </c>
      <c r="C107" s="701" t="s">
        <v>2013</v>
      </c>
      <c r="D107" s="684"/>
      <c r="E107" s="684"/>
      <c r="F107" s="722"/>
      <c r="G107" s="721"/>
    </row>
    <row r="108" spans="1:7" s="709" customFormat="1">
      <c r="A108" s="679" t="s">
        <v>2014</v>
      </c>
      <c r="B108" s="679" t="s">
        <v>2015</v>
      </c>
      <c r="C108" s="700" t="s">
        <v>68</v>
      </c>
      <c r="D108" s="707">
        <v>1723.1963899999998</v>
      </c>
      <c r="E108" s="707">
        <v>3654.4545400000002</v>
      </c>
      <c r="F108" s="719"/>
      <c r="G108" s="720"/>
    </row>
    <row r="109" spans="1:7" s="522" customFormat="1">
      <c r="A109" s="682" t="s">
        <v>2016</v>
      </c>
      <c r="B109" s="682" t="s">
        <v>2017</v>
      </c>
      <c r="C109" s="701" t="s">
        <v>2018</v>
      </c>
      <c r="D109" s="684">
        <v>1723.1963899999998</v>
      </c>
      <c r="E109" s="684"/>
      <c r="F109" s="716"/>
      <c r="G109" s="721"/>
    </row>
    <row r="110" spans="1:7" s="522" customFormat="1">
      <c r="A110" s="682" t="s">
        <v>2019</v>
      </c>
      <c r="B110" s="682" t="s">
        <v>2020</v>
      </c>
      <c r="C110" s="701" t="s">
        <v>2021</v>
      </c>
      <c r="D110" s="684"/>
      <c r="E110" s="684">
        <v>3654.4545400000002</v>
      </c>
      <c r="F110" s="722"/>
      <c r="G110" s="717"/>
    </row>
    <row r="111" spans="1:7" s="522" customFormat="1">
      <c r="A111" s="682" t="s">
        <v>2022</v>
      </c>
      <c r="B111" s="682" t="s">
        <v>2023</v>
      </c>
      <c r="C111" s="701" t="s">
        <v>2024</v>
      </c>
      <c r="D111" s="684"/>
      <c r="E111" s="684"/>
      <c r="F111" s="722"/>
      <c r="G111" s="721"/>
    </row>
    <row r="112" spans="1:7" s="709" customFormat="1">
      <c r="A112" s="679" t="s">
        <v>2025</v>
      </c>
      <c r="B112" s="679" t="s">
        <v>2026</v>
      </c>
      <c r="C112" s="700" t="s">
        <v>68</v>
      </c>
      <c r="D112" s="707">
        <v>139195.89593</v>
      </c>
      <c r="E112" s="707">
        <v>154712.31206</v>
      </c>
      <c r="F112" s="719"/>
      <c r="G112" s="720"/>
    </row>
    <row r="113" spans="1:7" s="709" customFormat="1">
      <c r="A113" s="679" t="s">
        <v>2027</v>
      </c>
      <c r="B113" s="679" t="s">
        <v>2028</v>
      </c>
      <c r="C113" s="700" t="s">
        <v>68</v>
      </c>
      <c r="D113" s="707"/>
      <c r="E113" s="707"/>
      <c r="F113" s="719"/>
      <c r="G113" s="720"/>
    </row>
    <row r="114" spans="1:7" s="522" customFormat="1">
      <c r="A114" s="682" t="s">
        <v>2029</v>
      </c>
      <c r="B114" s="682" t="s">
        <v>2028</v>
      </c>
      <c r="C114" s="701" t="s">
        <v>2030</v>
      </c>
      <c r="D114" s="684"/>
      <c r="E114" s="684"/>
      <c r="F114" s="722"/>
      <c r="G114" s="721"/>
    </row>
    <row r="115" spans="1:7" s="709" customFormat="1">
      <c r="A115" s="679" t="s">
        <v>2031</v>
      </c>
      <c r="B115" s="679" t="s">
        <v>2032</v>
      </c>
      <c r="C115" s="700" t="s">
        <v>68</v>
      </c>
      <c r="D115" s="707"/>
      <c r="E115" s="707"/>
      <c r="F115" s="719"/>
      <c r="G115" s="720"/>
    </row>
    <row r="116" spans="1:7" s="522" customFormat="1">
      <c r="A116" s="682" t="s">
        <v>2033</v>
      </c>
      <c r="B116" s="682" t="s">
        <v>2034</v>
      </c>
      <c r="C116" s="701" t="s">
        <v>2035</v>
      </c>
      <c r="D116" s="684"/>
      <c r="E116" s="703"/>
      <c r="F116" s="722"/>
      <c r="G116" s="721"/>
    </row>
    <row r="117" spans="1:7" s="522" customFormat="1">
      <c r="A117" s="682" t="s">
        <v>2036</v>
      </c>
      <c r="B117" s="682" t="s">
        <v>2037</v>
      </c>
      <c r="C117" s="701" t="s">
        <v>2038</v>
      </c>
      <c r="D117" s="684"/>
      <c r="E117" s="703"/>
      <c r="F117" s="722"/>
      <c r="G117" s="721"/>
    </row>
    <row r="118" spans="1:7" s="522" customFormat="1">
      <c r="A118" s="682" t="s">
        <v>2042</v>
      </c>
      <c r="B118" s="682" t="s">
        <v>2043</v>
      </c>
      <c r="C118" s="701" t="s">
        <v>2044</v>
      </c>
      <c r="D118" s="684"/>
      <c r="E118" s="703"/>
      <c r="F118" s="722"/>
      <c r="G118" s="721"/>
    </row>
    <row r="119" spans="1:7" s="522" customFormat="1" ht="21">
      <c r="A119" s="682" t="s">
        <v>2051</v>
      </c>
      <c r="B119" s="682" t="s">
        <v>2052</v>
      </c>
      <c r="C119" s="701" t="s">
        <v>2053</v>
      </c>
      <c r="D119" s="684"/>
      <c r="E119" s="684"/>
      <c r="F119" s="722"/>
      <c r="G119" s="721"/>
    </row>
    <row r="120" spans="1:7" s="522" customFormat="1">
      <c r="A120" s="682" t="s">
        <v>2054</v>
      </c>
      <c r="B120" s="682" t="s">
        <v>2055</v>
      </c>
      <c r="C120" s="701" t="s">
        <v>2056</v>
      </c>
      <c r="D120" s="703"/>
      <c r="E120" s="703"/>
      <c r="F120" s="722"/>
      <c r="G120" s="721"/>
    </row>
    <row r="121" spans="1:7" s="522" customFormat="1">
      <c r="A121" s="682" t="s">
        <v>2057</v>
      </c>
      <c r="B121" s="682" t="s">
        <v>2058</v>
      </c>
      <c r="C121" s="701" t="s">
        <v>2059</v>
      </c>
      <c r="D121" s="688"/>
      <c r="E121" s="688"/>
      <c r="F121" s="722"/>
      <c r="G121" s="721"/>
    </row>
    <row r="122" spans="1:7" s="709" customFormat="1">
      <c r="A122" s="679" t="s">
        <v>2060</v>
      </c>
      <c r="B122" s="679" t="s">
        <v>2061</v>
      </c>
      <c r="C122" s="700" t="s">
        <v>68</v>
      </c>
      <c r="D122" s="707">
        <v>139195.89593</v>
      </c>
      <c r="E122" s="707">
        <v>154712.31206</v>
      </c>
      <c r="F122" s="719"/>
      <c r="G122" s="720"/>
    </row>
    <row r="123" spans="1:7" s="522" customFormat="1">
      <c r="A123" s="682" t="s">
        <v>2062</v>
      </c>
      <c r="B123" s="682" t="s">
        <v>2063</v>
      </c>
      <c r="C123" s="701" t="s">
        <v>2064</v>
      </c>
      <c r="D123" s="702"/>
      <c r="E123" s="702"/>
      <c r="F123" s="722"/>
      <c r="G123" s="721"/>
    </row>
    <row r="124" spans="1:7" s="522" customFormat="1">
      <c r="A124" s="682" t="s">
        <v>2071</v>
      </c>
      <c r="B124" s="682" t="s">
        <v>2072</v>
      </c>
      <c r="C124" s="701" t="s">
        <v>2073</v>
      </c>
      <c r="D124" s="703"/>
      <c r="E124" s="684"/>
      <c r="F124" s="722"/>
      <c r="G124" s="721"/>
    </row>
    <row r="125" spans="1:7" s="522" customFormat="1">
      <c r="A125" s="682" t="s">
        <v>2074</v>
      </c>
      <c r="B125" s="682" t="s">
        <v>2075</v>
      </c>
      <c r="C125" s="701" t="s">
        <v>2076</v>
      </c>
      <c r="D125" s="684">
        <v>111482.80258</v>
      </c>
      <c r="E125" s="684">
        <v>125381.07053</v>
      </c>
      <c r="F125" s="716"/>
      <c r="G125" s="717"/>
    </row>
    <row r="126" spans="1:7" s="522" customFormat="1">
      <c r="A126" s="682" t="s">
        <v>2080</v>
      </c>
      <c r="B126" s="682" t="s">
        <v>2081</v>
      </c>
      <c r="C126" s="701" t="s">
        <v>2082</v>
      </c>
      <c r="D126" s="684">
        <v>753.98471999999992</v>
      </c>
      <c r="E126" s="684">
        <v>273.98471999999998</v>
      </c>
      <c r="F126" s="716"/>
      <c r="G126" s="717"/>
    </row>
    <row r="127" spans="1:7" s="522" customFormat="1">
      <c r="A127" s="682" t="s">
        <v>2086</v>
      </c>
      <c r="B127" s="682" t="s">
        <v>2087</v>
      </c>
      <c r="C127" s="701" t="s">
        <v>2088</v>
      </c>
      <c r="D127" s="684"/>
      <c r="E127" s="684"/>
      <c r="F127" s="722"/>
      <c r="G127" s="721"/>
    </row>
    <row r="128" spans="1:7" s="522" customFormat="1" ht="12.75" customHeight="1">
      <c r="A128" s="682" t="s">
        <v>2092</v>
      </c>
      <c r="B128" s="682" t="s">
        <v>2093</v>
      </c>
      <c r="C128" s="701" t="s">
        <v>2094</v>
      </c>
      <c r="D128" s="684">
        <v>2422.3649999999998</v>
      </c>
      <c r="E128" s="684">
        <v>3005.9859999999999</v>
      </c>
      <c r="F128" s="716"/>
      <c r="G128" s="717"/>
    </row>
    <row r="129" spans="1:7" s="522" customFormat="1" ht="12.75" customHeight="1">
      <c r="A129" s="682" t="s">
        <v>2095</v>
      </c>
      <c r="B129" s="682" t="s">
        <v>2096</v>
      </c>
      <c r="C129" s="701" t="s">
        <v>2097</v>
      </c>
      <c r="D129" s="684">
        <v>8434.8760000000002</v>
      </c>
      <c r="E129" s="684">
        <v>9180.384</v>
      </c>
      <c r="F129" s="716"/>
      <c r="G129" s="717"/>
    </row>
    <row r="130" spans="1:7" s="522" customFormat="1" ht="12.75" customHeight="1">
      <c r="A130" s="682" t="s">
        <v>2098</v>
      </c>
      <c r="B130" s="682" t="s">
        <v>1881</v>
      </c>
      <c r="C130" s="701" t="s">
        <v>1882</v>
      </c>
      <c r="D130" s="684">
        <v>6063.8419999999996</v>
      </c>
      <c r="E130" s="684">
        <v>6895.1549999999997</v>
      </c>
      <c r="F130" s="716"/>
      <c r="G130" s="717"/>
    </row>
    <row r="131" spans="1:7" s="522" customFormat="1" ht="12.75" customHeight="1">
      <c r="A131" s="682" t="s">
        <v>2099</v>
      </c>
      <c r="B131" s="682" t="s">
        <v>1884</v>
      </c>
      <c r="C131" s="701" t="s">
        <v>1885</v>
      </c>
      <c r="D131" s="684">
        <v>585.23</v>
      </c>
      <c r="E131" s="684"/>
      <c r="F131" s="722"/>
      <c r="G131" s="721"/>
    </row>
    <row r="132" spans="1:7" s="522" customFormat="1" ht="12.75" customHeight="1">
      <c r="A132" s="682" t="s">
        <v>2100</v>
      </c>
      <c r="B132" s="682" t="s">
        <v>1887</v>
      </c>
      <c r="C132" s="701" t="s">
        <v>1888</v>
      </c>
      <c r="D132" s="684">
        <v>1303.037</v>
      </c>
      <c r="E132" s="684">
        <v>1575.6279999999999</v>
      </c>
      <c r="F132" s="716"/>
      <c r="G132" s="717"/>
    </row>
    <row r="133" spans="1:7" s="522" customFormat="1" ht="12.75" customHeight="1">
      <c r="A133" s="682" t="s">
        <v>2101</v>
      </c>
      <c r="B133" s="682" t="s">
        <v>212</v>
      </c>
      <c r="C133" s="701" t="s">
        <v>1890</v>
      </c>
      <c r="D133" s="684">
        <v>2417.4279999999999</v>
      </c>
      <c r="E133" s="684">
        <v>3062.7113999999997</v>
      </c>
      <c r="F133" s="722"/>
      <c r="G133" s="721"/>
    </row>
    <row r="134" spans="1:7" s="522" customFormat="1" ht="12.75" customHeight="1">
      <c r="A134" s="682" t="s">
        <v>2102</v>
      </c>
      <c r="B134" s="682" t="s">
        <v>1892</v>
      </c>
      <c r="C134" s="701" t="s">
        <v>1893</v>
      </c>
      <c r="D134" s="684"/>
      <c r="E134" s="684"/>
      <c r="F134" s="716"/>
      <c r="G134" s="717"/>
    </row>
    <row r="135" spans="1:7" s="522" customFormat="1" ht="12.75" customHeight="1">
      <c r="A135" s="682" t="s">
        <v>2103</v>
      </c>
      <c r="B135" s="682" t="s">
        <v>2104</v>
      </c>
      <c r="C135" s="701" t="s">
        <v>2105</v>
      </c>
      <c r="D135" s="684"/>
      <c r="E135" s="684"/>
      <c r="F135" s="722"/>
      <c r="G135" s="721"/>
    </row>
    <row r="136" spans="1:7" s="522" customFormat="1" ht="12.75" customHeight="1">
      <c r="A136" s="682" t="s">
        <v>2106</v>
      </c>
      <c r="B136" s="682" t="s">
        <v>2107</v>
      </c>
      <c r="C136" s="701" t="s">
        <v>2108</v>
      </c>
      <c r="D136" s="684"/>
      <c r="E136" s="684"/>
      <c r="F136" s="716"/>
      <c r="G136" s="717"/>
    </row>
    <row r="137" spans="1:7" s="522" customFormat="1" ht="12.75" customHeight="1">
      <c r="A137" s="682" t="s">
        <v>2109</v>
      </c>
      <c r="B137" s="682" t="s">
        <v>2110</v>
      </c>
      <c r="C137" s="701" t="s">
        <v>2111</v>
      </c>
      <c r="D137" s="684"/>
      <c r="E137" s="684">
        <v>0.50287999999999999</v>
      </c>
      <c r="F137" s="722"/>
      <c r="G137" s="721"/>
    </row>
    <row r="138" spans="1:7" s="522" customFormat="1" ht="12.75" customHeight="1">
      <c r="A138" s="682" t="s">
        <v>2112</v>
      </c>
      <c r="B138" s="682" t="s">
        <v>2113</v>
      </c>
      <c r="C138" s="701" t="s">
        <v>2114</v>
      </c>
      <c r="D138" s="684"/>
      <c r="E138" s="684"/>
      <c r="F138" s="716"/>
      <c r="G138" s="717"/>
    </row>
    <row r="139" spans="1:7" s="522" customFormat="1" ht="21">
      <c r="A139" s="682" t="s">
        <v>2125</v>
      </c>
      <c r="B139" s="682" t="s">
        <v>2126</v>
      </c>
      <c r="C139" s="701" t="s">
        <v>2127</v>
      </c>
      <c r="D139" s="684"/>
      <c r="E139" s="684"/>
      <c r="F139" s="722"/>
      <c r="G139" s="721"/>
    </row>
    <row r="140" spans="1:7" s="522" customFormat="1" ht="12.75" customHeight="1">
      <c r="A140" s="682" t="s">
        <v>2128</v>
      </c>
      <c r="B140" s="682" t="s">
        <v>2129</v>
      </c>
      <c r="C140" s="701" t="s">
        <v>2130</v>
      </c>
      <c r="D140" s="684"/>
      <c r="E140" s="684"/>
      <c r="F140" s="716"/>
      <c r="G140" s="717"/>
    </row>
    <row r="141" spans="1:7" s="522" customFormat="1" ht="12.75" customHeight="1">
      <c r="A141" s="682" t="s">
        <v>2131</v>
      </c>
      <c r="B141" s="682" t="s">
        <v>2132</v>
      </c>
      <c r="C141" s="701" t="s">
        <v>2133</v>
      </c>
      <c r="D141" s="684">
        <v>1.968</v>
      </c>
      <c r="E141" s="684">
        <v>1.3180000000000001</v>
      </c>
      <c r="F141" s="722"/>
      <c r="G141" s="721"/>
    </row>
    <row r="142" spans="1:7" s="522" customFormat="1" ht="12.75" customHeight="1">
      <c r="A142" s="682" t="s">
        <v>2134</v>
      </c>
      <c r="B142" s="682" t="s">
        <v>2135</v>
      </c>
      <c r="C142" s="701" t="s">
        <v>2136</v>
      </c>
      <c r="D142" s="684">
        <v>2647.11807</v>
      </c>
      <c r="E142" s="684">
        <v>2797.70723</v>
      </c>
      <c r="F142" s="716"/>
      <c r="G142" s="717"/>
    </row>
    <row r="143" spans="1:7" s="522" customFormat="1" ht="12.75" customHeight="1">
      <c r="A143" s="682" t="s">
        <v>2137</v>
      </c>
      <c r="B143" s="682" t="s">
        <v>2138</v>
      </c>
      <c r="C143" s="701" t="s">
        <v>2139</v>
      </c>
      <c r="D143" s="684">
        <v>3020.0935600000003</v>
      </c>
      <c r="E143" s="684">
        <v>2470.1572999999999</v>
      </c>
      <c r="F143" s="722"/>
      <c r="G143" s="721"/>
    </row>
    <row r="144" spans="1:7" s="522" customFormat="1" ht="12.75" customHeight="1">
      <c r="A144" s="686" t="s">
        <v>2140</v>
      </c>
      <c r="B144" s="686" t="s">
        <v>2141</v>
      </c>
      <c r="C144" s="705" t="s">
        <v>2142</v>
      </c>
      <c r="D144" s="688">
        <v>63.15100000000001</v>
      </c>
      <c r="E144" s="688">
        <v>67.706999999999994</v>
      </c>
      <c r="F144" s="698"/>
      <c r="G144" s="698"/>
    </row>
    <row r="145" spans="1:7" s="522" customFormat="1">
      <c r="C145" s="696"/>
      <c r="D145" s="698"/>
      <c r="E145" s="698"/>
      <c r="F145" s="698"/>
      <c r="G145" s="698"/>
    </row>
    <row r="146" spans="1:7" s="522" customFormat="1">
      <c r="C146" s="696"/>
      <c r="D146" s="698"/>
      <c r="E146" s="698"/>
      <c r="F146" s="698"/>
      <c r="G146" s="698"/>
    </row>
    <row r="147" spans="1:7" s="522" customFormat="1">
      <c r="C147" s="696"/>
      <c r="D147" s="698"/>
      <c r="E147" s="698"/>
      <c r="F147" s="698"/>
      <c r="G147" s="698"/>
    </row>
    <row r="148" spans="1:7" s="522" customFormat="1">
      <c r="C148" s="696"/>
      <c r="D148" s="698"/>
      <c r="E148" s="698"/>
      <c r="F148" s="698"/>
      <c r="G148" s="698"/>
    </row>
    <row r="149" spans="1:7" s="522" customFormat="1">
      <c r="C149" s="696"/>
      <c r="D149" s="698"/>
      <c r="E149" s="698"/>
      <c r="F149" s="698"/>
      <c r="G149" s="698"/>
    </row>
    <row r="150" spans="1:7" s="522" customFormat="1">
      <c r="C150" s="696"/>
      <c r="D150" s="698"/>
      <c r="E150" s="698"/>
      <c r="F150" s="698"/>
      <c r="G150" s="698"/>
    </row>
    <row r="151" spans="1:7" s="522" customFormat="1">
      <c r="C151" s="696"/>
      <c r="D151" s="698"/>
      <c r="E151" s="698"/>
      <c r="F151" s="698"/>
      <c r="G151" s="698"/>
    </row>
    <row r="152" spans="1:7" s="522" customFormat="1">
      <c r="C152" s="696"/>
      <c r="D152" s="698"/>
      <c r="E152" s="698"/>
      <c r="F152" s="698"/>
      <c r="G152" s="698"/>
    </row>
    <row r="153" spans="1:7" s="522" customFormat="1">
      <c r="C153" s="696"/>
      <c r="D153" s="698"/>
      <c r="E153" s="698"/>
      <c r="F153" s="698"/>
      <c r="G153" s="698"/>
    </row>
    <row r="154" spans="1:7" s="522" customFormat="1">
      <c r="C154" s="696"/>
      <c r="D154" s="698"/>
      <c r="E154" s="698"/>
      <c r="F154" s="698"/>
      <c r="G154" s="698"/>
    </row>
    <row r="155" spans="1:7" s="522" customFormat="1">
      <c r="C155" s="696"/>
      <c r="D155" s="698"/>
      <c r="E155" s="698"/>
      <c r="F155" s="698"/>
      <c r="G155" s="698"/>
    </row>
    <row r="156" spans="1:7" s="522" customFormat="1">
      <c r="C156" s="696"/>
      <c r="D156" s="698"/>
      <c r="E156" s="698"/>
      <c r="F156" s="698"/>
      <c r="G156" s="698"/>
    </row>
    <row r="157" spans="1:7">
      <c r="A157" s="488"/>
      <c r="D157" s="724"/>
      <c r="E157" s="724"/>
      <c r="F157" s="724"/>
      <c r="G157" s="724"/>
    </row>
    <row r="158" spans="1:7">
      <c r="A158" s="488"/>
      <c r="D158" s="724"/>
      <c r="E158" s="724"/>
      <c r="F158" s="724"/>
      <c r="G158" s="724"/>
    </row>
    <row r="159" spans="1:7">
      <c r="A159" s="488"/>
      <c r="D159" s="724"/>
      <c r="E159" s="724"/>
      <c r="F159" s="724"/>
      <c r="G159" s="724"/>
    </row>
    <row r="160" spans="1:7">
      <c r="A160" s="488"/>
      <c r="D160" s="724"/>
      <c r="E160" s="724"/>
      <c r="F160" s="724"/>
      <c r="G160" s="724"/>
    </row>
    <row r="161" spans="1:7">
      <c r="A161" s="488"/>
      <c r="D161" s="724"/>
      <c r="E161" s="724"/>
      <c r="F161" s="724"/>
      <c r="G161" s="724"/>
    </row>
    <row r="162" spans="1:7">
      <c r="A162" s="488"/>
      <c r="D162" s="724"/>
      <c r="E162" s="724"/>
      <c r="F162" s="724"/>
      <c r="G162" s="724"/>
    </row>
    <row r="163" spans="1:7">
      <c r="A163" s="488"/>
      <c r="D163" s="724"/>
      <c r="E163" s="724"/>
      <c r="F163" s="724"/>
      <c r="G163" s="724"/>
    </row>
    <row r="164" spans="1:7">
      <c r="A164" s="488"/>
      <c r="D164" s="724"/>
      <c r="E164" s="724"/>
      <c r="F164" s="724"/>
      <c r="G164" s="724"/>
    </row>
    <row r="165" spans="1:7">
      <c r="A165" s="488"/>
      <c r="D165" s="724"/>
      <c r="E165" s="724"/>
      <c r="F165" s="724"/>
      <c r="G165" s="724"/>
    </row>
    <row r="166" spans="1:7">
      <c r="A166" s="488"/>
      <c r="D166" s="724"/>
      <c r="E166" s="724"/>
      <c r="F166" s="724"/>
      <c r="G166" s="724"/>
    </row>
    <row r="167" spans="1:7">
      <c r="A167" s="488"/>
      <c r="D167" s="724"/>
      <c r="E167" s="724"/>
      <c r="F167" s="724"/>
      <c r="G167" s="724"/>
    </row>
    <row r="168" spans="1:7">
      <c r="A168" s="488"/>
      <c r="D168" s="724"/>
      <c r="E168" s="724"/>
      <c r="F168" s="724"/>
      <c r="G168" s="724"/>
    </row>
    <row r="169" spans="1:7">
      <c r="A169" s="488"/>
      <c r="D169" s="724"/>
      <c r="E169" s="724"/>
      <c r="F169" s="724"/>
      <c r="G169" s="724"/>
    </row>
    <row r="170" spans="1:7">
      <c r="A170" s="488"/>
      <c r="D170" s="724"/>
      <c r="E170" s="724"/>
      <c r="F170" s="724"/>
      <c r="G170" s="724"/>
    </row>
    <row r="171" spans="1:7">
      <c r="A171" s="488"/>
      <c r="D171" s="724"/>
      <c r="E171" s="724"/>
      <c r="F171" s="724"/>
      <c r="G171" s="724"/>
    </row>
    <row r="172" spans="1:7">
      <c r="A172" s="488"/>
      <c r="D172" s="724"/>
      <c r="E172" s="724"/>
      <c r="F172" s="724"/>
      <c r="G172" s="724"/>
    </row>
    <row r="173" spans="1:7">
      <c r="A173" s="488"/>
      <c r="D173" s="724"/>
      <c r="E173" s="724"/>
      <c r="F173" s="724"/>
      <c r="G173" s="724"/>
    </row>
    <row r="174" spans="1:7">
      <c r="A174" s="488"/>
      <c r="D174" s="724"/>
      <c r="E174" s="724"/>
      <c r="F174" s="724"/>
      <c r="G174" s="724"/>
    </row>
    <row r="175" spans="1:7">
      <c r="A175" s="488"/>
      <c r="D175" s="724"/>
      <c r="E175" s="724"/>
      <c r="F175" s="724"/>
      <c r="G175" s="724"/>
    </row>
    <row r="176" spans="1:7">
      <c r="A176" s="488"/>
      <c r="D176" s="724"/>
      <c r="E176" s="724"/>
      <c r="F176" s="724"/>
      <c r="G176" s="724"/>
    </row>
    <row r="177" spans="1:7">
      <c r="A177" s="488"/>
      <c r="D177" s="724"/>
      <c r="E177" s="724"/>
      <c r="F177" s="724"/>
      <c r="G177" s="724"/>
    </row>
    <row r="178" spans="1:7">
      <c r="A178" s="488"/>
      <c r="D178" s="724"/>
      <c r="E178" s="724"/>
      <c r="F178" s="724"/>
      <c r="G178" s="724"/>
    </row>
    <row r="179" spans="1:7">
      <c r="A179" s="488"/>
      <c r="D179" s="724"/>
      <c r="E179" s="724"/>
      <c r="F179" s="724"/>
      <c r="G179" s="724"/>
    </row>
    <row r="180" spans="1:7">
      <c r="A180" s="488"/>
      <c r="D180" s="724"/>
      <c r="E180" s="724"/>
      <c r="F180" s="724"/>
      <c r="G180" s="724"/>
    </row>
    <row r="181" spans="1:7">
      <c r="A181" s="488"/>
      <c r="D181" s="724"/>
      <c r="E181" s="724"/>
      <c r="F181" s="724"/>
      <c r="G181" s="724"/>
    </row>
    <row r="182" spans="1:7">
      <c r="A182" s="488"/>
      <c r="D182" s="724"/>
      <c r="E182" s="724"/>
      <c r="F182" s="724"/>
      <c r="G182" s="724"/>
    </row>
    <row r="183" spans="1:7">
      <c r="A183" s="488"/>
      <c r="D183" s="724"/>
      <c r="E183" s="724"/>
      <c r="F183" s="724"/>
      <c r="G183" s="724"/>
    </row>
    <row r="184" spans="1:7">
      <c r="A184" s="488"/>
      <c r="D184" s="724"/>
      <c r="E184" s="724"/>
      <c r="F184" s="724"/>
      <c r="G184" s="724"/>
    </row>
    <row r="185" spans="1:7">
      <c r="A185" s="488"/>
      <c r="D185" s="724"/>
      <c r="E185" s="724"/>
      <c r="F185" s="724"/>
      <c r="G185" s="724"/>
    </row>
    <row r="186" spans="1:7">
      <c r="A186" s="488"/>
      <c r="D186" s="724"/>
      <c r="E186" s="724"/>
      <c r="F186" s="724"/>
      <c r="G186" s="724"/>
    </row>
    <row r="187" spans="1:7">
      <c r="A187" s="488"/>
      <c r="D187" s="724"/>
      <c r="E187" s="724"/>
      <c r="F187" s="724"/>
      <c r="G187" s="724"/>
    </row>
    <row r="188" spans="1:7">
      <c r="A188" s="488"/>
      <c r="D188" s="724"/>
      <c r="E188" s="724"/>
      <c r="F188" s="724"/>
      <c r="G188" s="724"/>
    </row>
    <row r="189" spans="1:7">
      <c r="A189" s="488"/>
      <c r="D189" s="724"/>
      <c r="E189" s="724"/>
      <c r="F189" s="724"/>
      <c r="G189" s="724"/>
    </row>
    <row r="190" spans="1:7">
      <c r="A190" s="488"/>
      <c r="D190" s="724"/>
      <c r="E190" s="724"/>
      <c r="F190" s="724"/>
      <c r="G190" s="724"/>
    </row>
    <row r="191" spans="1:7">
      <c r="A191" s="488"/>
      <c r="D191" s="724"/>
      <c r="E191" s="724"/>
      <c r="F191" s="724"/>
      <c r="G191" s="724"/>
    </row>
    <row r="192" spans="1:7">
      <c r="A192" s="488"/>
      <c r="D192" s="724"/>
      <c r="E192" s="724"/>
      <c r="F192" s="724"/>
      <c r="G192" s="724"/>
    </row>
    <row r="193" spans="1:7">
      <c r="A193" s="488"/>
      <c r="D193" s="724"/>
      <c r="E193" s="724"/>
      <c r="F193" s="724"/>
      <c r="G193" s="724"/>
    </row>
    <row r="194" spans="1:7">
      <c r="A194" s="488"/>
      <c r="D194" s="724"/>
      <c r="E194" s="724"/>
      <c r="F194" s="724"/>
      <c r="G194" s="724"/>
    </row>
    <row r="195" spans="1:7">
      <c r="A195" s="488"/>
      <c r="D195" s="724"/>
      <c r="E195" s="724"/>
      <c r="F195" s="724"/>
      <c r="G195" s="724"/>
    </row>
    <row r="196" spans="1:7">
      <c r="A196" s="488"/>
      <c r="D196" s="724"/>
      <c r="E196" s="724"/>
      <c r="F196" s="724"/>
      <c r="G196" s="724"/>
    </row>
    <row r="197" spans="1:7">
      <c r="A197" s="488"/>
      <c r="D197" s="724"/>
      <c r="E197" s="724"/>
      <c r="F197" s="724"/>
      <c r="G197" s="724"/>
    </row>
    <row r="198" spans="1:7">
      <c r="A198" s="488"/>
      <c r="D198" s="724"/>
      <c r="E198" s="724"/>
      <c r="F198" s="724"/>
      <c r="G198" s="724"/>
    </row>
    <row r="199" spans="1:7">
      <c r="A199" s="488"/>
      <c r="D199" s="724"/>
      <c r="E199" s="724"/>
      <c r="F199" s="724"/>
      <c r="G199" s="724"/>
    </row>
    <row r="200" spans="1:7">
      <c r="A200" s="488"/>
      <c r="D200" s="724"/>
      <c r="E200" s="724"/>
      <c r="F200" s="724"/>
      <c r="G200" s="724"/>
    </row>
    <row r="201" spans="1:7">
      <c r="A201" s="488"/>
      <c r="D201" s="724"/>
      <c r="E201" s="724"/>
      <c r="F201" s="724"/>
      <c r="G201" s="724"/>
    </row>
    <row r="202" spans="1:7">
      <c r="A202" s="488"/>
      <c r="D202" s="724"/>
      <c r="E202" s="724"/>
      <c r="F202" s="724"/>
      <c r="G202" s="724"/>
    </row>
    <row r="203" spans="1:7">
      <c r="A203" s="488"/>
      <c r="D203" s="724"/>
      <c r="E203" s="724"/>
      <c r="F203" s="724"/>
      <c r="G203" s="724"/>
    </row>
    <row r="204" spans="1:7">
      <c r="A204" s="488"/>
      <c r="D204" s="724"/>
      <c r="E204" s="724"/>
      <c r="F204" s="724"/>
      <c r="G204" s="724"/>
    </row>
    <row r="205" spans="1:7">
      <c r="A205" s="488"/>
      <c r="D205" s="724"/>
      <c r="E205" s="724"/>
      <c r="F205" s="724"/>
      <c r="G205" s="724"/>
    </row>
    <row r="206" spans="1:7">
      <c r="A206" s="488"/>
      <c r="D206" s="724"/>
      <c r="E206" s="724"/>
      <c r="F206" s="724"/>
      <c r="G206" s="724"/>
    </row>
    <row r="207" spans="1:7">
      <c r="A207" s="488"/>
      <c r="D207" s="724"/>
      <c r="E207" s="724"/>
      <c r="F207" s="724"/>
      <c r="G207" s="724"/>
    </row>
    <row r="208" spans="1:7">
      <c r="A208" s="488"/>
      <c r="D208" s="724"/>
      <c r="E208" s="724"/>
      <c r="F208" s="724"/>
      <c r="G208" s="724"/>
    </row>
    <row r="209" spans="1:7">
      <c r="A209" s="488"/>
      <c r="D209" s="724"/>
      <c r="E209" s="724"/>
      <c r="F209" s="724"/>
      <c r="G209" s="724"/>
    </row>
    <row r="210" spans="1:7">
      <c r="A210" s="488"/>
      <c r="D210" s="724"/>
      <c r="E210" s="724"/>
      <c r="F210" s="724"/>
      <c r="G210" s="724"/>
    </row>
    <row r="211" spans="1:7">
      <c r="A211" s="488"/>
      <c r="D211" s="724"/>
      <c r="E211" s="724"/>
      <c r="F211" s="724"/>
      <c r="G211" s="724"/>
    </row>
    <row r="212" spans="1:7">
      <c r="A212" s="488"/>
      <c r="D212" s="724"/>
      <c r="E212" s="724"/>
      <c r="F212" s="724"/>
      <c r="G212" s="724"/>
    </row>
    <row r="213" spans="1:7">
      <c r="A213" s="488"/>
      <c r="D213" s="724"/>
      <c r="E213" s="724"/>
      <c r="F213" s="724"/>
      <c r="G213" s="724"/>
    </row>
    <row r="214" spans="1:7">
      <c r="A214" s="488"/>
      <c r="D214" s="724"/>
      <c r="E214" s="724"/>
      <c r="F214" s="724"/>
      <c r="G214" s="724"/>
    </row>
    <row r="215" spans="1:7">
      <c r="A215" s="488"/>
      <c r="D215" s="724"/>
      <c r="E215" s="724"/>
      <c r="F215" s="724"/>
      <c r="G215" s="724"/>
    </row>
  </sheetData>
  <customSheetViews>
    <customSheetView guid="{040A417A-1A2A-4546-91E5-4FDAF814DD6C}" showPageBreaks="1" showGridLines="0" printArea="1" view="pageBreakPreview">
      <selection activeCell="F87" sqref="F87"/>
      <rowBreaks count="1" manualBreakCount="1">
        <brk id="73" max="6" man="1"/>
      </rowBreaks>
      <pageMargins left="0.39370078740157483" right="0.39370078740157483" top="0.59055118110236227" bottom="0.39370078740157483" header="0.31496062992125984" footer="0.11811023622047245"/>
      <printOptions horizontalCentered="1"/>
      <pageSetup paperSize="9" scale="78" firstPageNumber="425" fitToHeight="2" orientation="portrait" useFirstPageNumber="1" r:id="rId1"/>
      <headerFooter alignWithMargins="0">
        <oddHeader xml:space="preserve">&amp;L&amp;"Tahoma,Kurzíva"Závěrečný účet za rok 2013&amp;R&amp;"Tahoma,Kurzíva"Tabulka č. 33 </oddHeader>
        <oddFooter>&amp;C&amp;"Tahoma,Obyčejné"&amp;P</oddFooter>
      </headerFooter>
    </customSheetView>
  </customSheetViews>
  <mergeCells count="12">
    <mergeCell ref="A90:A91"/>
    <mergeCell ref="B90:B91"/>
    <mergeCell ref="C90:C91"/>
    <mergeCell ref="D90:E90"/>
    <mergeCell ref="A1:G1"/>
    <mergeCell ref="A2:G2"/>
    <mergeCell ref="A5:A7"/>
    <mergeCell ref="B5:B7"/>
    <mergeCell ref="C5:C7"/>
    <mergeCell ref="D5:G5"/>
    <mergeCell ref="D6:F6"/>
    <mergeCell ref="G6:G7"/>
  </mergeCells>
  <printOptions horizontalCentered="1"/>
  <pageMargins left="0.39370078740157483" right="0.39370078740157483" top="0.59055118110236227" bottom="0.39370078740157483" header="0.31496062992125984" footer="0.11811023622047245"/>
  <pageSetup paperSize="9" scale="78" firstPageNumber="425" fitToHeight="2" orientation="portrait" useFirstPageNumber="1" r:id="rId2"/>
  <headerFooter alignWithMargins="0">
    <oddHeader xml:space="preserve">&amp;L&amp;"Tahoma,Kurzíva"Závěrečný účet za rok 2013&amp;R&amp;"Tahoma,Kurzíva"Tabulka č. 33 </oddHeader>
    <oddFooter>&amp;C&amp;"Tahoma,Obyčejné"&amp;P</oddFooter>
  </headerFooter>
  <rowBreaks count="1" manualBreakCount="1">
    <brk id="73"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showGridLines="0" view="pageBreakPreview" zoomScaleNormal="100" workbookViewId="0">
      <selection activeCell="F87" sqref="F87"/>
    </sheetView>
  </sheetViews>
  <sheetFormatPr defaultRowHeight="15"/>
  <cols>
    <col min="1" max="1" width="11.7109375" style="34" customWidth="1"/>
    <col min="2" max="3" width="11" style="34" customWidth="1"/>
    <col min="4" max="4" width="11" style="66" customWidth="1"/>
    <col min="5" max="5" width="11" style="33" customWidth="1"/>
    <col min="6" max="9" width="11" style="34" customWidth="1"/>
    <col min="10" max="10" width="10.28515625" style="34" customWidth="1"/>
    <col min="11" max="11" width="11" style="34" customWidth="1"/>
    <col min="12" max="12" width="6.85546875" style="34" customWidth="1"/>
    <col min="13" max="16384" width="9.140625" style="34"/>
  </cols>
  <sheetData>
    <row r="1" spans="1:12">
      <c r="A1" s="31"/>
      <c r="B1" s="31"/>
      <c r="C1" s="31"/>
      <c r="D1" s="32"/>
      <c r="F1" s="31"/>
      <c r="G1" s="31"/>
      <c r="H1" s="31"/>
      <c r="I1" s="31"/>
      <c r="J1" s="31"/>
      <c r="K1" s="31"/>
      <c r="L1" s="31"/>
    </row>
    <row r="2" spans="1:12">
      <c r="A2" s="35" t="s">
        <v>30</v>
      </c>
      <c r="B2" s="1107">
        <v>2010</v>
      </c>
      <c r="C2" s="1108"/>
      <c r="D2" s="1109">
        <v>2011</v>
      </c>
      <c r="E2" s="1109"/>
      <c r="F2" s="1109">
        <v>2012</v>
      </c>
      <c r="G2" s="1109"/>
      <c r="H2" s="1109">
        <v>2013</v>
      </c>
      <c r="I2" s="1109"/>
      <c r="J2" s="36"/>
      <c r="K2" s="31"/>
      <c r="L2" s="31"/>
    </row>
    <row r="3" spans="1:12" ht="25.5">
      <c r="A3" s="37" t="s">
        <v>31</v>
      </c>
      <c r="B3" s="38">
        <v>83174.53138</v>
      </c>
      <c r="C3" s="39">
        <f>B3*100/B16</f>
        <v>0.4977271057541624</v>
      </c>
      <c r="D3" s="40">
        <v>50249.629439999997</v>
      </c>
      <c r="E3" s="41">
        <f t="shared" ref="E3:E14" si="0">D3/$D$16*100</f>
        <v>0.29854901314190779</v>
      </c>
      <c r="F3" s="31"/>
      <c r="G3" s="42"/>
      <c r="H3" s="31"/>
      <c r="I3" s="42"/>
      <c r="J3" s="43"/>
      <c r="K3" s="31"/>
      <c r="L3" s="31"/>
    </row>
    <row r="4" spans="1:12" ht="25.5">
      <c r="A4" s="44" t="s">
        <v>42</v>
      </c>
      <c r="B4" s="45">
        <v>193322.11895999999</v>
      </c>
      <c r="C4" s="46">
        <f t="shared" ref="C4:C15" si="1">B4/$B$16*100</f>
        <v>1.1568644529972063</v>
      </c>
      <c r="D4" s="47">
        <f>162931.94504+50249.62944</f>
        <v>213181.57447999998</v>
      </c>
      <c r="E4" s="33">
        <f t="shared" si="0"/>
        <v>1.2665794631786664</v>
      </c>
      <c r="F4" s="47">
        <v>170629.92</v>
      </c>
      <c r="G4" s="33">
        <f>F4/$F$16*100</f>
        <v>1.0143479305618779</v>
      </c>
      <c r="H4" s="47">
        <v>152934.28</v>
      </c>
      <c r="I4" s="33">
        <f>H4/$H$16*100</f>
        <v>0.90418709538929842</v>
      </c>
      <c r="J4" s="48"/>
      <c r="K4" s="31"/>
      <c r="L4" s="31"/>
    </row>
    <row r="5" spans="1:12">
      <c r="A5" s="44" t="s">
        <v>44</v>
      </c>
      <c r="B5" s="45">
        <v>2894007.1503900001</v>
      </c>
      <c r="C5" s="46">
        <f t="shared" si="1"/>
        <v>17.318111435032719</v>
      </c>
      <c r="D5" s="47">
        <v>3160888.4401600002</v>
      </c>
      <c r="E5" s="33">
        <f t="shared" si="0"/>
        <v>18.77984245810654</v>
      </c>
      <c r="F5" s="47">
        <v>3205307.55</v>
      </c>
      <c r="G5" s="33">
        <f t="shared" ref="G5:G14" si="2">F5/$F$16*100</f>
        <v>19.054671538009647</v>
      </c>
      <c r="H5" s="47">
        <v>3020238.37</v>
      </c>
      <c r="I5" s="33">
        <f t="shared" ref="I5:I14" si="3">H5/$H$16*100</f>
        <v>17.8564319206499</v>
      </c>
      <c r="J5" s="48"/>
      <c r="K5" s="31"/>
      <c r="L5" s="31"/>
    </row>
    <row r="6" spans="1:12">
      <c r="A6" s="44" t="s">
        <v>45</v>
      </c>
      <c r="B6" s="45">
        <v>10967763.668959999</v>
      </c>
      <c r="C6" s="46">
        <f t="shared" si="1"/>
        <v>65.632510060162048</v>
      </c>
      <c r="D6" s="47">
        <v>11128361.640380001</v>
      </c>
      <c r="E6" s="33">
        <f t="shared" si="0"/>
        <v>66.117132059426226</v>
      </c>
      <c r="F6" s="47">
        <v>11225454</v>
      </c>
      <c r="G6" s="33">
        <f t="shared" si="2"/>
        <v>66.732235674244905</v>
      </c>
      <c r="H6" s="47">
        <v>11254915.52</v>
      </c>
      <c r="I6" s="33">
        <f t="shared" si="3"/>
        <v>66.541977200145936</v>
      </c>
      <c r="J6" s="48"/>
      <c r="K6" s="31"/>
      <c r="L6" s="31"/>
    </row>
    <row r="7" spans="1:12">
      <c r="A7" s="44" t="s">
        <v>46</v>
      </c>
      <c r="B7" s="45">
        <v>248565.56529999999</v>
      </c>
      <c r="C7" s="46">
        <f t="shared" si="1"/>
        <v>1.4874483493232549</v>
      </c>
      <c r="D7" s="47">
        <v>236770.85819999999</v>
      </c>
      <c r="E7" s="33">
        <f t="shared" si="0"/>
        <v>1.4067308922302888</v>
      </c>
      <c r="F7" s="47">
        <v>234957.19</v>
      </c>
      <c r="G7" s="33">
        <f t="shared" si="2"/>
        <v>1.3967558529426372</v>
      </c>
      <c r="H7" s="47">
        <v>275024.78000000003</v>
      </c>
      <c r="I7" s="33">
        <f t="shared" si="3"/>
        <v>1.6260177704323771</v>
      </c>
      <c r="J7" s="48"/>
      <c r="K7" s="31"/>
      <c r="L7" s="31"/>
    </row>
    <row r="8" spans="1:12">
      <c r="A8" s="44" t="s">
        <v>47</v>
      </c>
      <c r="B8" s="45">
        <v>766615.17020000005</v>
      </c>
      <c r="C8" s="46">
        <f t="shared" si="1"/>
        <v>4.587523891750247</v>
      </c>
      <c r="D8" s="47">
        <v>865105.31169999996</v>
      </c>
      <c r="E8" s="33">
        <f t="shared" si="0"/>
        <v>5.1398655064760126</v>
      </c>
      <c r="F8" s="47">
        <v>788177.4</v>
      </c>
      <c r="G8" s="33">
        <f t="shared" si="2"/>
        <v>4.6854977990122801</v>
      </c>
      <c r="H8" s="47">
        <v>936978.72</v>
      </c>
      <c r="I8" s="33">
        <f t="shared" si="3"/>
        <v>5.5396610052264457</v>
      </c>
      <c r="J8" s="48"/>
      <c r="K8" s="31"/>
      <c r="L8" s="31"/>
    </row>
    <row r="9" spans="1:12" ht="25.5">
      <c r="A9" s="44" t="s">
        <v>51</v>
      </c>
      <c r="B9" s="45">
        <v>213775.03271</v>
      </c>
      <c r="C9" s="46">
        <f t="shared" si="1"/>
        <v>1.2792573224985413</v>
      </c>
      <c r="D9" s="47">
        <v>121887.85522</v>
      </c>
      <c r="E9" s="33">
        <f t="shared" si="0"/>
        <v>0.72417447243795507</v>
      </c>
      <c r="F9" s="47">
        <v>112075.19</v>
      </c>
      <c r="G9" s="33">
        <f t="shared" si="2"/>
        <v>0.66625617033536244</v>
      </c>
      <c r="H9" s="47">
        <v>105883.17</v>
      </c>
      <c r="I9" s="33">
        <f t="shared" si="3"/>
        <v>0.62600874004775975</v>
      </c>
      <c r="J9" s="48"/>
      <c r="K9" s="31"/>
      <c r="L9" s="31"/>
    </row>
    <row r="10" spans="1:12">
      <c r="A10" s="44" t="s">
        <v>52</v>
      </c>
      <c r="B10" s="45">
        <v>381553.26222999999</v>
      </c>
      <c r="C10" s="46">
        <f t="shared" si="1"/>
        <v>2.2832638519254962</v>
      </c>
      <c r="D10" s="47">
        <v>315243.35417000001</v>
      </c>
      <c r="E10" s="33">
        <f t="shared" si="0"/>
        <v>1.8729609220178645</v>
      </c>
      <c r="F10" s="47">
        <v>359355.38</v>
      </c>
      <c r="G10" s="33">
        <f t="shared" si="2"/>
        <v>2.1362688679645236</v>
      </c>
      <c r="H10" s="47">
        <v>399369.52</v>
      </c>
      <c r="I10" s="33">
        <f t="shared" si="3"/>
        <v>2.3611760965286419</v>
      </c>
      <c r="J10" s="48"/>
      <c r="K10" s="31"/>
      <c r="L10" s="31"/>
    </row>
    <row r="11" spans="1:12">
      <c r="A11" s="44" t="s">
        <v>53</v>
      </c>
      <c r="B11" s="45">
        <v>399929.06897999998</v>
      </c>
      <c r="C11" s="46">
        <f t="shared" si="1"/>
        <v>2.3932270456799554</v>
      </c>
      <c r="D11" s="47">
        <v>139976.92131999999</v>
      </c>
      <c r="E11" s="33">
        <f t="shared" si="0"/>
        <v>0.83164736115372384</v>
      </c>
      <c r="F11" s="47">
        <v>102493.72</v>
      </c>
      <c r="G11" s="33">
        <f t="shared" si="2"/>
        <v>0.60929696724694327</v>
      </c>
      <c r="H11" s="47">
        <v>95560.13</v>
      </c>
      <c r="I11" s="33">
        <f t="shared" si="3"/>
        <v>0.56497625241197569</v>
      </c>
      <c r="J11" s="48"/>
      <c r="K11" s="31"/>
      <c r="L11" s="31"/>
    </row>
    <row r="12" spans="1:12">
      <c r="A12" s="44" t="s">
        <v>43</v>
      </c>
      <c r="B12" s="45">
        <v>76871.565239999996</v>
      </c>
      <c r="C12" s="46">
        <f t="shared" si="1"/>
        <v>0.46000934477038308</v>
      </c>
      <c r="D12" s="47">
        <v>51297.90137</v>
      </c>
      <c r="E12" s="33">
        <f t="shared" si="0"/>
        <v>0.30477712972094745</v>
      </c>
      <c r="F12" s="47">
        <v>52372.1</v>
      </c>
      <c r="G12" s="33">
        <f t="shared" si="2"/>
        <v>0.31133772584655561</v>
      </c>
      <c r="H12" s="47">
        <v>52603.28</v>
      </c>
      <c r="I12" s="33">
        <f t="shared" si="3"/>
        <v>0.31100422319410648</v>
      </c>
      <c r="J12" s="48"/>
      <c r="K12" s="31"/>
      <c r="L12" s="31"/>
    </row>
    <row r="13" spans="1:12" ht="51">
      <c r="A13" s="44" t="s">
        <v>54</v>
      </c>
      <c r="B13" s="45">
        <f>430349.32014+35823.68138</f>
        <v>466173.00152000005</v>
      </c>
      <c r="C13" s="46">
        <f t="shared" si="1"/>
        <v>2.7896392679054296</v>
      </c>
      <c r="D13" s="47">
        <f>451273.4481+32994.27057</f>
        <v>484267.71866999997</v>
      </c>
      <c r="E13" s="33">
        <f t="shared" si="0"/>
        <v>2.8771883716683488</v>
      </c>
      <c r="F13" s="47">
        <f>31321.99+386401.55+9323.81</f>
        <v>427047.35</v>
      </c>
      <c r="G13" s="33">
        <f t="shared" si="2"/>
        <v>2.5386790061463662</v>
      </c>
      <c r="H13" s="47">
        <f>39550.96+422326.06+9783.82</f>
        <v>471660.84</v>
      </c>
      <c r="I13" s="33">
        <f t="shared" si="3"/>
        <v>2.7885811142438222</v>
      </c>
      <c r="J13" s="48"/>
      <c r="K13" s="31"/>
      <c r="L13" s="31"/>
    </row>
    <row r="14" spans="1:12">
      <c r="A14" s="44" t="s">
        <v>55</v>
      </c>
      <c r="B14" s="45">
        <f>75957.46069+132.36893+15458.24245+9484.2016+1262.48</f>
        <v>102294.75367000001</v>
      </c>
      <c r="C14" s="46">
        <f t="shared" si="1"/>
        <v>0.61214497795471778</v>
      </c>
      <c r="D14" s="47">
        <f>87484.79424+28.97847+15664.34798+8819.592+2303.76</f>
        <v>114301.47269000001</v>
      </c>
      <c r="E14" s="33">
        <f t="shared" si="0"/>
        <v>0.6791013635834332</v>
      </c>
      <c r="F14" s="47">
        <f>16528.64+4146+122995.86+96.03</f>
        <v>143766.53</v>
      </c>
      <c r="G14" s="33">
        <f t="shared" si="2"/>
        <v>0.8546524676889149</v>
      </c>
      <c r="H14" s="47">
        <f>130268.94+17209.7+1230.7+130.31</f>
        <v>148839.65000000002</v>
      </c>
      <c r="I14" s="33">
        <f t="shared" si="3"/>
        <v>0.87997858172974563</v>
      </c>
      <c r="J14" s="48"/>
      <c r="K14" s="31"/>
      <c r="L14" s="31"/>
    </row>
    <row r="15" spans="1:12" ht="38.25">
      <c r="A15" s="44" t="s">
        <v>34</v>
      </c>
      <c r="B15" s="45"/>
      <c r="C15" s="46">
        <f t="shared" si="1"/>
        <v>0</v>
      </c>
      <c r="D15" s="47"/>
      <c r="F15" s="47"/>
      <c r="G15" s="33"/>
      <c r="H15" s="47"/>
      <c r="I15" s="33"/>
      <c r="J15" s="48"/>
      <c r="K15" s="31"/>
      <c r="L15" s="31"/>
    </row>
    <row r="16" spans="1:12">
      <c r="A16" s="49" t="s">
        <v>35</v>
      </c>
      <c r="B16" s="50">
        <f>SUM(B4:B14)</f>
        <v>16710870.35816</v>
      </c>
      <c r="C16" s="51">
        <f>SUM(C4:C15)</f>
        <v>99.999999999999986</v>
      </c>
      <c r="D16" s="52">
        <f>SUM(D4:D14)</f>
        <v>16831283.048360001</v>
      </c>
      <c r="E16" s="53">
        <f>SUM(E4:E15)</f>
        <v>100</v>
      </c>
      <c r="F16" s="52">
        <f>SUM(F4:F14)</f>
        <v>16821636.329999998</v>
      </c>
      <c r="G16" s="53">
        <f>SUM(G4:G15)</f>
        <v>100</v>
      </c>
      <c r="H16" s="52">
        <f>SUM(H4:H14)</f>
        <v>16914008.259999998</v>
      </c>
      <c r="I16" s="53">
        <f>SUM(I4:I15)</f>
        <v>100.00000000000003</v>
      </c>
      <c r="J16" s="48"/>
      <c r="K16" s="31"/>
      <c r="L16" s="31"/>
    </row>
    <row r="17" spans="1:12" ht="51">
      <c r="A17" s="44" t="s">
        <v>32</v>
      </c>
      <c r="B17" s="44" t="s">
        <v>36</v>
      </c>
      <c r="C17" s="36"/>
      <c r="D17" s="54"/>
      <c r="E17" s="55"/>
      <c r="F17" s="56"/>
      <c r="G17" s="57"/>
      <c r="H17" s="56"/>
      <c r="I17" s="57"/>
      <c r="J17" s="58"/>
      <c r="K17" s="31"/>
      <c r="L17" s="31"/>
    </row>
    <row r="18" spans="1:12">
      <c r="A18" s="59" t="s">
        <v>33</v>
      </c>
      <c r="B18" s="60" t="s">
        <v>37</v>
      </c>
      <c r="C18" s="61"/>
      <c r="D18" s="62"/>
      <c r="E18" s="63"/>
      <c r="F18" s="64"/>
      <c r="G18" s="65"/>
      <c r="H18" s="64"/>
      <c r="I18" s="65"/>
      <c r="J18" s="58"/>
      <c r="K18" s="31"/>
      <c r="L18" s="31"/>
    </row>
    <row r="19" spans="1:12">
      <c r="E19" s="67"/>
      <c r="J19" s="31"/>
      <c r="K19" s="31"/>
      <c r="L19" s="31"/>
    </row>
    <row r="20" spans="1:12">
      <c r="A20" s="31"/>
      <c r="B20" s="31"/>
      <c r="C20" s="31"/>
      <c r="D20" s="32"/>
      <c r="F20" s="31"/>
      <c r="G20" s="31"/>
      <c r="H20" s="31"/>
      <c r="I20" s="31"/>
      <c r="J20" s="31"/>
      <c r="K20" s="31"/>
      <c r="L20" s="31"/>
    </row>
    <row r="28" spans="1:12" ht="15" customHeight="1"/>
  </sheetData>
  <customSheetViews>
    <customSheetView guid="{040A417A-1A2A-4546-91E5-4FDAF814DD6C}" showPageBreaks="1" showGridLines="0" printArea="1" view="pageBreakPreview">
      <selection activeCell="F87" sqref="F87"/>
      <pageMargins left="0.78740157480314965" right="0.78740157480314965" top="0.98425196850393704" bottom="0.98425196850393704" header="0.51181102362204722" footer="0.51181102362204722"/>
      <pageSetup paperSize="9" firstPageNumber="140" orientation="landscape" useFirstPageNumber="1" r:id="rId1"/>
      <headerFooter alignWithMargins="0">
        <oddHeader>&amp;L&amp;"Tahoma,Kurzíva"&amp;9Závěrečný účet za rok 2013&amp;R&amp;"Tahoma,Kurzíva"&amp;9Graf č. 4</oddHeader>
        <oddFooter>&amp;C&amp;"Tahoma,Obyčejné"&amp;P</oddFooter>
      </headerFooter>
    </customSheetView>
  </customSheetViews>
  <mergeCells count="4">
    <mergeCell ref="B2:C2"/>
    <mergeCell ref="D2:E2"/>
    <mergeCell ref="F2:G2"/>
    <mergeCell ref="H2:I2"/>
  </mergeCells>
  <pageMargins left="0.78740157480314965" right="0.78740157480314965" top="0.98425196850393704" bottom="0.98425196850393704" header="0.51181102362204722" footer="0.51181102362204722"/>
  <pageSetup paperSize="9" firstPageNumber="140" orientation="landscape" useFirstPageNumber="1" r:id="rId2"/>
  <headerFooter alignWithMargins="0">
    <oddHeader>&amp;L&amp;"Tahoma,Kurzíva"&amp;9Závěrečný účet za rok 2013&amp;R&amp;"Tahoma,Kurzíva"&amp;9Graf č. 4</oddHeader>
    <oddFooter>&amp;C&amp;"Tahoma,Obyčejné"&amp;P</oddFooter>
  </headerFooter>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3"/>
  <sheetViews>
    <sheetView showGridLines="0" view="pageBreakPreview" zoomScaleNormal="100" workbookViewId="0">
      <selection activeCell="F87" sqref="F87"/>
    </sheetView>
  </sheetViews>
  <sheetFormatPr defaultRowHeight="12.75"/>
  <cols>
    <col min="1" max="1" width="6.7109375" style="22" customWidth="1"/>
    <col min="2" max="2" width="58.42578125" style="22" customWidth="1"/>
    <col min="3" max="3" width="8.5703125" style="737" customWidth="1"/>
    <col min="4" max="7" width="15.42578125" style="22" customWidth="1"/>
    <col min="8" max="256" width="9.140625" style="22"/>
    <col min="257" max="257" width="6.7109375" style="22" customWidth="1"/>
    <col min="258" max="258" width="58.42578125" style="22" customWidth="1"/>
    <col min="259" max="259" width="8.5703125" style="22" customWidth="1"/>
    <col min="260" max="263" width="15.42578125" style="22" customWidth="1"/>
    <col min="264" max="512" width="9.140625" style="22"/>
    <col min="513" max="513" width="6.7109375" style="22" customWidth="1"/>
    <col min="514" max="514" width="58.42578125" style="22" customWidth="1"/>
    <col min="515" max="515" width="8.5703125" style="22" customWidth="1"/>
    <col min="516" max="519" width="15.42578125" style="22" customWidth="1"/>
    <col min="520" max="768" width="9.140625" style="22"/>
    <col min="769" max="769" width="6.7109375" style="22" customWidth="1"/>
    <col min="770" max="770" width="58.42578125" style="22" customWidth="1"/>
    <col min="771" max="771" width="8.5703125" style="22" customWidth="1"/>
    <col min="772" max="775" width="15.42578125" style="22" customWidth="1"/>
    <col min="776" max="1024" width="9.140625" style="22"/>
    <col min="1025" max="1025" width="6.7109375" style="22" customWidth="1"/>
    <col min="1026" max="1026" width="58.42578125" style="22" customWidth="1"/>
    <col min="1027" max="1027" width="8.5703125" style="22" customWidth="1"/>
    <col min="1028" max="1031" width="15.42578125" style="22" customWidth="1"/>
    <col min="1032" max="1280" width="9.140625" style="22"/>
    <col min="1281" max="1281" width="6.7109375" style="22" customWidth="1"/>
    <col min="1282" max="1282" width="58.42578125" style="22" customWidth="1"/>
    <col min="1283" max="1283" width="8.5703125" style="22" customWidth="1"/>
    <col min="1284" max="1287" width="15.42578125" style="22" customWidth="1"/>
    <col min="1288" max="1536" width="9.140625" style="22"/>
    <col min="1537" max="1537" width="6.7109375" style="22" customWidth="1"/>
    <col min="1538" max="1538" width="58.42578125" style="22" customWidth="1"/>
    <col min="1539" max="1539" width="8.5703125" style="22" customWidth="1"/>
    <col min="1540" max="1543" width="15.42578125" style="22" customWidth="1"/>
    <col min="1544" max="1792" width="9.140625" style="22"/>
    <col min="1793" max="1793" width="6.7109375" style="22" customWidth="1"/>
    <col min="1794" max="1794" width="58.42578125" style="22" customWidth="1"/>
    <col min="1795" max="1795" width="8.5703125" style="22" customWidth="1"/>
    <col min="1796" max="1799" width="15.42578125" style="22" customWidth="1"/>
    <col min="1800" max="2048" width="9.140625" style="22"/>
    <col min="2049" max="2049" width="6.7109375" style="22" customWidth="1"/>
    <col min="2050" max="2050" width="58.42578125" style="22" customWidth="1"/>
    <col min="2051" max="2051" width="8.5703125" style="22" customWidth="1"/>
    <col min="2052" max="2055" width="15.42578125" style="22" customWidth="1"/>
    <col min="2056" max="2304" width="9.140625" style="22"/>
    <col min="2305" max="2305" width="6.7109375" style="22" customWidth="1"/>
    <col min="2306" max="2306" width="58.42578125" style="22" customWidth="1"/>
    <col min="2307" max="2307" width="8.5703125" style="22" customWidth="1"/>
    <col min="2308" max="2311" width="15.42578125" style="22" customWidth="1"/>
    <col min="2312" max="2560" width="9.140625" style="22"/>
    <col min="2561" max="2561" width="6.7109375" style="22" customWidth="1"/>
    <col min="2562" max="2562" width="58.42578125" style="22" customWidth="1"/>
    <col min="2563" max="2563" width="8.5703125" style="22" customWidth="1"/>
    <col min="2564" max="2567" width="15.42578125" style="22" customWidth="1"/>
    <col min="2568" max="2816" width="9.140625" style="22"/>
    <col min="2817" max="2817" width="6.7109375" style="22" customWidth="1"/>
    <col min="2818" max="2818" width="58.42578125" style="22" customWidth="1"/>
    <col min="2819" max="2819" width="8.5703125" style="22" customWidth="1"/>
    <col min="2820" max="2823" width="15.42578125" style="22" customWidth="1"/>
    <col min="2824" max="3072" width="9.140625" style="22"/>
    <col min="3073" max="3073" width="6.7109375" style="22" customWidth="1"/>
    <col min="3074" max="3074" width="58.42578125" style="22" customWidth="1"/>
    <col min="3075" max="3075" width="8.5703125" style="22" customWidth="1"/>
    <col min="3076" max="3079" width="15.42578125" style="22" customWidth="1"/>
    <col min="3080" max="3328" width="9.140625" style="22"/>
    <col min="3329" max="3329" width="6.7109375" style="22" customWidth="1"/>
    <col min="3330" max="3330" width="58.42578125" style="22" customWidth="1"/>
    <col min="3331" max="3331" width="8.5703125" style="22" customWidth="1"/>
    <col min="3332" max="3335" width="15.42578125" style="22" customWidth="1"/>
    <col min="3336" max="3584" width="9.140625" style="22"/>
    <col min="3585" max="3585" width="6.7109375" style="22" customWidth="1"/>
    <col min="3586" max="3586" width="58.42578125" style="22" customWidth="1"/>
    <col min="3587" max="3587" width="8.5703125" style="22" customWidth="1"/>
    <col min="3588" max="3591" width="15.42578125" style="22" customWidth="1"/>
    <col min="3592" max="3840" width="9.140625" style="22"/>
    <col min="3841" max="3841" width="6.7109375" style="22" customWidth="1"/>
    <col min="3842" max="3842" width="58.42578125" style="22" customWidth="1"/>
    <col min="3843" max="3843" width="8.5703125" style="22" customWidth="1"/>
    <col min="3844" max="3847" width="15.42578125" style="22" customWidth="1"/>
    <col min="3848" max="4096" width="9.140625" style="22"/>
    <col min="4097" max="4097" width="6.7109375" style="22" customWidth="1"/>
    <col min="4098" max="4098" width="58.42578125" style="22" customWidth="1"/>
    <col min="4099" max="4099" width="8.5703125" style="22" customWidth="1"/>
    <col min="4100" max="4103" width="15.42578125" style="22" customWidth="1"/>
    <col min="4104" max="4352" width="9.140625" style="22"/>
    <col min="4353" max="4353" width="6.7109375" style="22" customWidth="1"/>
    <col min="4354" max="4354" width="58.42578125" style="22" customWidth="1"/>
    <col min="4355" max="4355" width="8.5703125" style="22" customWidth="1"/>
    <col min="4356" max="4359" width="15.42578125" style="22" customWidth="1"/>
    <col min="4360" max="4608" width="9.140625" style="22"/>
    <col min="4609" max="4609" width="6.7109375" style="22" customWidth="1"/>
    <col min="4610" max="4610" width="58.42578125" style="22" customWidth="1"/>
    <col min="4611" max="4611" width="8.5703125" style="22" customWidth="1"/>
    <col min="4612" max="4615" width="15.42578125" style="22" customWidth="1"/>
    <col min="4616" max="4864" width="9.140625" style="22"/>
    <col min="4865" max="4865" width="6.7109375" style="22" customWidth="1"/>
    <col min="4866" max="4866" width="58.42578125" style="22" customWidth="1"/>
    <col min="4867" max="4867" width="8.5703125" style="22" customWidth="1"/>
    <col min="4868" max="4871" width="15.42578125" style="22" customWidth="1"/>
    <col min="4872" max="5120" width="9.140625" style="22"/>
    <col min="5121" max="5121" width="6.7109375" style="22" customWidth="1"/>
    <col min="5122" max="5122" width="58.42578125" style="22" customWidth="1"/>
    <col min="5123" max="5123" width="8.5703125" style="22" customWidth="1"/>
    <col min="5124" max="5127" width="15.42578125" style="22" customWidth="1"/>
    <col min="5128" max="5376" width="9.140625" style="22"/>
    <col min="5377" max="5377" width="6.7109375" style="22" customWidth="1"/>
    <col min="5378" max="5378" width="58.42578125" style="22" customWidth="1"/>
    <col min="5379" max="5379" width="8.5703125" style="22" customWidth="1"/>
    <col min="5380" max="5383" width="15.42578125" style="22" customWidth="1"/>
    <col min="5384" max="5632" width="9.140625" style="22"/>
    <col min="5633" max="5633" width="6.7109375" style="22" customWidth="1"/>
    <col min="5634" max="5634" width="58.42578125" style="22" customWidth="1"/>
    <col min="5635" max="5635" width="8.5703125" style="22" customWidth="1"/>
    <col min="5636" max="5639" width="15.42578125" style="22" customWidth="1"/>
    <col min="5640" max="5888" width="9.140625" style="22"/>
    <col min="5889" max="5889" width="6.7109375" style="22" customWidth="1"/>
    <col min="5890" max="5890" width="58.42578125" style="22" customWidth="1"/>
    <col min="5891" max="5891" width="8.5703125" style="22" customWidth="1"/>
    <col min="5892" max="5895" width="15.42578125" style="22" customWidth="1"/>
    <col min="5896" max="6144" width="9.140625" style="22"/>
    <col min="6145" max="6145" width="6.7109375" style="22" customWidth="1"/>
    <col min="6146" max="6146" width="58.42578125" style="22" customWidth="1"/>
    <col min="6147" max="6147" width="8.5703125" style="22" customWidth="1"/>
    <col min="6148" max="6151" width="15.42578125" style="22" customWidth="1"/>
    <col min="6152" max="6400" width="9.140625" style="22"/>
    <col min="6401" max="6401" width="6.7109375" style="22" customWidth="1"/>
    <col min="6402" max="6402" width="58.42578125" style="22" customWidth="1"/>
    <col min="6403" max="6403" width="8.5703125" style="22" customWidth="1"/>
    <col min="6404" max="6407" width="15.42578125" style="22" customWidth="1"/>
    <col min="6408" max="6656" width="9.140625" style="22"/>
    <col min="6657" max="6657" width="6.7109375" style="22" customWidth="1"/>
    <col min="6658" max="6658" width="58.42578125" style="22" customWidth="1"/>
    <col min="6659" max="6659" width="8.5703125" style="22" customWidth="1"/>
    <col min="6660" max="6663" width="15.42578125" style="22" customWidth="1"/>
    <col min="6664" max="6912" width="9.140625" style="22"/>
    <col min="6913" max="6913" width="6.7109375" style="22" customWidth="1"/>
    <col min="6914" max="6914" width="58.42578125" style="22" customWidth="1"/>
    <col min="6915" max="6915" width="8.5703125" style="22" customWidth="1"/>
    <col min="6916" max="6919" width="15.42578125" style="22" customWidth="1"/>
    <col min="6920" max="7168" width="9.140625" style="22"/>
    <col min="7169" max="7169" width="6.7109375" style="22" customWidth="1"/>
    <col min="7170" max="7170" width="58.42578125" style="22" customWidth="1"/>
    <col min="7171" max="7171" width="8.5703125" style="22" customWidth="1"/>
    <col min="7172" max="7175" width="15.42578125" style="22" customWidth="1"/>
    <col min="7176" max="7424" width="9.140625" style="22"/>
    <col min="7425" max="7425" width="6.7109375" style="22" customWidth="1"/>
    <col min="7426" max="7426" width="58.42578125" style="22" customWidth="1"/>
    <col min="7427" max="7427" width="8.5703125" style="22" customWidth="1"/>
    <col min="7428" max="7431" width="15.42578125" style="22" customWidth="1"/>
    <col min="7432" max="7680" width="9.140625" style="22"/>
    <col min="7681" max="7681" width="6.7109375" style="22" customWidth="1"/>
    <col min="7682" max="7682" width="58.42578125" style="22" customWidth="1"/>
    <col min="7683" max="7683" width="8.5703125" style="22" customWidth="1"/>
    <col min="7684" max="7687" width="15.42578125" style="22" customWidth="1"/>
    <col min="7688" max="7936" width="9.140625" style="22"/>
    <col min="7937" max="7937" width="6.7109375" style="22" customWidth="1"/>
    <col min="7938" max="7938" width="58.42578125" style="22" customWidth="1"/>
    <col min="7939" max="7939" width="8.5703125" style="22" customWidth="1"/>
    <col min="7940" max="7943" width="15.42578125" style="22" customWidth="1"/>
    <col min="7944" max="8192" width="9.140625" style="22"/>
    <col min="8193" max="8193" width="6.7109375" style="22" customWidth="1"/>
    <col min="8194" max="8194" width="58.42578125" style="22" customWidth="1"/>
    <col min="8195" max="8195" width="8.5703125" style="22" customWidth="1"/>
    <col min="8196" max="8199" width="15.42578125" style="22" customWidth="1"/>
    <col min="8200" max="8448" width="9.140625" style="22"/>
    <col min="8449" max="8449" width="6.7109375" style="22" customWidth="1"/>
    <col min="8450" max="8450" width="58.42578125" style="22" customWidth="1"/>
    <col min="8451" max="8451" width="8.5703125" style="22" customWidth="1"/>
    <col min="8452" max="8455" width="15.42578125" style="22" customWidth="1"/>
    <col min="8456" max="8704" width="9.140625" style="22"/>
    <col min="8705" max="8705" width="6.7109375" style="22" customWidth="1"/>
    <col min="8706" max="8706" width="58.42578125" style="22" customWidth="1"/>
    <col min="8707" max="8707" width="8.5703125" style="22" customWidth="1"/>
    <col min="8708" max="8711" width="15.42578125" style="22" customWidth="1"/>
    <col min="8712" max="8960" width="9.140625" style="22"/>
    <col min="8961" max="8961" width="6.7109375" style="22" customWidth="1"/>
    <col min="8962" max="8962" width="58.42578125" style="22" customWidth="1"/>
    <col min="8963" max="8963" width="8.5703125" style="22" customWidth="1"/>
    <col min="8964" max="8967" width="15.42578125" style="22" customWidth="1"/>
    <col min="8968" max="9216" width="9.140625" style="22"/>
    <col min="9217" max="9217" width="6.7109375" style="22" customWidth="1"/>
    <col min="9218" max="9218" width="58.42578125" style="22" customWidth="1"/>
    <col min="9219" max="9219" width="8.5703125" style="22" customWidth="1"/>
    <col min="9220" max="9223" width="15.42578125" style="22" customWidth="1"/>
    <col min="9224" max="9472" width="9.140625" style="22"/>
    <col min="9473" max="9473" width="6.7109375" style="22" customWidth="1"/>
    <col min="9474" max="9474" width="58.42578125" style="22" customWidth="1"/>
    <col min="9475" max="9475" width="8.5703125" style="22" customWidth="1"/>
    <col min="9476" max="9479" width="15.42578125" style="22" customWidth="1"/>
    <col min="9480" max="9728" width="9.140625" style="22"/>
    <col min="9729" max="9729" width="6.7109375" style="22" customWidth="1"/>
    <col min="9730" max="9730" width="58.42578125" style="22" customWidth="1"/>
    <col min="9731" max="9731" width="8.5703125" style="22" customWidth="1"/>
    <col min="9732" max="9735" width="15.42578125" style="22" customWidth="1"/>
    <col min="9736" max="9984" width="9.140625" style="22"/>
    <col min="9985" max="9985" width="6.7109375" style="22" customWidth="1"/>
    <col min="9986" max="9986" width="58.42578125" style="22" customWidth="1"/>
    <col min="9987" max="9987" width="8.5703125" style="22" customWidth="1"/>
    <col min="9988" max="9991" width="15.42578125" style="22" customWidth="1"/>
    <col min="9992" max="10240" width="9.140625" style="22"/>
    <col min="10241" max="10241" width="6.7109375" style="22" customWidth="1"/>
    <col min="10242" max="10242" width="58.42578125" style="22" customWidth="1"/>
    <col min="10243" max="10243" width="8.5703125" style="22" customWidth="1"/>
    <col min="10244" max="10247" width="15.42578125" style="22" customWidth="1"/>
    <col min="10248" max="10496" width="9.140625" style="22"/>
    <col min="10497" max="10497" width="6.7109375" style="22" customWidth="1"/>
    <col min="10498" max="10498" width="58.42578125" style="22" customWidth="1"/>
    <col min="10499" max="10499" width="8.5703125" style="22" customWidth="1"/>
    <col min="10500" max="10503" width="15.42578125" style="22" customWidth="1"/>
    <col min="10504" max="10752" width="9.140625" style="22"/>
    <col min="10753" max="10753" width="6.7109375" style="22" customWidth="1"/>
    <col min="10754" max="10754" width="58.42578125" style="22" customWidth="1"/>
    <col min="10755" max="10755" width="8.5703125" style="22" customWidth="1"/>
    <col min="10756" max="10759" width="15.42578125" style="22" customWidth="1"/>
    <col min="10760" max="11008" width="9.140625" style="22"/>
    <col min="11009" max="11009" width="6.7109375" style="22" customWidth="1"/>
    <col min="11010" max="11010" width="58.42578125" style="22" customWidth="1"/>
    <col min="11011" max="11011" width="8.5703125" style="22" customWidth="1"/>
    <col min="11012" max="11015" width="15.42578125" style="22" customWidth="1"/>
    <col min="11016" max="11264" width="9.140625" style="22"/>
    <col min="11265" max="11265" width="6.7109375" style="22" customWidth="1"/>
    <col min="11266" max="11266" width="58.42578125" style="22" customWidth="1"/>
    <col min="11267" max="11267" width="8.5703125" style="22" customWidth="1"/>
    <col min="11268" max="11271" width="15.42578125" style="22" customWidth="1"/>
    <col min="11272" max="11520" width="9.140625" style="22"/>
    <col min="11521" max="11521" width="6.7109375" style="22" customWidth="1"/>
    <col min="11522" max="11522" width="58.42578125" style="22" customWidth="1"/>
    <col min="11523" max="11523" width="8.5703125" style="22" customWidth="1"/>
    <col min="11524" max="11527" width="15.42578125" style="22" customWidth="1"/>
    <col min="11528" max="11776" width="9.140625" style="22"/>
    <col min="11777" max="11777" width="6.7109375" style="22" customWidth="1"/>
    <col min="11778" max="11778" width="58.42578125" style="22" customWidth="1"/>
    <col min="11779" max="11779" width="8.5703125" style="22" customWidth="1"/>
    <col min="11780" max="11783" width="15.42578125" style="22" customWidth="1"/>
    <col min="11784" max="12032" width="9.140625" style="22"/>
    <col min="12033" max="12033" width="6.7109375" style="22" customWidth="1"/>
    <col min="12034" max="12034" width="58.42578125" style="22" customWidth="1"/>
    <col min="12035" max="12035" width="8.5703125" style="22" customWidth="1"/>
    <col min="12036" max="12039" width="15.42578125" style="22" customWidth="1"/>
    <col min="12040" max="12288" width="9.140625" style="22"/>
    <col min="12289" max="12289" width="6.7109375" style="22" customWidth="1"/>
    <col min="12290" max="12290" width="58.42578125" style="22" customWidth="1"/>
    <col min="12291" max="12291" width="8.5703125" style="22" customWidth="1"/>
    <col min="12292" max="12295" width="15.42578125" style="22" customWidth="1"/>
    <col min="12296" max="12544" width="9.140625" style="22"/>
    <col min="12545" max="12545" width="6.7109375" style="22" customWidth="1"/>
    <col min="12546" max="12546" width="58.42578125" style="22" customWidth="1"/>
    <col min="12547" max="12547" width="8.5703125" style="22" customWidth="1"/>
    <col min="12548" max="12551" width="15.42578125" style="22" customWidth="1"/>
    <col min="12552" max="12800" width="9.140625" style="22"/>
    <col min="12801" max="12801" width="6.7109375" style="22" customWidth="1"/>
    <col min="12802" max="12802" width="58.42578125" style="22" customWidth="1"/>
    <col min="12803" max="12803" width="8.5703125" style="22" customWidth="1"/>
    <col min="12804" max="12807" width="15.42578125" style="22" customWidth="1"/>
    <col min="12808" max="13056" width="9.140625" style="22"/>
    <col min="13057" max="13057" width="6.7109375" style="22" customWidth="1"/>
    <col min="13058" max="13058" width="58.42578125" style="22" customWidth="1"/>
    <col min="13059" max="13059" width="8.5703125" style="22" customWidth="1"/>
    <col min="13060" max="13063" width="15.42578125" style="22" customWidth="1"/>
    <col min="13064" max="13312" width="9.140625" style="22"/>
    <col min="13313" max="13313" width="6.7109375" style="22" customWidth="1"/>
    <col min="13314" max="13314" width="58.42578125" style="22" customWidth="1"/>
    <col min="13315" max="13315" width="8.5703125" style="22" customWidth="1"/>
    <col min="13316" max="13319" width="15.42578125" style="22" customWidth="1"/>
    <col min="13320" max="13568" width="9.140625" style="22"/>
    <col min="13569" max="13569" width="6.7109375" style="22" customWidth="1"/>
    <col min="13570" max="13570" width="58.42578125" style="22" customWidth="1"/>
    <col min="13571" max="13571" width="8.5703125" style="22" customWidth="1"/>
    <col min="13572" max="13575" width="15.42578125" style="22" customWidth="1"/>
    <col min="13576" max="13824" width="9.140625" style="22"/>
    <col min="13825" max="13825" width="6.7109375" style="22" customWidth="1"/>
    <col min="13826" max="13826" width="58.42578125" style="22" customWidth="1"/>
    <col min="13827" max="13827" width="8.5703125" style="22" customWidth="1"/>
    <col min="13828" max="13831" width="15.42578125" style="22" customWidth="1"/>
    <col min="13832" max="14080" width="9.140625" style="22"/>
    <col min="14081" max="14081" width="6.7109375" style="22" customWidth="1"/>
    <col min="14082" max="14082" width="58.42578125" style="22" customWidth="1"/>
    <col min="14083" max="14083" width="8.5703125" style="22" customWidth="1"/>
    <col min="14084" max="14087" width="15.42578125" style="22" customWidth="1"/>
    <col min="14088" max="14336" width="9.140625" style="22"/>
    <col min="14337" max="14337" width="6.7109375" style="22" customWidth="1"/>
    <col min="14338" max="14338" width="58.42578125" style="22" customWidth="1"/>
    <col min="14339" max="14339" width="8.5703125" style="22" customWidth="1"/>
    <col min="14340" max="14343" width="15.42578125" style="22" customWidth="1"/>
    <col min="14344" max="14592" width="9.140625" style="22"/>
    <col min="14593" max="14593" width="6.7109375" style="22" customWidth="1"/>
    <col min="14594" max="14594" width="58.42578125" style="22" customWidth="1"/>
    <col min="14595" max="14595" width="8.5703125" style="22" customWidth="1"/>
    <col min="14596" max="14599" width="15.42578125" style="22" customWidth="1"/>
    <col min="14600" max="14848" width="9.140625" style="22"/>
    <col min="14849" max="14849" width="6.7109375" style="22" customWidth="1"/>
    <col min="14850" max="14850" width="58.42578125" style="22" customWidth="1"/>
    <col min="14851" max="14851" width="8.5703125" style="22" customWidth="1"/>
    <col min="14852" max="14855" width="15.42578125" style="22" customWidth="1"/>
    <col min="14856" max="15104" width="9.140625" style="22"/>
    <col min="15105" max="15105" width="6.7109375" style="22" customWidth="1"/>
    <col min="15106" max="15106" width="58.42578125" style="22" customWidth="1"/>
    <col min="15107" max="15107" width="8.5703125" style="22" customWidth="1"/>
    <col min="15108" max="15111" width="15.42578125" style="22" customWidth="1"/>
    <col min="15112" max="15360" width="9.140625" style="22"/>
    <col min="15361" max="15361" width="6.7109375" style="22" customWidth="1"/>
    <col min="15362" max="15362" width="58.42578125" style="22" customWidth="1"/>
    <col min="15363" max="15363" width="8.5703125" style="22" customWidth="1"/>
    <col min="15364" max="15367" width="15.42578125" style="22" customWidth="1"/>
    <col min="15368" max="15616" width="9.140625" style="22"/>
    <col min="15617" max="15617" width="6.7109375" style="22" customWidth="1"/>
    <col min="15618" max="15618" width="58.42578125" style="22" customWidth="1"/>
    <col min="15619" max="15619" width="8.5703125" style="22" customWidth="1"/>
    <col min="15620" max="15623" width="15.42578125" style="22" customWidth="1"/>
    <col min="15624" max="15872" width="9.140625" style="22"/>
    <col min="15873" max="15873" width="6.7109375" style="22" customWidth="1"/>
    <col min="15874" max="15874" width="58.42578125" style="22" customWidth="1"/>
    <col min="15875" max="15875" width="8.5703125" style="22" customWidth="1"/>
    <col min="15876" max="15879" width="15.42578125" style="22" customWidth="1"/>
    <col min="15880" max="16128" width="9.140625" style="22"/>
    <col min="16129" max="16129" width="6.7109375" style="22" customWidth="1"/>
    <col min="16130" max="16130" width="58.42578125" style="22" customWidth="1"/>
    <col min="16131" max="16131" width="8.5703125" style="22" customWidth="1"/>
    <col min="16132" max="16135" width="15.42578125" style="22" customWidth="1"/>
    <col min="16136" max="16384" width="9.140625" style="22"/>
  </cols>
  <sheetData>
    <row r="1" spans="1:7" s="727" customFormat="1" ht="18" customHeight="1">
      <c r="A1" s="1279" t="s">
        <v>1692</v>
      </c>
      <c r="B1" s="1279"/>
      <c r="C1" s="1279"/>
      <c r="D1" s="1279"/>
      <c r="E1" s="1279"/>
      <c r="F1" s="1279"/>
      <c r="G1" s="1279"/>
    </row>
    <row r="2" spans="1:7" s="728" customFormat="1" ht="18" customHeight="1">
      <c r="A2" s="1279" t="s">
        <v>2328</v>
      </c>
      <c r="B2" s="1279"/>
      <c r="C2" s="1279"/>
      <c r="D2" s="1279"/>
      <c r="E2" s="1279"/>
      <c r="F2" s="1279"/>
      <c r="G2" s="1279"/>
    </row>
    <row r="4" spans="1:7" ht="12.75" customHeight="1">
      <c r="A4" s="729"/>
      <c r="B4" s="730"/>
      <c r="C4" s="731"/>
      <c r="D4" s="732">
        <v>1</v>
      </c>
      <c r="E4" s="732">
        <v>2</v>
      </c>
      <c r="F4" s="732">
        <v>3</v>
      </c>
      <c r="G4" s="732">
        <v>4</v>
      </c>
    </row>
    <row r="5" spans="1:7" s="733" customFormat="1">
      <c r="A5" s="1299" t="s">
        <v>2147</v>
      </c>
      <c r="B5" s="1301" t="s">
        <v>1695</v>
      </c>
      <c r="C5" s="1299" t="s">
        <v>1696</v>
      </c>
      <c r="D5" s="1303" t="s">
        <v>2148</v>
      </c>
      <c r="E5" s="1303"/>
      <c r="F5" s="1303" t="s">
        <v>2149</v>
      </c>
      <c r="G5" s="1303"/>
    </row>
    <row r="6" spans="1:7" s="733" customFormat="1" ht="21">
      <c r="A6" s="1300"/>
      <c r="B6" s="1302"/>
      <c r="C6" s="1300"/>
      <c r="D6" s="734" t="s">
        <v>2150</v>
      </c>
      <c r="E6" s="734" t="s">
        <v>2151</v>
      </c>
      <c r="F6" s="735" t="s">
        <v>2150</v>
      </c>
      <c r="G6" s="735" t="s">
        <v>2151</v>
      </c>
    </row>
    <row r="7" spans="1:7" s="733" customFormat="1">
      <c r="A7" s="679" t="s">
        <v>1704</v>
      </c>
      <c r="B7" s="679" t="s">
        <v>2152</v>
      </c>
      <c r="C7" s="700" t="s">
        <v>68</v>
      </c>
      <c r="D7" s="681">
        <v>761022.6307000001</v>
      </c>
      <c r="E7" s="681">
        <v>136334.93031999998</v>
      </c>
      <c r="F7" s="681">
        <v>729470.23618000001</v>
      </c>
      <c r="G7" s="681">
        <v>142658.20452999999</v>
      </c>
    </row>
    <row r="8" spans="1:7">
      <c r="A8" s="679" t="s">
        <v>1706</v>
      </c>
      <c r="B8" s="679" t="s">
        <v>2153</v>
      </c>
      <c r="C8" s="700" t="s">
        <v>68</v>
      </c>
      <c r="D8" s="681">
        <v>759860.4966999999</v>
      </c>
      <c r="E8" s="681">
        <v>131001.27432</v>
      </c>
      <c r="F8" s="681">
        <v>728338.68917999999</v>
      </c>
      <c r="G8" s="681">
        <v>138066.21153</v>
      </c>
    </row>
    <row r="9" spans="1:7">
      <c r="A9" s="710" t="s">
        <v>1708</v>
      </c>
      <c r="B9" s="710" t="s">
        <v>2154</v>
      </c>
      <c r="C9" s="711" t="s">
        <v>2155</v>
      </c>
      <c r="D9" s="684">
        <v>145639.91663999998</v>
      </c>
      <c r="E9" s="684">
        <v>61621.708210000012</v>
      </c>
      <c r="F9" s="684">
        <v>128064.40058</v>
      </c>
      <c r="G9" s="684">
        <v>59936.518020000003</v>
      </c>
    </row>
    <row r="10" spans="1:7">
      <c r="A10" s="682" t="s">
        <v>1711</v>
      </c>
      <c r="B10" s="682" t="s">
        <v>2156</v>
      </c>
      <c r="C10" s="701" t="s">
        <v>2157</v>
      </c>
      <c r="D10" s="684">
        <v>10033.418669999999</v>
      </c>
      <c r="E10" s="684">
        <v>2325.6502799999998</v>
      </c>
      <c r="F10" s="684">
        <v>8839.4605700000011</v>
      </c>
      <c r="G10" s="684">
        <v>2378.0592900000001</v>
      </c>
    </row>
    <row r="11" spans="1:7">
      <c r="A11" s="682" t="s">
        <v>1714</v>
      </c>
      <c r="B11" s="682" t="s">
        <v>2158</v>
      </c>
      <c r="C11" s="701" t="s">
        <v>2159</v>
      </c>
      <c r="D11" s="684">
        <v>1693.5546100000001</v>
      </c>
      <c r="E11" s="684">
        <v>353.01542000000001</v>
      </c>
      <c r="F11" s="684">
        <v>1548.5555400000001</v>
      </c>
      <c r="G11" s="684">
        <v>375.66159000000005</v>
      </c>
    </row>
    <row r="12" spans="1:7">
      <c r="A12" s="682" t="s">
        <v>1716</v>
      </c>
      <c r="B12" s="682" t="s">
        <v>2160</v>
      </c>
      <c r="C12" s="701" t="s">
        <v>2161</v>
      </c>
      <c r="D12" s="703"/>
      <c r="E12" s="703"/>
      <c r="F12" s="703"/>
      <c r="G12" s="703"/>
    </row>
    <row r="13" spans="1:7">
      <c r="A13" s="682" t="s">
        <v>1719</v>
      </c>
      <c r="B13" s="682" t="s">
        <v>2162</v>
      </c>
      <c r="C13" s="701" t="s">
        <v>2163</v>
      </c>
      <c r="D13" s="684">
        <v>-10008.904960000002</v>
      </c>
      <c r="E13" s="684"/>
      <c r="F13" s="684">
        <v>-1525.5293999999999</v>
      </c>
      <c r="G13" s="684"/>
    </row>
    <row r="14" spans="1:7">
      <c r="A14" s="682" t="s">
        <v>1722</v>
      </c>
      <c r="B14" s="682" t="s">
        <v>2164</v>
      </c>
      <c r="C14" s="701" t="s">
        <v>2165</v>
      </c>
      <c r="D14" s="684">
        <v>-6725.5736500000003</v>
      </c>
      <c r="E14" s="684"/>
      <c r="F14" s="684">
        <v>-5122.7133099999992</v>
      </c>
      <c r="G14" s="684"/>
    </row>
    <row r="15" spans="1:7">
      <c r="A15" s="682" t="s">
        <v>1725</v>
      </c>
      <c r="B15" s="682" t="s">
        <v>2166</v>
      </c>
      <c r="C15" s="701" t="s">
        <v>2167</v>
      </c>
      <c r="D15" s="684"/>
      <c r="E15" s="703"/>
      <c r="F15" s="684"/>
      <c r="G15" s="703"/>
    </row>
    <row r="16" spans="1:7">
      <c r="A16" s="682" t="s">
        <v>1728</v>
      </c>
      <c r="B16" s="682" t="s">
        <v>338</v>
      </c>
      <c r="C16" s="701" t="s">
        <v>2168</v>
      </c>
      <c r="D16" s="684">
        <v>265901.39996000001</v>
      </c>
      <c r="E16" s="684">
        <v>11829.213570000002</v>
      </c>
      <c r="F16" s="684">
        <v>257312.61737999998</v>
      </c>
      <c r="G16" s="684">
        <v>10976.243759999999</v>
      </c>
    </row>
    <row r="17" spans="1:7">
      <c r="A17" s="682" t="s">
        <v>1731</v>
      </c>
      <c r="B17" s="682" t="s">
        <v>2169</v>
      </c>
      <c r="C17" s="701" t="s">
        <v>2170</v>
      </c>
      <c r="D17" s="684">
        <v>2260.3960899999997</v>
      </c>
      <c r="E17" s="684">
        <v>529.84991000000002</v>
      </c>
      <c r="F17" s="684">
        <v>2366.0524100000002</v>
      </c>
      <c r="G17" s="684">
        <v>642.84059000000002</v>
      </c>
    </row>
    <row r="18" spans="1:7">
      <c r="A18" s="682" t="s">
        <v>2171</v>
      </c>
      <c r="B18" s="682" t="s">
        <v>2172</v>
      </c>
      <c r="C18" s="701" t="s">
        <v>2173</v>
      </c>
      <c r="D18" s="684">
        <v>99.811999999999998</v>
      </c>
      <c r="E18" s="684"/>
      <c r="F18" s="684">
        <v>77.349000000000004</v>
      </c>
      <c r="G18" s="684"/>
    </row>
    <row r="19" spans="1:7">
      <c r="A19" s="682" t="s">
        <v>2174</v>
      </c>
      <c r="B19" s="682" t="s">
        <v>2175</v>
      </c>
      <c r="C19" s="701" t="s">
        <v>2176</v>
      </c>
      <c r="D19" s="703">
        <v>-20247.774079999999</v>
      </c>
      <c r="E19" s="703"/>
      <c r="F19" s="703">
        <v>-16419.86507</v>
      </c>
      <c r="G19" s="703"/>
    </row>
    <row r="20" spans="1:7">
      <c r="A20" s="682" t="s">
        <v>2177</v>
      </c>
      <c r="B20" s="682" t="s">
        <v>2178</v>
      </c>
      <c r="C20" s="701" t="s">
        <v>2179</v>
      </c>
      <c r="D20" s="684">
        <v>20285.510859999999</v>
      </c>
      <c r="E20" s="684">
        <v>3209.7769300000004</v>
      </c>
      <c r="F20" s="684">
        <v>19646.496809999997</v>
      </c>
      <c r="G20" s="684">
        <v>4905.8453200000013</v>
      </c>
    </row>
    <row r="21" spans="1:7">
      <c r="A21" s="682" t="s">
        <v>2180</v>
      </c>
      <c r="B21" s="682" t="s">
        <v>2181</v>
      </c>
      <c r="C21" s="701" t="s">
        <v>2182</v>
      </c>
      <c r="D21" s="684">
        <v>123876.57051999999</v>
      </c>
      <c r="E21" s="684">
        <v>27663.856480000002</v>
      </c>
      <c r="F21" s="684">
        <v>122705.20767</v>
      </c>
      <c r="G21" s="684">
        <v>31858.98733</v>
      </c>
    </row>
    <row r="22" spans="1:7">
      <c r="A22" s="682" t="s">
        <v>2183</v>
      </c>
      <c r="B22" s="682" t="s">
        <v>2184</v>
      </c>
      <c r="C22" s="701" t="s">
        <v>2185</v>
      </c>
      <c r="D22" s="703">
        <v>42009.378669999998</v>
      </c>
      <c r="E22" s="684">
        <v>9377.7443299999995</v>
      </c>
      <c r="F22" s="703">
        <v>41621.719830000002</v>
      </c>
      <c r="G22" s="684">
        <v>10800.85917</v>
      </c>
    </row>
    <row r="23" spans="1:7">
      <c r="A23" s="682" t="s">
        <v>2186</v>
      </c>
      <c r="B23" s="682" t="s">
        <v>2187</v>
      </c>
      <c r="C23" s="701" t="s">
        <v>2188</v>
      </c>
      <c r="D23" s="703">
        <v>699.4855500000001</v>
      </c>
      <c r="E23" s="703">
        <v>163.96345000000002</v>
      </c>
      <c r="F23" s="703">
        <v>680.33420999999998</v>
      </c>
      <c r="G23" s="703">
        <v>184.84178999999997</v>
      </c>
    </row>
    <row r="24" spans="1:7">
      <c r="A24" s="682" t="s">
        <v>2189</v>
      </c>
      <c r="B24" s="682" t="s">
        <v>2190</v>
      </c>
      <c r="C24" s="701" t="s">
        <v>2191</v>
      </c>
      <c r="D24" s="684">
        <v>3651.3402000000001</v>
      </c>
      <c r="E24" s="684">
        <v>869.01936000000001</v>
      </c>
      <c r="F24" s="684">
        <v>3468.9483500000006</v>
      </c>
      <c r="G24" s="684">
        <v>954.21794</v>
      </c>
    </row>
    <row r="25" spans="1:7">
      <c r="A25" s="682" t="s">
        <v>2192</v>
      </c>
      <c r="B25" s="682" t="s">
        <v>2193</v>
      </c>
      <c r="C25" s="701" t="s">
        <v>2194</v>
      </c>
      <c r="D25" s="703"/>
      <c r="E25" s="703"/>
      <c r="F25" s="684"/>
      <c r="G25" s="703"/>
    </row>
    <row r="26" spans="1:7">
      <c r="A26" s="682" t="s">
        <v>2195</v>
      </c>
      <c r="B26" s="682" t="s">
        <v>2196</v>
      </c>
      <c r="C26" s="701" t="s">
        <v>2197</v>
      </c>
      <c r="D26" s="684"/>
      <c r="E26" s="703">
        <v>247.512</v>
      </c>
      <c r="F26" s="684"/>
      <c r="G26" s="684">
        <v>307.52300000000002</v>
      </c>
    </row>
    <row r="27" spans="1:7">
      <c r="A27" s="682" t="s">
        <v>2198</v>
      </c>
      <c r="B27" s="682" t="s">
        <v>2199</v>
      </c>
      <c r="C27" s="701" t="s">
        <v>2200</v>
      </c>
      <c r="D27" s="703"/>
      <c r="E27" s="703"/>
      <c r="F27" s="703"/>
      <c r="G27" s="703"/>
    </row>
    <row r="28" spans="1:7">
      <c r="A28" s="682" t="s">
        <v>2201</v>
      </c>
      <c r="B28" s="682" t="s">
        <v>1892</v>
      </c>
      <c r="C28" s="701" t="s">
        <v>2202</v>
      </c>
      <c r="D28" s="684">
        <v>537.61128000000008</v>
      </c>
      <c r="E28" s="703">
        <v>114.35406</v>
      </c>
      <c r="F28" s="684">
        <v>552.58947000000001</v>
      </c>
      <c r="G28" s="684">
        <v>166.43067000000002</v>
      </c>
    </row>
    <row r="29" spans="1:7">
      <c r="A29" s="682" t="s">
        <v>2203</v>
      </c>
      <c r="B29" s="682" t="s">
        <v>2204</v>
      </c>
      <c r="C29" s="701" t="s">
        <v>2205</v>
      </c>
      <c r="D29" s="684">
        <v>1.3640000000000001</v>
      </c>
      <c r="E29" s="703"/>
      <c r="F29" s="684">
        <v>4.6757600000000004</v>
      </c>
      <c r="G29" s="703"/>
    </row>
    <row r="30" spans="1:7">
      <c r="A30" s="682" t="s">
        <v>2206</v>
      </c>
      <c r="B30" s="682" t="s">
        <v>2207</v>
      </c>
      <c r="C30" s="701" t="s">
        <v>2208</v>
      </c>
      <c r="D30" s="703"/>
      <c r="E30" s="703"/>
      <c r="F30" s="703">
        <v>5.2879999999999994</v>
      </c>
      <c r="G30" s="703"/>
    </row>
    <row r="31" spans="1:7">
      <c r="A31" s="682" t="s">
        <v>2209</v>
      </c>
      <c r="B31" s="682" t="s">
        <v>2210</v>
      </c>
      <c r="C31" s="701" t="s">
        <v>2211</v>
      </c>
      <c r="D31" s="684"/>
      <c r="E31" s="684"/>
      <c r="F31" s="684"/>
      <c r="G31" s="684"/>
    </row>
    <row r="32" spans="1:7">
      <c r="A32" s="682" t="s">
        <v>2212</v>
      </c>
      <c r="B32" s="682" t="s">
        <v>2213</v>
      </c>
      <c r="C32" s="701" t="s">
        <v>2214</v>
      </c>
      <c r="D32" s="703">
        <v>23.09198</v>
      </c>
      <c r="E32" s="703"/>
      <c r="F32" s="703">
        <v>107.26974</v>
      </c>
      <c r="G32" s="703"/>
    </row>
    <row r="33" spans="1:7">
      <c r="A33" s="682" t="s">
        <v>2215</v>
      </c>
      <c r="B33" s="682" t="s">
        <v>2216</v>
      </c>
      <c r="C33" s="701" t="s">
        <v>2217</v>
      </c>
      <c r="D33" s="703">
        <v>52.70608</v>
      </c>
      <c r="E33" s="703"/>
      <c r="F33" s="703">
        <v>36.234079999999999</v>
      </c>
      <c r="G33" s="703"/>
    </row>
    <row r="34" spans="1:7">
      <c r="A34" s="682" t="s">
        <v>2218</v>
      </c>
      <c r="B34" s="682" t="s">
        <v>2219</v>
      </c>
      <c r="C34" s="701" t="s">
        <v>2220</v>
      </c>
      <c r="D34" s="703">
        <v>81.283450000000002</v>
      </c>
      <c r="E34" s="703"/>
      <c r="F34" s="703">
        <v>385.62915000000004</v>
      </c>
      <c r="G34" s="703"/>
    </row>
    <row r="35" spans="1:7">
      <c r="A35" s="682" t="s">
        <v>2221</v>
      </c>
      <c r="B35" s="682" t="s">
        <v>2222</v>
      </c>
      <c r="C35" s="701" t="s">
        <v>2223</v>
      </c>
      <c r="D35" s="703">
        <v>178323.40519999998</v>
      </c>
      <c r="E35" s="703">
        <v>12238.808000000001</v>
      </c>
      <c r="F35" s="703">
        <v>162966.17838</v>
      </c>
      <c r="G35" s="703">
        <v>14385.252990000001</v>
      </c>
    </row>
    <row r="36" spans="1:7">
      <c r="A36" s="682" t="s">
        <v>2224</v>
      </c>
      <c r="B36" s="682" t="s">
        <v>2225</v>
      </c>
      <c r="C36" s="701" t="s">
        <v>2226</v>
      </c>
      <c r="D36" s="703"/>
      <c r="E36" s="703"/>
      <c r="F36" s="703"/>
      <c r="G36" s="703"/>
    </row>
    <row r="37" spans="1:7">
      <c r="A37" s="682" t="s">
        <v>2227</v>
      </c>
      <c r="B37" s="682" t="s">
        <v>2228</v>
      </c>
      <c r="C37" s="701" t="s">
        <v>2229</v>
      </c>
      <c r="D37" s="703"/>
      <c r="E37" s="703"/>
      <c r="F37" s="684"/>
      <c r="G37" s="703"/>
    </row>
    <row r="38" spans="1:7">
      <c r="A38" s="682" t="s">
        <v>2230</v>
      </c>
      <c r="B38" s="682" t="s">
        <v>2231</v>
      </c>
      <c r="C38" s="701" t="s">
        <v>2232</v>
      </c>
      <c r="D38" s="703"/>
      <c r="E38" s="703"/>
      <c r="F38" s="703"/>
      <c r="G38" s="703"/>
    </row>
    <row r="39" spans="1:7">
      <c r="A39" s="682" t="s">
        <v>2233</v>
      </c>
      <c r="B39" s="682" t="s">
        <v>2234</v>
      </c>
      <c r="C39" s="701" t="s">
        <v>2235</v>
      </c>
      <c r="D39" s="703"/>
      <c r="E39" s="703"/>
      <c r="F39" s="684"/>
      <c r="G39" s="703"/>
    </row>
    <row r="40" spans="1:7">
      <c r="A40" s="682" t="s">
        <v>2236</v>
      </c>
      <c r="B40" s="682" t="s">
        <v>2237</v>
      </c>
      <c r="C40" s="701" t="s">
        <v>2238</v>
      </c>
      <c r="D40" s="703"/>
      <c r="E40" s="703"/>
      <c r="F40" s="703"/>
      <c r="G40" s="703"/>
    </row>
    <row r="41" spans="1:7">
      <c r="A41" s="682" t="s">
        <v>2239</v>
      </c>
      <c r="B41" s="682" t="s">
        <v>2240</v>
      </c>
      <c r="C41" s="701" t="s">
        <v>2241</v>
      </c>
      <c r="D41" s="684"/>
      <c r="E41" s="684"/>
      <c r="F41" s="703"/>
      <c r="G41" s="703"/>
    </row>
    <row r="42" spans="1:7">
      <c r="A42" s="682" t="s">
        <v>2242</v>
      </c>
      <c r="B42" s="682" t="s">
        <v>2243</v>
      </c>
      <c r="C42" s="701" t="s">
        <v>2244</v>
      </c>
      <c r="D42" s="703">
        <v>1617.9031599999998</v>
      </c>
      <c r="E42" s="703">
        <v>456.61243000000002</v>
      </c>
      <c r="F42" s="703">
        <v>932.28541000000007</v>
      </c>
      <c r="G42" s="703">
        <v>192.92997</v>
      </c>
    </row>
    <row r="43" spans="1:7">
      <c r="A43" s="682" t="s">
        <v>2245</v>
      </c>
      <c r="B43" s="682" t="s">
        <v>2246</v>
      </c>
      <c r="C43" s="701" t="s">
        <v>2247</v>
      </c>
      <c r="D43" s="684">
        <v>54.600470000000001</v>
      </c>
      <c r="E43" s="684">
        <v>0.18988999999999998</v>
      </c>
      <c r="F43" s="684">
        <v>85.504619999999989</v>
      </c>
      <c r="G43" s="684">
        <v>1E-4</v>
      </c>
    </row>
    <row r="44" spans="1:7">
      <c r="A44" s="679" t="s">
        <v>1734</v>
      </c>
      <c r="B44" s="679" t="s">
        <v>2248</v>
      </c>
      <c r="C44" s="700" t="s">
        <v>68</v>
      </c>
      <c r="D44" s="736"/>
      <c r="E44" s="736"/>
      <c r="F44" s="736"/>
      <c r="G44" s="736"/>
    </row>
    <row r="45" spans="1:7">
      <c r="A45" s="682" t="s">
        <v>1736</v>
      </c>
      <c r="B45" s="682" t="s">
        <v>2249</v>
      </c>
      <c r="C45" s="701" t="s">
        <v>2250</v>
      </c>
      <c r="D45" s="703"/>
      <c r="E45" s="703"/>
      <c r="F45" s="703"/>
      <c r="G45" s="703"/>
    </row>
    <row r="46" spans="1:7">
      <c r="A46" s="682" t="s">
        <v>1738</v>
      </c>
      <c r="B46" s="682" t="s">
        <v>2251</v>
      </c>
      <c r="C46" s="701" t="s">
        <v>2252</v>
      </c>
      <c r="D46" s="703"/>
      <c r="E46" s="703"/>
      <c r="F46" s="703"/>
      <c r="G46" s="703"/>
    </row>
    <row r="47" spans="1:7">
      <c r="A47" s="682" t="s">
        <v>1741</v>
      </c>
      <c r="B47" s="682" t="s">
        <v>2253</v>
      </c>
      <c r="C47" s="701" t="s">
        <v>2254</v>
      </c>
      <c r="D47" s="703"/>
      <c r="E47" s="703"/>
      <c r="F47" s="703"/>
      <c r="G47" s="703"/>
    </row>
    <row r="48" spans="1:7">
      <c r="A48" s="682" t="s">
        <v>1744</v>
      </c>
      <c r="B48" s="682" t="s">
        <v>2255</v>
      </c>
      <c r="C48" s="701" t="s">
        <v>2256</v>
      </c>
      <c r="D48" s="703"/>
      <c r="E48" s="703"/>
      <c r="F48" s="703"/>
      <c r="G48" s="703"/>
    </row>
    <row r="49" spans="1:7">
      <c r="A49" s="682" t="s">
        <v>1747</v>
      </c>
      <c r="B49" s="682" t="s">
        <v>2257</v>
      </c>
      <c r="C49" s="701" t="s">
        <v>2258</v>
      </c>
      <c r="D49" s="703"/>
      <c r="E49" s="703"/>
      <c r="F49" s="703"/>
      <c r="G49" s="703"/>
    </row>
    <row r="50" spans="1:7">
      <c r="A50" s="679" t="s">
        <v>1765</v>
      </c>
      <c r="B50" s="679" t="s">
        <v>2259</v>
      </c>
      <c r="C50" s="700" t="s">
        <v>68</v>
      </c>
      <c r="D50" s="736"/>
      <c r="E50" s="736"/>
      <c r="F50" s="736"/>
      <c r="G50" s="736"/>
    </row>
    <row r="51" spans="1:7">
      <c r="A51" s="682" t="s">
        <v>1767</v>
      </c>
      <c r="B51" s="682" t="s">
        <v>2260</v>
      </c>
      <c r="C51" s="701" t="s">
        <v>2261</v>
      </c>
      <c r="D51" s="703"/>
      <c r="E51" s="684"/>
      <c r="F51" s="684"/>
      <c r="G51" s="684"/>
    </row>
    <row r="52" spans="1:7">
      <c r="A52" s="682" t="s">
        <v>1770</v>
      </c>
      <c r="B52" s="682" t="s">
        <v>2262</v>
      </c>
      <c r="C52" s="701" t="s">
        <v>2263</v>
      </c>
      <c r="D52" s="684"/>
      <c r="E52" s="703"/>
      <c r="F52" s="684"/>
      <c r="G52" s="703"/>
    </row>
    <row r="53" spans="1:7">
      <c r="A53" s="679" t="s">
        <v>2264</v>
      </c>
      <c r="B53" s="679" t="s">
        <v>1884</v>
      </c>
      <c r="C53" s="700" t="s">
        <v>68</v>
      </c>
      <c r="D53" s="736">
        <v>1162.134</v>
      </c>
      <c r="E53" s="736">
        <v>5333.6559999999999</v>
      </c>
      <c r="F53" s="736">
        <v>1131.547</v>
      </c>
      <c r="G53" s="736">
        <v>4591.9930000000004</v>
      </c>
    </row>
    <row r="54" spans="1:7">
      <c r="A54" s="682" t="s">
        <v>2265</v>
      </c>
      <c r="B54" s="682" t="s">
        <v>1884</v>
      </c>
      <c r="C54" s="701" t="s">
        <v>2266</v>
      </c>
      <c r="D54" s="703">
        <v>1162.134</v>
      </c>
      <c r="E54" s="703">
        <v>5333.6559999999999</v>
      </c>
      <c r="F54" s="703">
        <v>1131.547</v>
      </c>
      <c r="G54" s="703">
        <v>4591.9930000000004</v>
      </c>
    </row>
    <row r="55" spans="1:7">
      <c r="A55" s="682" t="s">
        <v>2267</v>
      </c>
      <c r="B55" s="682" t="s">
        <v>2268</v>
      </c>
      <c r="C55" s="701" t="s">
        <v>2269</v>
      </c>
      <c r="D55" s="703"/>
      <c r="E55" s="703"/>
      <c r="F55" s="703"/>
      <c r="G55" s="703"/>
    </row>
    <row r="56" spans="1:7">
      <c r="A56" s="679" t="s">
        <v>1814</v>
      </c>
      <c r="B56" s="679" t="s">
        <v>2270</v>
      </c>
      <c r="C56" s="700" t="s">
        <v>68</v>
      </c>
      <c r="D56" s="736">
        <v>749229.68515999999</v>
      </c>
      <c r="E56" s="736">
        <v>149851.07225</v>
      </c>
      <c r="F56" s="736">
        <v>725435.76263999997</v>
      </c>
      <c r="G56" s="736">
        <v>150347.13261</v>
      </c>
    </row>
    <row r="57" spans="1:7">
      <c r="A57" s="679" t="s">
        <v>1816</v>
      </c>
      <c r="B57" s="679" t="s">
        <v>2271</v>
      </c>
      <c r="C57" s="700" t="s">
        <v>68</v>
      </c>
      <c r="D57" s="736">
        <v>10689.347699999998</v>
      </c>
      <c r="E57" s="736">
        <v>149851.07225</v>
      </c>
      <c r="F57" s="736">
        <v>17710.408480000002</v>
      </c>
      <c r="G57" s="736">
        <v>150347.13261</v>
      </c>
    </row>
    <row r="58" spans="1:7">
      <c r="A58" s="682" t="s">
        <v>1818</v>
      </c>
      <c r="B58" s="682" t="s">
        <v>2272</v>
      </c>
      <c r="C58" s="701" t="s">
        <v>2273</v>
      </c>
      <c r="D58" s="703"/>
      <c r="E58" s="703"/>
      <c r="F58" s="703"/>
      <c r="G58" s="703"/>
    </row>
    <row r="59" spans="1:7">
      <c r="A59" s="682" t="s">
        <v>1821</v>
      </c>
      <c r="B59" s="682" t="s">
        <v>2274</v>
      </c>
      <c r="C59" s="701" t="s">
        <v>2275</v>
      </c>
      <c r="D59" s="684"/>
      <c r="E59" s="703">
        <v>149851.07225</v>
      </c>
      <c r="F59" s="684"/>
      <c r="G59" s="703">
        <v>150347.13261</v>
      </c>
    </row>
    <row r="60" spans="1:7">
      <c r="A60" s="682" t="s">
        <v>1824</v>
      </c>
      <c r="B60" s="682" t="s">
        <v>2276</v>
      </c>
      <c r="C60" s="701" t="s">
        <v>2277</v>
      </c>
      <c r="D60" s="684">
        <v>6350.8650399999997</v>
      </c>
      <c r="E60" s="703"/>
      <c r="F60" s="684">
        <v>6159.5684299999994</v>
      </c>
      <c r="G60" s="703"/>
    </row>
    <row r="61" spans="1:7">
      <c r="A61" s="682" t="s">
        <v>1827</v>
      </c>
      <c r="B61" s="682" t="s">
        <v>2278</v>
      </c>
      <c r="C61" s="701" t="s">
        <v>2279</v>
      </c>
      <c r="D61" s="703"/>
      <c r="E61" s="703"/>
      <c r="F61" s="703"/>
      <c r="G61" s="703"/>
    </row>
    <row r="62" spans="1:7">
      <c r="A62" s="682" t="s">
        <v>1839</v>
      </c>
      <c r="B62" s="682" t="s">
        <v>2280</v>
      </c>
      <c r="C62" s="701" t="s">
        <v>2281</v>
      </c>
      <c r="D62" s="684"/>
      <c r="E62" s="703"/>
      <c r="F62" s="684"/>
      <c r="G62" s="703"/>
    </row>
    <row r="63" spans="1:7">
      <c r="A63" s="682" t="s">
        <v>1842</v>
      </c>
      <c r="B63" s="682" t="s">
        <v>2204</v>
      </c>
      <c r="C63" s="701" t="s">
        <v>2282</v>
      </c>
      <c r="D63" s="684">
        <v>18.013000000000005</v>
      </c>
      <c r="E63" s="703"/>
      <c r="F63" s="684">
        <v>11.253</v>
      </c>
      <c r="G63" s="703"/>
    </row>
    <row r="64" spans="1:7">
      <c r="A64" s="682" t="s">
        <v>1845</v>
      </c>
      <c r="B64" s="682" t="s">
        <v>2207</v>
      </c>
      <c r="C64" s="701" t="s">
        <v>2283</v>
      </c>
      <c r="D64" s="684"/>
      <c r="E64" s="703"/>
      <c r="F64" s="684"/>
      <c r="G64" s="703"/>
    </row>
    <row r="65" spans="1:7">
      <c r="A65" s="682" t="s">
        <v>2284</v>
      </c>
      <c r="B65" s="682" t="s">
        <v>2285</v>
      </c>
      <c r="C65" s="701" t="s">
        <v>2286</v>
      </c>
      <c r="D65" s="703"/>
      <c r="E65" s="703"/>
      <c r="F65" s="703"/>
      <c r="G65" s="703"/>
    </row>
    <row r="66" spans="1:7">
      <c r="A66" s="682" t="s">
        <v>2287</v>
      </c>
      <c r="B66" s="682" t="s">
        <v>2288</v>
      </c>
      <c r="C66" s="701" t="s">
        <v>2289</v>
      </c>
      <c r="D66" s="684">
        <v>1104.7042099999999</v>
      </c>
      <c r="E66" s="703"/>
      <c r="F66" s="684">
        <v>1438.5233700000001</v>
      </c>
      <c r="G66" s="684"/>
    </row>
    <row r="67" spans="1:7">
      <c r="A67" s="682" t="s">
        <v>2290</v>
      </c>
      <c r="B67" s="682" t="s">
        <v>2291</v>
      </c>
      <c r="C67" s="701" t="s">
        <v>2292</v>
      </c>
      <c r="D67" s="703"/>
      <c r="E67" s="703"/>
      <c r="F67" s="703"/>
      <c r="G67" s="703"/>
    </row>
    <row r="68" spans="1:7">
      <c r="A68" s="682" t="s">
        <v>2293</v>
      </c>
      <c r="B68" s="682" t="s">
        <v>2294</v>
      </c>
      <c r="C68" s="701" t="s">
        <v>2295</v>
      </c>
      <c r="D68" s="684">
        <v>83.449559999999991</v>
      </c>
      <c r="E68" s="703"/>
      <c r="F68" s="684">
        <v>414.47845000000001</v>
      </c>
      <c r="G68" s="703"/>
    </row>
    <row r="69" spans="1:7">
      <c r="A69" s="682" t="s">
        <v>2296</v>
      </c>
      <c r="B69" s="682" t="s">
        <v>2297</v>
      </c>
      <c r="C69" s="701" t="s">
        <v>2298</v>
      </c>
      <c r="D69" s="703"/>
      <c r="E69" s="703"/>
      <c r="F69" s="703"/>
      <c r="G69" s="703"/>
    </row>
    <row r="70" spans="1:7">
      <c r="A70" s="682" t="s">
        <v>2299</v>
      </c>
      <c r="B70" s="682" t="s">
        <v>2300</v>
      </c>
      <c r="C70" s="701" t="s">
        <v>2301</v>
      </c>
      <c r="D70" s="684">
        <v>102.05899000000001</v>
      </c>
      <c r="E70" s="703"/>
      <c r="F70" s="684">
        <v>7957.8937100000003</v>
      </c>
      <c r="G70" s="703"/>
    </row>
    <row r="71" spans="1:7">
      <c r="A71" s="682" t="s">
        <v>2302</v>
      </c>
      <c r="B71" s="682" t="s">
        <v>2303</v>
      </c>
      <c r="C71" s="701" t="s">
        <v>2304</v>
      </c>
      <c r="D71" s="684">
        <v>3030.2568999999999</v>
      </c>
      <c r="E71" s="703"/>
      <c r="F71" s="684">
        <v>1728.6915200000001</v>
      </c>
      <c r="G71" s="703"/>
    </row>
    <row r="72" spans="1:7">
      <c r="A72" s="679" t="s">
        <v>1848</v>
      </c>
      <c r="B72" s="679" t="s">
        <v>2305</v>
      </c>
      <c r="C72" s="700" t="s">
        <v>68</v>
      </c>
      <c r="D72" s="681">
        <v>5263.361460000001</v>
      </c>
      <c r="E72" s="704"/>
      <c r="F72" s="681">
        <v>4411.9541600000002</v>
      </c>
      <c r="G72" s="704"/>
    </row>
    <row r="73" spans="1:7">
      <c r="A73" s="682" t="s">
        <v>1850</v>
      </c>
      <c r="B73" s="682" t="s">
        <v>2306</v>
      </c>
      <c r="C73" s="701" t="s">
        <v>2307</v>
      </c>
      <c r="D73" s="684"/>
      <c r="E73" s="703"/>
      <c r="F73" s="684"/>
      <c r="G73" s="703"/>
    </row>
    <row r="74" spans="1:7">
      <c r="A74" s="682" t="s">
        <v>1853</v>
      </c>
      <c r="B74" s="682" t="s">
        <v>2251</v>
      </c>
      <c r="C74" s="701" t="s">
        <v>2308</v>
      </c>
      <c r="D74" s="703">
        <v>1314.2216599999999</v>
      </c>
      <c r="E74" s="703"/>
      <c r="F74" s="703">
        <v>1630.4971399999999</v>
      </c>
      <c r="G74" s="703"/>
    </row>
    <row r="75" spans="1:7">
      <c r="A75" s="682" t="s">
        <v>1856</v>
      </c>
      <c r="B75" s="682" t="s">
        <v>2309</v>
      </c>
      <c r="C75" s="701" t="s">
        <v>2310</v>
      </c>
      <c r="D75" s="703"/>
      <c r="E75" s="703"/>
      <c r="F75" s="703"/>
      <c r="G75" s="703"/>
    </row>
    <row r="76" spans="1:7">
      <c r="A76" s="682" t="s">
        <v>1859</v>
      </c>
      <c r="B76" s="682" t="s">
        <v>2311</v>
      </c>
      <c r="C76" s="701" t="s">
        <v>2312</v>
      </c>
      <c r="D76" s="703"/>
      <c r="E76" s="703"/>
      <c r="F76" s="703"/>
      <c r="G76" s="703"/>
    </row>
    <row r="77" spans="1:7">
      <c r="A77" s="682" t="s">
        <v>1865</v>
      </c>
      <c r="B77" s="682" t="s">
        <v>2313</v>
      </c>
      <c r="C77" s="701" t="s">
        <v>2314</v>
      </c>
      <c r="D77" s="703">
        <v>3949.1397999999999</v>
      </c>
      <c r="E77" s="703"/>
      <c r="F77" s="703">
        <v>2781.4570199999998</v>
      </c>
      <c r="G77" s="703"/>
    </row>
    <row r="78" spans="1:7">
      <c r="A78" s="679" t="s">
        <v>2315</v>
      </c>
      <c r="B78" s="679" t="s">
        <v>2316</v>
      </c>
      <c r="C78" s="700" t="s">
        <v>68</v>
      </c>
      <c r="D78" s="681">
        <v>733276.97600000002</v>
      </c>
      <c r="E78" s="704"/>
      <c r="F78" s="681">
        <v>703313.4</v>
      </c>
      <c r="G78" s="704"/>
    </row>
    <row r="79" spans="1:7">
      <c r="A79" s="682" t="s">
        <v>2317</v>
      </c>
      <c r="B79" s="682" t="s">
        <v>2318</v>
      </c>
      <c r="C79" s="701" t="s">
        <v>2319</v>
      </c>
      <c r="D79" s="684"/>
      <c r="E79" s="703"/>
      <c r="F79" s="684">
        <v>4260</v>
      </c>
      <c r="G79" s="703"/>
    </row>
    <row r="80" spans="1:7">
      <c r="A80" s="682" t="s">
        <v>2320</v>
      </c>
      <c r="B80" s="682" t="s">
        <v>2321</v>
      </c>
      <c r="C80" s="701" t="s">
        <v>2322</v>
      </c>
      <c r="D80" s="703">
        <v>733276.97600000002</v>
      </c>
      <c r="E80" s="703"/>
      <c r="F80" s="684">
        <v>699053.4</v>
      </c>
      <c r="G80" s="703"/>
    </row>
    <row r="81" spans="1:7">
      <c r="A81" s="679" t="s">
        <v>1972</v>
      </c>
      <c r="B81" s="679" t="s">
        <v>2323</v>
      </c>
      <c r="C81" s="700" t="s">
        <v>68</v>
      </c>
      <c r="D81" s="681"/>
      <c r="E81" s="704"/>
      <c r="F81" s="681"/>
      <c r="G81" s="704"/>
    </row>
    <row r="82" spans="1:7">
      <c r="A82" s="679" t="s">
        <v>2324</v>
      </c>
      <c r="B82" s="679" t="s">
        <v>2325</v>
      </c>
      <c r="C82" s="700" t="s">
        <v>68</v>
      </c>
      <c r="D82" s="681">
        <v>-10630.811539999999</v>
      </c>
      <c r="E82" s="704">
        <v>18849.797930000001</v>
      </c>
      <c r="F82" s="681">
        <v>-2902.9265399999995</v>
      </c>
      <c r="G82" s="704">
        <v>12280.92108</v>
      </c>
    </row>
    <row r="83" spans="1:7">
      <c r="A83" s="679" t="s">
        <v>2326</v>
      </c>
      <c r="B83" s="679" t="s">
        <v>2017</v>
      </c>
      <c r="C83" s="700" t="s">
        <v>68</v>
      </c>
      <c r="D83" s="681">
        <v>-11792.945539999999</v>
      </c>
      <c r="E83" s="704">
        <v>13516.14193</v>
      </c>
      <c r="F83" s="681">
        <v>-4034.47354</v>
      </c>
      <c r="G83" s="704">
        <v>7688.9280799999997</v>
      </c>
    </row>
  </sheetData>
  <customSheetViews>
    <customSheetView guid="{040A417A-1A2A-4546-91E5-4FDAF814DD6C}" showPageBreaks="1" showGridLines="0" fitToPage="1" view="pageBreakPreview">
      <selection activeCell="F87" sqref="F87"/>
      <pageMargins left="0.39370078740157483" right="0.39370078740157483" top="0.59055118110236227" bottom="0.39370078740157483" header="0.31496062992125984" footer="0.11811023622047245"/>
      <printOptions horizontalCentered="1"/>
      <pageSetup paperSize="9" scale="71" firstPageNumber="427" orientation="portrait" useFirstPageNumber="1" r:id="rId1"/>
      <headerFooter alignWithMargins="0">
        <oddHeader>&amp;L&amp;"Tahoma,Kurzíva"Závěrečný účet za rok 2013&amp;R&amp;"Tahoma,Kurzíva"Tabulka č. 34</oddHeader>
        <oddFooter>&amp;C&amp;"Tahoma,Obyčejné"&amp;P</oddFooter>
      </headerFooter>
    </customSheetView>
  </customSheetViews>
  <mergeCells count="7">
    <mergeCell ref="A1:G1"/>
    <mergeCell ref="A2:G2"/>
    <mergeCell ref="A5:A6"/>
    <mergeCell ref="B5:B6"/>
    <mergeCell ref="C5:C6"/>
    <mergeCell ref="D5:E5"/>
    <mergeCell ref="F5:G5"/>
  </mergeCells>
  <printOptions horizontalCentered="1"/>
  <pageMargins left="0.39370078740157483" right="0.39370078740157483" top="0.59055118110236227" bottom="0.39370078740157483" header="0.31496062992125984" footer="0.11811023622047245"/>
  <pageSetup paperSize="9" scale="71" firstPageNumber="427" orientation="portrait" useFirstPageNumber="1" r:id="rId2"/>
  <headerFooter alignWithMargins="0">
    <oddHeader>&amp;L&amp;"Tahoma,Kurzíva"Závěrečný účet za rok 2013&amp;R&amp;"Tahoma,Kurzíva"Tabulka č. 34</oddHeader>
    <oddFooter>&amp;C&amp;"Tahoma,Obyčejné"&amp;P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0"/>
  <sheetViews>
    <sheetView showGridLines="0" view="pageBreakPreview" zoomScaleNormal="100" workbookViewId="0">
      <selection activeCell="H6" sqref="H6"/>
    </sheetView>
  </sheetViews>
  <sheetFormatPr defaultRowHeight="12.75"/>
  <cols>
    <col min="1" max="1" width="7" style="725" customWidth="1"/>
    <col min="2" max="2" width="42.85546875" style="488" customWidth="1"/>
    <col min="3" max="3" width="8.7109375" style="723" customWidth="1"/>
    <col min="4" max="7" width="13.85546875" style="726" customWidth="1"/>
    <col min="8" max="256" width="9.140625" style="488"/>
    <col min="257" max="257" width="7" style="488" customWidth="1"/>
    <col min="258" max="258" width="42.85546875" style="488" customWidth="1"/>
    <col min="259" max="259" width="8.7109375" style="488" customWidth="1"/>
    <col min="260" max="263" width="13.85546875" style="488" customWidth="1"/>
    <col min="264" max="512" width="9.140625" style="488"/>
    <col min="513" max="513" width="7" style="488" customWidth="1"/>
    <col min="514" max="514" width="42.85546875" style="488" customWidth="1"/>
    <col min="515" max="515" width="8.7109375" style="488" customWidth="1"/>
    <col min="516" max="519" width="13.85546875" style="488" customWidth="1"/>
    <col min="520" max="768" width="9.140625" style="488"/>
    <col min="769" max="769" width="7" style="488" customWidth="1"/>
    <col min="770" max="770" width="42.85546875" style="488" customWidth="1"/>
    <col min="771" max="771" width="8.7109375" style="488" customWidth="1"/>
    <col min="772" max="775" width="13.85546875" style="488" customWidth="1"/>
    <col min="776" max="1024" width="9.140625" style="488"/>
    <col min="1025" max="1025" width="7" style="488" customWidth="1"/>
    <col min="1026" max="1026" width="42.85546875" style="488" customWidth="1"/>
    <col min="1027" max="1027" width="8.7109375" style="488" customWidth="1"/>
    <col min="1028" max="1031" width="13.85546875" style="488" customWidth="1"/>
    <col min="1032" max="1280" width="9.140625" style="488"/>
    <col min="1281" max="1281" width="7" style="488" customWidth="1"/>
    <col min="1282" max="1282" width="42.85546875" style="488" customWidth="1"/>
    <col min="1283" max="1283" width="8.7109375" style="488" customWidth="1"/>
    <col min="1284" max="1287" width="13.85546875" style="488" customWidth="1"/>
    <col min="1288" max="1536" width="9.140625" style="488"/>
    <col min="1537" max="1537" width="7" style="488" customWidth="1"/>
    <col min="1538" max="1538" width="42.85546875" style="488" customWidth="1"/>
    <col min="1539" max="1539" width="8.7109375" style="488" customWidth="1"/>
    <col min="1540" max="1543" width="13.85546875" style="488" customWidth="1"/>
    <col min="1544" max="1792" width="9.140625" style="488"/>
    <col min="1793" max="1793" width="7" style="488" customWidth="1"/>
    <col min="1794" max="1794" width="42.85546875" style="488" customWidth="1"/>
    <col min="1795" max="1795" width="8.7109375" style="488" customWidth="1"/>
    <col min="1796" max="1799" width="13.85546875" style="488" customWidth="1"/>
    <col min="1800" max="2048" width="9.140625" style="488"/>
    <col min="2049" max="2049" width="7" style="488" customWidth="1"/>
    <col min="2050" max="2050" width="42.85546875" style="488" customWidth="1"/>
    <col min="2051" max="2051" width="8.7109375" style="488" customWidth="1"/>
    <col min="2052" max="2055" width="13.85546875" style="488" customWidth="1"/>
    <col min="2056" max="2304" width="9.140625" style="488"/>
    <col min="2305" max="2305" width="7" style="488" customWidth="1"/>
    <col min="2306" max="2306" width="42.85546875" style="488" customWidth="1"/>
    <col min="2307" max="2307" width="8.7109375" style="488" customWidth="1"/>
    <col min="2308" max="2311" width="13.85546875" style="488" customWidth="1"/>
    <col min="2312" max="2560" width="9.140625" style="488"/>
    <col min="2561" max="2561" width="7" style="488" customWidth="1"/>
    <col min="2562" max="2562" width="42.85546875" style="488" customWidth="1"/>
    <col min="2563" max="2563" width="8.7109375" style="488" customWidth="1"/>
    <col min="2564" max="2567" width="13.85546875" style="488" customWidth="1"/>
    <col min="2568" max="2816" width="9.140625" style="488"/>
    <col min="2817" max="2817" width="7" style="488" customWidth="1"/>
    <col min="2818" max="2818" width="42.85546875" style="488" customWidth="1"/>
    <col min="2819" max="2819" width="8.7109375" style="488" customWidth="1"/>
    <col min="2820" max="2823" width="13.85546875" style="488" customWidth="1"/>
    <col min="2824" max="3072" width="9.140625" style="488"/>
    <col min="3073" max="3073" width="7" style="488" customWidth="1"/>
    <col min="3074" max="3074" width="42.85546875" style="488" customWidth="1"/>
    <col min="3075" max="3075" width="8.7109375" style="488" customWidth="1"/>
    <col min="3076" max="3079" width="13.85546875" style="488" customWidth="1"/>
    <col min="3080" max="3328" width="9.140625" style="488"/>
    <col min="3329" max="3329" width="7" style="488" customWidth="1"/>
    <col min="3330" max="3330" width="42.85546875" style="488" customWidth="1"/>
    <col min="3331" max="3331" width="8.7109375" style="488" customWidth="1"/>
    <col min="3332" max="3335" width="13.85546875" style="488" customWidth="1"/>
    <col min="3336" max="3584" width="9.140625" style="488"/>
    <col min="3585" max="3585" width="7" style="488" customWidth="1"/>
    <col min="3586" max="3586" width="42.85546875" style="488" customWidth="1"/>
    <col min="3587" max="3587" width="8.7109375" style="488" customWidth="1"/>
    <col min="3588" max="3591" width="13.85546875" style="488" customWidth="1"/>
    <col min="3592" max="3840" width="9.140625" style="488"/>
    <col min="3841" max="3841" width="7" style="488" customWidth="1"/>
    <col min="3842" max="3842" width="42.85546875" style="488" customWidth="1"/>
    <col min="3843" max="3843" width="8.7109375" style="488" customWidth="1"/>
    <col min="3844" max="3847" width="13.85546875" style="488" customWidth="1"/>
    <col min="3848" max="4096" width="9.140625" style="488"/>
    <col min="4097" max="4097" width="7" style="488" customWidth="1"/>
    <col min="4098" max="4098" width="42.85546875" style="488" customWidth="1"/>
    <col min="4099" max="4099" width="8.7109375" style="488" customWidth="1"/>
    <col min="4100" max="4103" width="13.85546875" style="488" customWidth="1"/>
    <col min="4104" max="4352" width="9.140625" style="488"/>
    <col min="4353" max="4353" width="7" style="488" customWidth="1"/>
    <col min="4354" max="4354" width="42.85546875" style="488" customWidth="1"/>
    <col min="4355" max="4355" width="8.7109375" style="488" customWidth="1"/>
    <col min="4356" max="4359" width="13.85546875" style="488" customWidth="1"/>
    <col min="4360" max="4608" width="9.140625" style="488"/>
    <col min="4609" max="4609" width="7" style="488" customWidth="1"/>
    <col min="4610" max="4610" width="42.85546875" style="488" customWidth="1"/>
    <col min="4611" max="4611" width="8.7109375" style="488" customWidth="1"/>
    <col min="4612" max="4615" width="13.85546875" style="488" customWidth="1"/>
    <col min="4616" max="4864" width="9.140625" style="488"/>
    <col min="4865" max="4865" width="7" style="488" customWidth="1"/>
    <col min="4866" max="4866" width="42.85546875" style="488" customWidth="1"/>
    <col min="4867" max="4867" width="8.7109375" style="488" customWidth="1"/>
    <col min="4868" max="4871" width="13.85546875" style="488" customWidth="1"/>
    <col min="4872" max="5120" width="9.140625" style="488"/>
    <col min="5121" max="5121" width="7" style="488" customWidth="1"/>
    <col min="5122" max="5122" width="42.85546875" style="488" customWidth="1"/>
    <col min="5123" max="5123" width="8.7109375" style="488" customWidth="1"/>
    <col min="5124" max="5127" width="13.85546875" style="488" customWidth="1"/>
    <col min="5128" max="5376" width="9.140625" style="488"/>
    <col min="5377" max="5377" width="7" style="488" customWidth="1"/>
    <col min="5378" max="5378" width="42.85546875" style="488" customWidth="1"/>
    <col min="5379" max="5379" width="8.7109375" style="488" customWidth="1"/>
    <col min="5380" max="5383" width="13.85546875" style="488" customWidth="1"/>
    <col min="5384" max="5632" width="9.140625" style="488"/>
    <col min="5633" max="5633" width="7" style="488" customWidth="1"/>
    <col min="5634" max="5634" width="42.85546875" style="488" customWidth="1"/>
    <col min="5635" max="5635" width="8.7109375" style="488" customWidth="1"/>
    <col min="5636" max="5639" width="13.85546875" style="488" customWidth="1"/>
    <col min="5640" max="5888" width="9.140625" style="488"/>
    <col min="5889" max="5889" width="7" style="488" customWidth="1"/>
    <col min="5890" max="5890" width="42.85546875" style="488" customWidth="1"/>
    <col min="5891" max="5891" width="8.7109375" style="488" customWidth="1"/>
    <col min="5892" max="5895" width="13.85546875" style="488" customWidth="1"/>
    <col min="5896" max="6144" width="9.140625" style="488"/>
    <col min="6145" max="6145" width="7" style="488" customWidth="1"/>
    <col min="6146" max="6146" width="42.85546875" style="488" customWidth="1"/>
    <col min="6147" max="6147" width="8.7109375" style="488" customWidth="1"/>
    <col min="6148" max="6151" width="13.85546875" style="488" customWidth="1"/>
    <col min="6152" max="6400" width="9.140625" style="488"/>
    <col min="6401" max="6401" width="7" style="488" customWidth="1"/>
    <col min="6402" max="6402" width="42.85546875" style="488" customWidth="1"/>
    <col min="6403" max="6403" width="8.7109375" style="488" customWidth="1"/>
    <col min="6404" max="6407" width="13.85546875" style="488" customWidth="1"/>
    <col min="6408" max="6656" width="9.140625" style="488"/>
    <col min="6657" max="6657" width="7" style="488" customWidth="1"/>
    <col min="6658" max="6658" width="42.85546875" style="488" customWidth="1"/>
    <col min="6659" max="6659" width="8.7109375" style="488" customWidth="1"/>
    <col min="6660" max="6663" width="13.85546875" style="488" customWidth="1"/>
    <col min="6664" max="6912" width="9.140625" style="488"/>
    <col min="6913" max="6913" width="7" style="488" customWidth="1"/>
    <col min="6914" max="6914" width="42.85546875" style="488" customWidth="1"/>
    <col min="6915" max="6915" width="8.7109375" style="488" customWidth="1"/>
    <col min="6916" max="6919" width="13.85546875" style="488" customWidth="1"/>
    <col min="6920" max="7168" width="9.140625" style="488"/>
    <col min="7169" max="7169" width="7" style="488" customWidth="1"/>
    <col min="7170" max="7170" width="42.85546875" style="488" customWidth="1"/>
    <col min="7171" max="7171" width="8.7109375" style="488" customWidth="1"/>
    <col min="7172" max="7175" width="13.85546875" style="488" customWidth="1"/>
    <col min="7176" max="7424" width="9.140625" style="488"/>
    <col min="7425" max="7425" width="7" style="488" customWidth="1"/>
    <col min="7426" max="7426" width="42.85546875" style="488" customWidth="1"/>
    <col min="7427" max="7427" width="8.7109375" style="488" customWidth="1"/>
    <col min="7428" max="7431" width="13.85546875" style="488" customWidth="1"/>
    <col min="7432" max="7680" width="9.140625" style="488"/>
    <col min="7681" max="7681" width="7" style="488" customWidth="1"/>
    <col min="7682" max="7682" width="42.85546875" style="488" customWidth="1"/>
    <col min="7683" max="7683" width="8.7109375" style="488" customWidth="1"/>
    <col min="7684" max="7687" width="13.85546875" style="488" customWidth="1"/>
    <col min="7688" max="7936" width="9.140625" style="488"/>
    <col min="7937" max="7937" width="7" style="488" customWidth="1"/>
    <col min="7938" max="7938" width="42.85546875" style="488" customWidth="1"/>
    <col min="7939" max="7939" width="8.7109375" style="488" customWidth="1"/>
    <col min="7940" max="7943" width="13.85546875" style="488" customWidth="1"/>
    <col min="7944" max="8192" width="9.140625" style="488"/>
    <col min="8193" max="8193" width="7" style="488" customWidth="1"/>
    <col min="8194" max="8194" width="42.85546875" style="488" customWidth="1"/>
    <col min="8195" max="8195" width="8.7109375" style="488" customWidth="1"/>
    <col min="8196" max="8199" width="13.85546875" style="488" customWidth="1"/>
    <col min="8200" max="8448" width="9.140625" style="488"/>
    <col min="8449" max="8449" width="7" style="488" customWidth="1"/>
    <col min="8450" max="8450" width="42.85546875" style="488" customWidth="1"/>
    <col min="8451" max="8451" width="8.7109375" style="488" customWidth="1"/>
    <col min="8452" max="8455" width="13.85546875" style="488" customWidth="1"/>
    <col min="8456" max="8704" width="9.140625" style="488"/>
    <col min="8705" max="8705" width="7" style="488" customWidth="1"/>
    <col min="8706" max="8706" width="42.85546875" style="488" customWidth="1"/>
    <col min="8707" max="8707" width="8.7109375" style="488" customWidth="1"/>
    <col min="8708" max="8711" width="13.85546875" style="488" customWidth="1"/>
    <col min="8712" max="8960" width="9.140625" style="488"/>
    <col min="8961" max="8961" width="7" style="488" customWidth="1"/>
    <col min="8962" max="8962" width="42.85546875" style="488" customWidth="1"/>
    <col min="8963" max="8963" width="8.7109375" style="488" customWidth="1"/>
    <col min="8964" max="8967" width="13.85546875" style="488" customWidth="1"/>
    <col min="8968" max="9216" width="9.140625" style="488"/>
    <col min="9217" max="9217" width="7" style="488" customWidth="1"/>
    <col min="9218" max="9218" width="42.85546875" style="488" customWidth="1"/>
    <col min="9219" max="9219" width="8.7109375" style="488" customWidth="1"/>
    <col min="9220" max="9223" width="13.85546875" style="488" customWidth="1"/>
    <col min="9224" max="9472" width="9.140625" style="488"/>
    <col min="9473" max="9473" width="7" style="488" customWidth="1"/>
    <col min="9474" max="9474" width="42.85546875" style="488" customWidth="1"/>
    <col min="9475" max="9475" width="8.7109375" style="488" customWidth="1"/>
    <col min="9476" max="9479" width="13.85546875" style="488" customWidth="1"/>
    <col min="9480" max="9728" width="9.140625" style="488"/>
    <col min="9729" max="9729" width="7" style="488" customWidth="1"/>
    <col min="9730" max="9730" width="42.85546875" style="488" customWidth="1"/>
    <col min="9731" max="9731" width="8.7109375" style="488" customWidth="1"/>
    <col min="9732" max="9735" width="13.85546875" style="488" customWidth="1"/>
    <col min="9736" max="9984" width="9.140625" style="488"/>
    <col min="9985" max="9985" width="7" style="488" customWidth="1"/>
    <col min="9986" max="9986" width="42.85546875" style="488" customWidth="1"/>
    <col min="9987" max="9987" width="8.7109375" style="488" customWidth="1"/>
    <col min="9988" max="9991" width="13.85546875" style="488" customWidth="1"/>
    <col min="9992" max="10240" width="9.140625" style="488"/>
    <col min="10241" max="10241" width="7" style="488" customWidth="1"/>
    <col min="10242" max="10242" width="42.85546875" style="488" customWidth="1"/>
    <col min="10243" max="10243" width="8.7109375" style="488" customWidth="1"/>
    <col min="10244" max="10247" width="13.85546875" style="488" customWidth="1"/>
    <col min="10248" max="10496" width="9.140625" style="488"/>
    <col min="10497" max="10497" width="7" style="488" customWidth="1"/>
    <col min="10498" max="10498" width="42.85546875" style="488" customWidth="1"/>
    <col min="10499" max="10499" width="8.7109375" style="488" customWidth="1"/>
    <col min="10500" max="10503" width="13.85546875" style="488" customWidth="1"/>
    <col min="10504" max="10752" width="9.140625" style="488"/>
    <col min="10753" max="10753" width="7" style="488" customWidth="1"/>
    <col min="10754" max="10754" width="42.85546875" style="488" customWidth="1"/>
    <col min="10755" max="10755" width="8.7109375" style="488" customWidth="1"/>
    <col min="10756" max="10759" width="13.85546875" style="488" customWidth="1"/>
    <col min="10760" max="11008" width="9.140625" style="488"/>
    <col min="11009" max="11009" width="7" style="488" customWidth="1"/>
    <col min="11010" max="11010" width="42.85546875" style="488" customWidth="1"/>
    <col min="11011" max="11011" width="8.7109375" style="488" customWidth="1"/>
    <col min="11012" max="11015" width="13.85546875" style="488" customWidth="1"/>
    <col min="11016" max="11264" width="9.140625" style="488"/>
    <col min="11265" max="11265" width="7" style="488" customWidth="1"/>
    <col min="11266" max="11266" width="42.85546875" style="488" customWidth="1"/>
    <col min="11267" max="11267" width="8.7109375" style="488" customWidth="1"/>
    <col min="11268" max="11271" width="13.85546875" style="488" customWidth="1"/>
    <col min="11272" max="11520" width="9.140625" style="488"/>
    <col min="11521" max="11521" width="7" style="488" customWidth="1"/>
    <col min="11522" max="11522" width="42.85546875" style="488" customWidth="1"/>
    <col min="11523" max="11523" width="8.7109375" style="488" customWidth="1"/>
    <col min="11524" max="11527" width="13.85546875" style="488" customWidth="1"/>
    <col min="11528" max="11776" width="9.140625" style="488"/>
    <col min="11777" max="11777" width="7" style="488" customWidth="1"/>
    <col min="11778" max="11778" width="42.85546875" style="488" customWidth="1"/>
    <col min="11779" max="11779" width="8.7109375" style="488" customWidth="1"/>
    <col min="11780" max="11783" width="13.85546875" style="488" customWidth="1"/>
    <col min="11784" max="12032" width="9.140625" style="488"/>
    <col min="12033" max="12033" width="7" style="488" customWidth="1"/>
    <col min="12034" max="12034" width="42.85546875" style="488" customWidth="1"/>
    <col min="12035" max="12035" width="8.7109375" style="488" customWidth="1"/>
    <col min="12036" max="12039" width="13.85546875" style="488" customWidth="1"/>
    <col min="12040" max="12288" width="9.140625" style="488"/>
    <col min="12289" max="12289" width="7" style="488" customWidth="1"/>
    <col min="12290" max="12290" width="42.85546875" style="488" customWidth="1"/>
    <col min="12291" max="12291" width="8.7109375" style="488" customWidth="1"/>
    <col min="12292" max="12295" width="13.85546875" style="488" customWidth="1"/>
    <col min="12296" max="12544" width="9.140625" style="488"/>
    <col min="12545" max="12545" width="7" style="488" customWidth="1"/>
    <col min="12546" max="12546" width="42.85546875" style="488" customWidth="1"/>
    <col min="12547" max="12547" width="8.7109375" style="488" customWidth="1"/>
    <col min="12548" max="12551" width="13.85546875" style="488" customWidth="1"/>
    <col min="12552" max="12800" width="9.140625" style="488"/>
    <col min="12801" max="12801" width="7" style="488" customWidth="1"/>
    <col min="12802" max="12802" width="42.85546875" style="488" customWidth="1"/>
    <col min="12803" max="12803" width="8.7109375" style="488" customWidth="1"/>
    <col min="12804" max="12807" width="13.85546875" style="488" customWidth="1"/>
    <col min="12808" max="13056" width="9.140625" style="488"/>
    <col min="13057" max="13057" width="7" style="488" customWidth="1"/>
    <col min="13058" max="13058" width="42.85546875" style="488" customWidth="1"/>
    <col min="13059" max="13059" width="8.7109375" style="488" customWidth="1"/>
    <col min="13060" max="13063" width="13.85546875" style="488" customWidth="1"/>
    <col min="13064" max="13312" width="9.140625" style="488"/>
    <col min="13313" max="13313" width="7" style="488" customWidth="1"/>
    <col min="13314" max="13314" width="42.85546875" style="488" customWidth="1"/>
    <col min="13315" max="13315" width="8.7109375" style="488" customWidth="1"/>
    <col min="13316" max="13319" width="13.85546875" style="488" customWidth="1"/>
    <col min="13320" max="13568" width="9.140625" style="488"/>
    <col min="13569" max="13569" width="7" style="488" customWidth="1"/>
    <col min="13570" max="13570" width="42.85546875" style="488" customWidth="1"/>
    <col min="13571" max="13571" width="8.7109375" style="488" customWidth="1"/>
    <col min="13572" max="13575" width="13.85546875" style="488" customWidth="1"/>
    <col min="13576" max="13824" width="9.140625" style="488"/>
    <col min="13825" max="13825" width="7" style="488" customWidth="1"/>
    <col min="13826" max="13826" width="42.85546875" style="488" customWidth="1"/>
    <col min="13827" max="13827" width="8.7109375" style="488" customWidth="1"/>
    <col min="13828" max="13831" width="13.85546875" style="488" customWidth="1"/>
    <col min="13832" max="14080" width="9.140625" style="488"/>
    <col min="14081" max="14081" width="7" style="488" customWidth="1"/>
    <col min="14082" max="14082" width="42.85546875" style="488" customWidth="1"/>
    <col min="14083" max="14083" width="8.7109375" style="488" customWidth="1"/>
    <col min="14084" max="14087" width="13.85546875" style="488" customWidth="1"/>
    <col min="14088" max="14336" width="9.140625" style="488"/>
    <col min="14337" max="14337" width="7" style="488" customWidth="1"/>
    <col min="14338" max="14338" width="42.85546875" style="488" customWidth="1"/>
    <col min="14339" max="14339" width="8.7109375" style="488" customWidth="1"/>
    <col min="14340" max="14343" width="13.85546875" style="488" customWidth="1"/>
    <col min="14344" max="14592" width="9.140625" style="488"/>
    <col min="14593" max="14593" width="7" style="488" customWidth="1"/>
    <col min="14594" max="14594" width="42.85546875" style="488" customWidth="1"/>
    <col min="14595" max="14595" width="8.7109375" style="488" customWidth="1"/>
    <col min="14596" max="14599" width="13.85546875" style="488" customWidth="1"/>
    <col min="14600" max="14848" width="9.140625" style="488"/>
    <col min="14849" max="14849" width="7" style="488" customWidth="1"/>
    <col min="14850" max="14850" width="42.85546875" style="488" customWidth="1"/>
    <col min="14851" max="14851" width="8.7109375" style="488" customWidth="1"/>
    <col min="14852" max="14855" width="13.85546875" style="488" customWidth="1"/>
    <col min="14856" max="15104" width="9.140625" style="488"/>
    <col min="15105" max="15105" width="7" style="488" customWidth="1"/>
    <col min="15106" max="15106" width="42.85546875" style="488" customWidth="1"/>
    <col min="15107" max="15107" width="8.7109375" style="488" customWidth="1"/>
    <col min="15108" max="15111" width="13.85546875" style="488" customWidth="1"/>
    <col min="15112" max="15360" width="9.140625" style="488"/>
    <col min="15361" max="15361" width="7" style="488" customWidth="1"/>
    <col min="15362" max="15362" width="42.85546875" style="488" customWidth="1"/>
    <col min="15363" max="15363" width="8.7109375" style="488" customWidth="1"/>
    <col min="15364" max="15367" width="13.85546875" style="488" customWidth="1"/>
    <col min="15368" max="15616" width="9.140625" style="488"/>
    <col min="15617" max="15617" width="7" style="488" customWidth="1"/>
    <col min="15618" max="15618" width="42.85546875" style="488" customWidth="1"/>
    <col min="15619" max="15619" width="8.7109375" style="488" customWidth="1"/>
    <col min="15620" max="15623" width="13.85546875" style="488" customWidth="1"/>
    <col min="15624" max="15872" width="9.140625" style="488"/>
    <col min="15873" max="15873" width="7" style="488" customWidth="1"/>
    <col min="15874" max="15874" width="42.85546875" style="488" customWidth="1"/>
    <col min="15875" max="15875" width="8.7109375" style="488" customWidth="1"/>
    <col min="15876" max="15879" width="13.85546875" style="488" customWidth="1"/>
    <col min="15880" max="16128" width="9.140625" style="488"/>
    <col min="16129" max="16129" width="7" style="488" customWidth="1"/>
    <col min="16130" max="16130" width="42.85546875" style="488" customWidth="1"/>
    <col min="16131" max="16131" width="8.7109375" style="488" customWidth="1"/>
    <col min="16132" max="16135" width="13.85546875" style="488" customWidth="1"/>
    <col min="16136" max="16384" width="9.140625" style="488"/>
  </cols>
  <sheetData>
    <row r="1" spans="1:7" s="738" customFormat="1" ht="18" customHeight="1">
      <c r="A1" s="1279" t="s">
        <v>1692</v>
      </c>
      <c r="B1" s="1279"/>
      <c r="C1" s="1279"/>
      <c r="D1" s="1279"/>
      <c r="E1" s="1279"/>
      <c r="F1" s="1279"/>
      <c r="G1" s="1279"/>
    </row>
    <row r="2" spans="1:7" s="739" customFormat="1" ht="18" customHeight="1">
      <c r="A2" s="1280" t="s">
        <v>2329</v>
      </c>
      <c r="B2" s="1280"/>
      <c r="C2" s="1280"/>
      <c r="D2" s="1280"/>
      <c r="E2" s="1280"/>
      <c r="F2" s="1280"/>
      <c r="G2" s="1280"/>
    </row>
    <row r="3" spans="1:7" s="522" customFormat="1">
      <c r="C3" s="696"/>
      <c r="D3" s="698"/>
      <c r="E3" s="698"/>
      <c r="F3" s="698"/>
      <c r="G3" s="698"/>
    </row>
    <row r="4" spans="1:7">
      <c r="A4" s="675"/>
      <c r="B4" s="675"/>
      <c r="C4" s="676"/>
      <c r="D4" s="677">
        <v>1</v>
      </c>
      <c r="E4" s="677">
        <v>2</v>
      </c>
      <c r="F4" s="677">
        <v>3</v>
      </c>
      <c r="G4" s="677">
        <v>4</v>
      </c>
    </row>
    <row r="5" spans="1:7" s="708" customFormat="1">
      <c r="A5" s="1275" t="s">
        <v>1694</v>
      </c>
      <c r="B5" s="1286" t="s">
        <v>1695</v>
      </c>
      <c r="C5" s="1275" t="s">
        <v>1696</v>
      </c>
      <c r="D5" s="1290" t="s">
        <v>1697</v>
      </c>
      <c r="E5" s="1291"/>
      <c r="F5" s="1291"/>
      <c r="G5" s="1292"/>
    </row>
    <row r="6" spans="1:7" s="685" customFormat="1">
      <c r="A6" s="1285"/>
      <c r="B6" s="1287"/>
      <c r="C6" s="1285"/>
      <c r="D6" s="1293" t="s">
        <v>1698</v>
      </c>
      <c r="E6" s="1294"/>
      <c r="F6" s="1295"/>
      <c r="G6" s="1284" t="s">
        <v>1699</v>
      </c>
    </row>
    <row r="7" spans="1:7" s="685" customFormat="1">
      <c r="A7" s="1276"/>
      <c r="B7" s="1297"/>
      <c r="C7" s="1276"/>
      <c r="D7" s="678" t="s">
        <v>1700</v>
      </c>
      <c r="E7" s="678" t="s">
        <v>1701</v>
      </c>
      <c r="F7" s="678" t="s">
        <v>1702</v>
      </c>
      <c r="G7" s="1296"/>
    </row>
    <row r="8" spans="1:7" s="685" customFormat="1">
      <c r="A8" s="679"/>
      <c r="B8" s="679" t="s">
        <v>1703</v>
      </c>
      <c r="C8" s="700" t="s">
        <v>68</v>
      </c>
      <c r="D8" s="681">
        <v>946546.9182999999</v>
      </c>
      <c r="E8" s="681">
        <v>210016.36291999999</v>
      </c>
      <c r="F8" s="681">
        <v>736530.55538000003</v>
      </c>
      <c r="G8" s="681">
        <v>729625.47820000001</v>
      </c>
    </row>
    <row r="9" spans="1:7" s="709" customFormat="1">
      <c r="A9" s="679" t="s">
        <v>1704</v>
      </c>
      <c r="B9" s="679" t="s">
        <v>1705</v>
      </c>
      <c r="C9" s="700" t="s">
        <v>68</v>
      </c>
      <c r="D9" s="681">
        <v>871239.06228999991</v>
      </c>
      <c r="E9" s="681">
        <v>210016.36291999999</v>
      </c>
      <c r="F9" s="681">
        <v>661222.69936999993</v>
      </c>
      <c r="G9" s="681">
        <v>653502.41889999993</v>
      </c>
    </row>
    <row r="10" spans="1:7" s="709" customFormat="1">
      <c r="A10" s="679" t="s">
        <v>1706</v>
      </c>
      <c r="B10" s="679" t="s">
        <v>1707</v>
      </c>
      <c r="C10" s="700" t="s">
        <v>68</v>
      </c>
      <c r="D10" s="681">
        <v>10826.500609999999</v>
      </c>
      <c r="E10" s="681">
        <v>7711.2166200000001</v>
      </c>
      <c r="F10" s="681">
        <v>3115.2839900000004</v>
      </c>
      <c r="G10" s="681">
        <v>2882.2172300000002</v>
      </c>
    </row>
    <row r="11" spans="1:7" s="522" customFormat="1">
      <c r="A11" s="682" t="s">
        <v>1708</v>
      </c>
      <c r="B11" s="682" t="s">
        <v>1709</v>
      </c>
      <c r="C11" s="701" t="s">
        <v>1710</v>
      </c>
      <c r="D11" s="702"/>
      <c r="E11" s="702"/>
      <c r="F11" s="702"/>
      <c r="G11" s="702"/>
    </row>
    <row r="12" spans="1:7" s="522" customFormat="1">
      <c r="A12" s="682" t="s">
        <v>1711</v>
      </c>
      <c r="B12" s="682" t="s">
        <v>1712</v>
      </c>
      <c r="C12" s="701" t="s">
        <v>1713</v>
      </c>
      <c r="D12" s="684">
        <v>7583.0390800000005</v>
      </c>
      <c r="E12" s="684">
        <v>4671.6630899999991</v>
      </c>
      <c r="F12" s="684">
        <v>2911.37599</v>
      </c>
      <c r="G12" s="684">
        <v>2779.5092300000001</v>
      </c>
    </row>
    <row r="13" spans="1:7" s="522" customFormat="1">
      <c r="A13" s="682" t="s">
        <v>1714</v>
      </c>
      <c r="B13" s="682" t="s">
        <v>294</v>
      </c>
      <c r="C13" s="701" t="s">
        <v>1715</v>
      </c>
      <c r="D13" s="703"/>
      <c r="E13" s="703"/>
      <c r="F13" s="703"/>
      <c r="G13" s="703"/>
    </row>
    <row r="14" spans="1:7" s="522" customFormat="1">
      <c r="A14" s="682" t="s">
        <v>1716</v>
      </c>
      <c r="B14" s="682" t="s">
        <v>1717</v>
      </c>
      <c r="C14" s="701" t="s">
        <v>1718</v>
      </c>
      <c r="D14" s="703"/>
      <c r="E14" s="703"/>
      <c r="F14" s="703"/>
      <c r="G14" s="703"/>
    </row>
    <row r="15" spans="1:7" s="522" customFormat="1">
      <c r="A15" s="682" t="s">
        <v>1719</v>
      </c>
      <c r="B15" s="682" t="s">
        <v>1720</v>
      </c>
      <c r="C15" s="701" t="s">
        <v>1721</v>
      </c>
      <c r="D15" s="684">
        <v>3003.6615299999999</v>
      </c>
      <c r="E15" s="684">
        <v>3003.6615299999999</v>
      </c>
      <c r="F15" s="703"/>
      <c r="G15" s="703"/>
    </row>
    <row r="16" spans="1:7" s="522" customFormat="1">
      <c r="A16" s="682" t="s">
        <v>1722</v>
      </c>
      <c r="B16" s="682" t="s">
        <v>1723</v>
      </c>
      <c r="C16" s="701" t="s">
        <v>1724</v>
      </c>
      <c r="D16" s="684">
        <v>118.8</v>
      </c>
      <c r="E16" s="684">
        <v>35.892000000000003</v>
      </c>
      <c r="F16" s="684">
        <v>82.908000000000001</v>
      </c>
      <c r="G16" s="684">
        <v>102.708</v>
      </c>
    </row>
    <row r="17" spans="1:7" s="522" customFormat="1">
      <c r="A17" s="682" t="s">
        <v>1725</v>
      </c>
      <c r="B17" s="682" t="s">
        <v>1726</v>
      </c>
      <c r="C17" s="701" t="s">
        <v>1727</v>
      </c>
      <c r="D17" s="684">
        <v>121</v>
      </c>
      <c r="E17" s="703"/>
      <c r="F17" s="684">
        <v>121</v>
      </c>
      <c r="G17" s="684"/>
    </row>
    <row r="18" spans="1:7" s="522" customFormat="1" ht="21">
      <c r="A18" s="682" t="s">
        <v>1728</v>
      </c>
      <c r="B18" s="682" t="s">
        <v>1729</v>
      </c>
      <c r="C18" s="701" t="s">
        <v>1730</v>
      </c>
      <c r="D18" s="703"/>
      <c r="E18" s="703"/>
      <c r="F18" s="703"/>
      <c r="G18" s="703"/>
    </row>
    <row r="19" spans="1:7" s="522" customFormat="1">
      <c r="A19" s="682" t="s">
        <v>1731</v>
      </c>
      <c r="B19" s="682" t="s">
        <v>1732</v>
      </c>
      <c r="C19" s="701" t="s">
        <v>1733</v>
      </c>
      <c r="D19" s="703"/>
      <c r="E19" s="703"/>
      <c r="F19" s="703"/>
      <c r="G19" s="684"/>
    </row>
    <row r="20" spans="1:7" s="709" customFormat="1">
      <c r="A20" s="679" t="s">
        <v>1734</v>
      </c>
      <c r="B20" s="679" t="s">
        <v>1735</v>
      </c>
      <c r="C20" s="700" t="s">
        <v>68</v>
      </c>
      <c r="D20" s="681">
        <v>860412.56167999993</v>
      </c>
      <c r="E20" s="681">
        <v>202305.14630000002</v>
      </c>
      <c r="F20" s="681">
        <v>658107.41538000002</v>
      </c>
      <c r="G20" s="681">
        <v>650561.20166999998</v>
      </c>
    </row>
    <row r="21" spans="1:7" s="522" customFormat="1">
      <c r="A21" s="682" t="s">
        <v>1736</v>
      </c>
      <c r="B21" s="682" t="s">
        <v>256</v>
      </c>
      <c r="C21" s="701" t="s">
        <v>1737</v>
      </c>
      <c r="D21" s="684">
        <v>27115.301090000001</v>
      </c>
      <c r="E21" s="703"/>
      <c r="F21" s="684">
        <v>27115.301090000001</v>
      </c>
      <c r="G21" s="684">
        <v>27034.9444</v>
      </c>
    </row>
    <row r="22" spans="1:7" s="522" customFormat="1">
      <c r="A22" s="682" t="s">
        <v>1738</v>
      </c>
      <c r="B22" s="682" t="s">
        <v>1739</v>
      </c>
      <c r="C22" s="701" t="s">
        <v>1740</v>
      </c>
      <c r="D22" s="684">
        <v>1026.4390000000001</v>
      </c>
      <c r="E22" s="703"/>
      <c r="F22" s="684">
        <v>1026.4390000000001</v>
      </c>
      <c r="G22" s="684">
        <v>836.03899999999999</v>
      </c>
    </row>
    <row r="23" spans="1:7" s="522" customFormat="1">
      <c r="A23" s="682" t="s">
        <v>1741</v>
      </c>
      <c r="B23" s="682" t="s">
        <v>1742</v>
      </c>
      <c r="C23" s="701" t="s">
        <v>1743</v>
      </c>
      <c r="D23" s="684">
        <v>619621.62387999997</v>
      </c>
      <c r="E23" s="684">
        <v>60215.8629</v>
      </c>
      <c r="F23" s="684">
        <v>559405.76098000002</v>
      </c>
      <c r="G23" s="684">
        <v>548212.98225999996</v>
      </c>
    </row>
    <row r="24" spans="1:7" s="522" customFormat="1">
      <c r="A24" s="682" t="s">
        <v>1744</v>
      </c>
      <c r="B24" s="682" t="s">
        <v>1745</v>
      </c>
      <c r="C24" s="701" t="s">
        <v>1746</v>
      </c>
      <c r="D24" s="684">
        <v>120026.30469</v>
      </c>
      <c r="E24" s="684">
        <v>82335.871969999993</v>
      </c>
      <c r="F24" s="684">
        <v>37690.432719999997</v>
      </c>
      <c r="G24" s="684">
        <v>39846.603159999999</v>
      </c>
    </row>
    <row r="25" spans="1:7" s="522" customFormat="1">
      <c r="A25" s="682" t="s">
        <v>1747</v>
      </c>
      <c r="B25" s="682" t="s">
        <v>1748</v>
      </c>
      <c r="C25" s="701" t="s">
        <v>1749</v>
      </c>
      <c r="D25" s="684"/>
      <c r="E25" s="684"/>
      <c r="F25" s="684"/>
      <c r="G25" s="684"/>
    </row>
    <row r="26" spans="1:7" s="522" customFormat="1">
      <c r="A26" s="682" t="s">
        <v>1750</v>
      </c>
      <c r="B26" s="682" t="s">
        <v>1751</v>
      </c>
      <c r="C26" s="701" t="s">
        <v>1752</v>
      </c>
      <c r="D26" s="684">
        <v>59753.411430000007</v>
      </c>
      <c r="E26" s="684">
        <v>59753.411430000007</v>
      </c>
      <c r="F26" s="684"/>
      <c r="G26" s="703"/>
    </row>
    <row r="27" spans="1:7" s="522" customFormat="1">
      <c r="A27" s="682" t="s">
        <v>1753</v>
      </c>
      <c r="B27" s="682" t="s">
        <v>1754</v>
      </c>
      <c r="C27" s="701" t="s">
        <v>1755</v>
      </c>
      <c r="D27" s="684"/>
      <c r="E27" s="684"/>
      <c r="F27" s="684"/>
      <c r="G27" s="684"/>
    </row>
    <row r="28" spans="1:7" s="522" customFormat="1">
      <c r="A28" s="682" t="s">
        <v>1756</v>
      </c>
      <c r="B28" s="682" t="s">
        <v>1757</v>
      </c>
      <c r="C28" s="701" t="s">
        <v>1758</v>
      </c>
      <c r="D28" s="684">
        <v>32869.481590000003</v>
      </c>
      <c r="E28" s="703"/>
      <c r="F28" s="684">
        <v>32869.481590000003</v>
      </c>
      <c r="G28" s="684">
        <v>34630.632850000002</v>
      </c>
    </row>
    <row r="29" spans="1:7" s="522" customFormat="1" ht="21">
      <c r="A29" s="682" t="s">
        <v>1759</v>
      </c>
      <c r="B29" s="682" t="s">
        <v>1760</v>
      </c>
      <c r="C29" s="701" t="s">
        <v>1761</v>
      </c>
      <c r="D29" s="703"/>
      <c r="E29" s="703"/>
      <c r="F29" s="703"/>
      <c r="G29" s="684"/>
    </row>
    <row r="30" spans="1:7" s="522" customFormat="1">
      <c r="A30" s="682" t="s">
        <v>1762</v>
      </c>
      <c r="B30" s="682" t="s">
        <v>1763</v>
      </c>
      <c r="C30" s="701" t="s">
        <v>1764</v>
      </c>
      <c r="D30" s="684"/>
      <c r="E30" s="703"/>
      <c r="F30" s="684"/>
      <c r="G30" s="684"/>
    </row>
    <row r="31" spans="1:7" s="709" customFormat="1">
      <c r="A31" s="679" t="s">
        <v>1765</v>
      </c>
      <c r="B31" s="679" t="s">
        <v>1766</v>
      </c>
      <c r="C31" s="700" t="s">
        <v>68</v>
      </c>
      <c r="D31" s="681"/>
      <c r="E31" s="704"/>
      <c r="F31" s="681"/>
      <c r="G31" s="681"/>
    </row>
    <row r="32" spans="1:7" s="522" customFormat="1">
      <c r="A32" s="682" t="s">
        <v>1767</v>
      </c>
      <c r="B32" s="682" t="s">
        <v>1768</v>
      </c>
      <c r="C32" s="701" t="s">
        <v>1769</v>
      </c>
      <c r="D32" s="703"/>
      <c r="E32" s="703"/>
      <c r="F32" s="703"/>
      <c r="G32" s="703"/>
    </row>
    <row r="33" spans="1:7" s="522" customFormat="1">
      <c r="A33" s="682" t="s">
        <v>1770</v>
      </c>
      <c r="B33" s="682" t="s">
        <v>1771</v>
      </c>
      <c r="C33" s="701" t="s">
        <v>1772</v>
      </c>
      <c r="D33" s="703"/>
      <c r="E33" s="703"/>
      <c r="F33" s="703"/>
      <c r="G33" s="703"/>
    </row>
    <row r="34" spans="1:7" s="522" customFormat="1">
      <c r="A34" s="682" t="s">
        <v>1773</v>
      </c>
      <c r="B34" s="682" t="s">
        <v>1774</v>
      </c>
      <c r="C34" s="701" t="s">
        <v>1775</v>
      </c>
      <c r="D34" s="703"/>
      <c r="E34" s="703"/>
      <c r="F34" s="703"/>
      <c r="G34" s="703"/>
    </row>
    <row r="35" spans="1:7" s="522" customFormat="1">
      <c r="A35" s="682" t="s">
        <v>1779</v>
      </c>
      <c r="B35" s="682" t="s">
        <v>1780</v>
      </c>
      <c r="C35" s="701" t="s">
        <v>1781</v>
      </c>
      <c r="D35" s="703"/>
      <c r="E35" s="703"/>
      <c r="F35" s="703"/>
      <c r="G35" s="703"/>
    </row>
    <row r="36" spans="1:7" s="522" customFormat="1">
      <c r="A36" s="682" t="s">
        <v>1782</v>
      </c>
      <c r="B36" s="682" t="s">
        <v>1783</v>
      </c>
      <c r="C36" s="701" t="s">
        <v>1784</v>
      </c>
      <c r="D36" s="684"/>
      <c r="E36" s="703"/>
      <c r="F36" s="684"/>
      <c r="G36" s="684"/>
    </row>
    <row r="37" spans="1:7" s="709" customFormat="1">
      <c r="A37" s="679" t="s">
        <v>1791</v>
      </c>
      <c r="B37" s="679" t="s">
        <v>1792</v>
      </c>
      <c r="C37" s="700" t="s">
        <v>68</v>
      </c>
      <c r="D37" s="681"/>
      <c r="E37" s="704"/>
      <c r="F37" s="681"/>
      <c r="G37" s="681">
        <v>59</v>
      </c>
    </row>
    <row r="38" spans="1:7" s="522" customFormat="1">
      <c r="A38" s="682" t="s">
        <v>1793</v>
      </c>
      <c r="B38" s="682" t="s">
        <v>1794</v>
      </c>
      <c r="C38" s="701" t="s">
        <v>1795</v>
      </c>
      <c r="D38" s="703"/>
      <c r="E38" s="703"/>
      <c r="F38" s="703"/>
      <c r="G38" s="703"/>
    </row>
    <row r="39" spans="1:7" s="522" customFormat="1">
      <c r="A39" s="682" t="s">
        <v>1796</v>
      </c>
      <c r="B39" s="682" t="s">
        <v>1797</v>
      </c>
      <c r="C39" s="701" t="s">
        <v>1798</v>
      </c>
      <c r="D39" s="703"/>
      <c r="E39" s="703"/>
      <c r="F39" s="703"/>
      <c r="G39" s="703"/>
    </row>
    <row r="40" spans="1:7" s="522" customFormat="1">
      <c r="A40" s="682" t="s">
        <v>1799</v>
      </c>
      <c r="B40" s="682" t="s">
        <v>1800</v>
      </c>
      <c r="C40" s="701" t="s">
        <v>1801</v>
      </c>
      <c r="D40" s="703"/>
      <c r="E40" s="703"/>
      <c r="F40" s="703"/>
      <c r="G40" s="703">
        <v>59</v>
      </c>
    </row>
    <row r="41" spans="1:7" s="522" customFormat="1" ht="21">
      <c r="A41" s="682" t="s">
        <v>1805</v>
      </c>
      <c r="B41" s="682" t="s">
        <v>1806</v>
      </c>
      <c r="C41" s="701" t="s">
        <v>1807</v>
      </c>
      <c r="D41" s="703"/>
      <c r="E41" s="703"/>
      <c r="F41" s="703"/>
      <c r="G41" s="703"/>
    </row>
    <row r="42" spans="1:7" s="522" customFormat="1">
      <c r="A42" s="682" t="s">
        <v>1808</v>
      </c>
      <c r="B42" s="682" t="s">
        <v>1809</v>
      </c>
      <c r="C42" s="701" t="s">
        <v>1810</v>
      </c>
      <c r="D42" s="703"/>
      <c r="E42" s="703"/>
      <c r="F42" s="703"/>
      <c r="G42" s="703"/>
    </row>
    <row r="43" spans="1:7" s="709" customFormat="1">
      <c r="A43" s="682" t="s">
        <v>1811</v>
      </c>
      <c r="B43" s="682" t="s">
        <v>1812</v>
      </c>
      <c r="C43" s="701" t="s">
        <v>1813</v>
      </c>
      <c r="D43" s="684"/>
      <c r="E43" s="703"/>
      <c r="F43" s="684"/>
      <c r="G43" s="684"/>
    </row>
    <row r="44" spans="1:7" s="709" customFormat="1">
      <c r="A44" s="679" t="s">
        <v>1814</v>
      </c>
      <c r="B44" s="679" t="s">
        <v>1815</v>
      </c>
      <c r="C44" s="700" t="s">
        <v>68</v>
      </c>
      <c r="D44" s="681">
        <v>75307.856010000003</v>
      </c>
      <c r="E44" s="704"/>
      <c r="F44" s="681">
        <v>75307.856010000003</v>
      </c>
      <c r="G44" s="681">
        <v>76123.059299999979</v>
      </c>
    </row>
    <row r="45" spans="1:7" s="522" customFormat="1">
      <c r="A45" s="679" t="s">
        <v>1816</v>
      </c>
      <c r="B45" s="679" t="s">
        <v>1817</v>
      </c>
      <c r="C45" s="700" t="s">
        <v>68</v>
      </c>
      <c r="D45" s="681">
        <v>7883.1271100000004</v>
      </c>
      <c r="E45" s="704"/>
      <c r="F45" s="681">
        <v>7883.1271100000004</v>
      </c>
      <c r="G45" s="681">
        <v>8184.5403099999994</v>
      </c>
    </row>
    <row r="46" spans="1:7" s="522" customFormat="1">
      <c r="A46" s="682" t="s">
        <v>1818</v>
      </c>
      <c r="B46" s="682" t="s">
        <v>1819</v>
      </c>
      <c r="C46" s="701" t="s">
        <v>1820</v>
      </c>
      <c r="D46" s="703"/>
      <c r="E46" s="703"/>
      <c r="F46" s="703"/>
      <c r="G46" s="703"/>
    </row>
    <row r="47" spans="1:7" s="522" customFormat="1">
      <c r="A47" s="682" t="s">
        <v>1821</v>
      </c>
      <c r="B47" s="682" t="s">
        <v>1822</v>
      </c>
      <c r="C47" s="701" t="s">
        <v>1823</v>
      </c>
      <c r="D47" s="684">
        <v>715.93931999999995</v>
      </c>
      <c r="E47" s="703"/>
      <c r="F47" s="684">
        <v>715.93931999999995</v>
      </c>
      <c r="G47" s="684">
        <v>689.22606999999994</v>
      </c>
    </row>
    <row r="48" spans="1:7" s="522" customFormat="1">
      <c r="A48" s="682" t="s">
        <v>1824</v>
      </c>
      <c r="B48" s="682" t="s">
        <v>1825</v>
      </c>
      <c r="C48" s="701" t="s">
        <v>1826</v>
      </c>
      <c r="D48" s="684"/>
      <c r="E48" s="703"/>
      <c r="F48" s="684"/>
      <c r="G48" s="684">
        <v>0.89100000000000001</v>
      </c>
    </row>
    <row r="49" spans="1:7" s="522" customFormat="1">
      <c r="A49" s="682" t="s">
        <v>1827</v>
      </c>
      <c r="B49" s="682" t="s">
        <v>1828</v>
      </c>
      <c r="C49" s="701" t="s">
        <v>1829</v>
      </c>
      <c r="D49" s="684">
        <v>8.58</v>
      </c>
      <c r="E49" s="703"/>
      <c r="F49" s="684">
        <v>8.58</v>
      </c>
      <c r="G49" s="684">
        <v>67.082999999999998</v>
      </c>
    </row>
    <row r="50" spans="1:7" s="522" customFormat="1">
      <c r="A50" s="682" t="s">
        <v>1830</v>
      </c>
      <c r="B50" s="682" t="s">
        <v>1831</v>
      </c>
      <c r="C50" s="701" t="s">
        <v>1832</v>
      </c>
      <c r="D50" s="703"/>
      <c r="E50" s="703"/>
      <c r="F50" s="703"/>
      <c r="G50" s="703"/>
    </row>
    <row r="51" spans="1:7" s="522" customFormat="1">
      <c r="A51" s="682" t="s">
        <v>1833</v>
      </c>
      <c r="B51" s="682" t="s">
        <v>1834</v>
      </c>
      <c r="C51" s="701" t="s">
        <v>1835</v>
      </c>
      <c r="D51" s="684">
        <v>1845.44463</v>
      </c>
      <c r="E51" s="703"/>
      <c r="F51" s="684">
        <v>1845.44463</v>
      </c>
      <c r="G51" s="684"/>
    </row>
    <row r="52" spans="1:7" s="522" customFormat="1">
      <c r="A52" s="682" t="s">
        <v>1836</v>
      </c>
      <c r="B52" s="682" t="s">
        <v>1837</v>
      </c>
      <c r="C52" s="701" t="s">
        <v>1838</v>
      </c>
      <c r="D52" s="703"/>
      <c r="E52" s="703"/>
      <c r="F52" s="703"/>
      <c r="G52" s="703"/>
    </row>
    <row r="53" spans="1:7" s="522" customFormat="1">
      <c r="A53" s="682" t="s">
        <v>1839</v>
      </c>
      <c r="B53" s="682" t="s">
        <v>1840</v>
      </c>
      <c r="C53" s="701" t="s">
        <v>1841</v>
      </c>
      <c r="D53" s="684">
        <v>5313.1631599999992</v>
      </c>
      <c r="E53" s="703"/>
      <c r="F53" s="684">
        <v>5313.1631599999992</v>
      </c>
      <c r="G53" s="684">
        <v>6995.7402400000001</v>
      </c>
    </row>
    <row r="54" spans="1:7" s="522" customFormat="1">
      <c r="A54" s="682" t="s">
        <v>1842</v>
      </c>
      <c r="B54" s="682" t="s">
        <v>1843</v>
      </c>
      <c r="C54" s="701" t="s">
        <v>1844</v>
      </c>
      <c r="D54" s="684"/>
      <c r="E54" s="703"/>
      <c r="F54" s="684"/>
      <c r="G54" s="684">
        <v>431.6</v>
      </c>
    </row>
    <row r="55" spans="1:7" s="709" customFormat="1">
      <c r="A55" s="682" t="s">
        <v>1845</v>
      </c>
      <c r="B55" s="682" t="s">
        <v>1846</v>
      </c>
      <c r="C55" s="701" t="s">
        <v>1847</v>
      </c>
      <c r="D55" s="684"/>
      <c r="E55" s="703"/>
      <c r="F55" s="684"/>
      <c r="G55" s="684"/>
    </row>
    <row r="56" spans="1:7" s="522" customFormat="1">
      <c r="A56" s="679" t="s">
        <v>1848</v>
      </c>
      <c r="B56" s="679" t="s">
        <v>1849</v>
      </c>
      <c r="C56" s="700" t="s">
        <v>68</v>
      </c>
      <c r="D56" s="681">
        <v>7464.6920799999998</v>
      </c>
      <c r="E56" s="681"/>
      <c r="F56" s="681">
        <v>7464.6920799999998</v>
      </c>
      <c r="G56" s="681">
        <v>7857.9302699999998</v>
      </c>
    </row>
    <row r="57" spans="1:7" s="522" customFormat="1">
      <c r="A57" s="710" t="s">
        <v>1850</v>
      </c>
      <c r="B57" s="710" t="s">
        <v>1851</v>
      </c>
      <c r="C57" s="711" t="s">
        <v>1852</v>
      </c>
      <c r="D57" s="702">
        <v>636.85382999999979</v>
      </c>
      <c r="E57" s="702"/>
      <c r="F57" s="702">
        <v>636.85382999999979</v>
      </c>
      <c r="G57" s="702">
        <v>569.09032999999999</v>
      </c>
    </row>
    <row r="58" spans="1:7" s="522" customFormat="1">
      <c r="A58" s="682" t="s">
        <v>1859</v>
      </c>
      <c r="B58" s="682" t="s">
        <v>1860</v>
      </c>
      <c r="C58" s="701" t="s">
        <v>1861</v>
      </c>
      <c r="D58" s="684">
        <v>2707.48252</v>
      </c>
      <c r="E58" s="703"/>
      <c r="F58" s="684">
        <v>2707.48252</v>
      </c>
      <c r="G58" s="684">
        <v>3095.8736400000003</v>
      </c>
    </row>
    <row r="59" spans="1:7" s="522" customFormat="1">
      <c r="A59" s="682" t="s">
        <v>1862</v>
      </c>
      <c r="B59" s="682" t="s">
        <v>1863</v>
      </c>
      <c r="C59" s="701" t="s">
        <v>1864</v>
      </c>
      <c r="D59" s="684"/>
      <c r="E59" s="703"/>
      <c r="F59" s="684"/>
      <c r="G59" s="684"/>
    </row>
    <row r="60" spans="1:7" s="522" customFormat="1">
      <c r="A60" s="682" t="s">
        <v>1865</v>
      </c>
      <c r="B60" s="682" t="s">
        <v>1866</v>
      </c>
      <c r="C60" s="701" t="s">
        <v>1867</v>
      </c>
      <c r="D60" s="703"/>
      <c r="E60" s="703"/>
      <c r="F60" s="703"/>
      <c r="G60" s="703"/>
    </row>
    <row r="61" spans="1:7" s="522" customFormat="1">
      <c r="A61" s="682" t="s">
        <v>1877</v>
      </c>
      <c r="B61" s="682" t="s">
        <v>1878</v>
      </c>
      <c r="C61" s="701" t="s">
        <v>1879</v>
      </c>
      <c r="D61" s="684">
        <v>121.2825</v>
      </c>
      <c r="E61" s="703"/>
      <c r="F61" s="684">
        <v>121.2825</v>
      </c>
      <c r="G61" s="684">
        <v>327.56599999999997</v>
      </c>
    </row>
    <row r="62" spans="1:7" s="522" customFormat="1" ht="21">
      <c r="A62" s="682" t="s">
        <v>1880</v>
      </c>
      <c r="B62" s="682" t="s">
        <v>1881</v>
      </c>
      <c r="C62" s="701" t="s">
        <v>1882</v>
      </c>
      <c r="D62" s="703"/>
      <c r="E62" s="703"/>
      <c r="F62" s="703"/>
      <c r="G62" s="703"/>
    </row>
    <row r="63" spans="1:7" s="522" customFormat="1">
      <c r="A63" s="682" t="s">
        <v>1883</v>
      </c>
      <c r="B63" s="682" t="s">
        <v>1884</v>
      </c>
      <c r="C63" s="701" t="s">
        <v>1885</v>
      </c>
      <c r="D63" s="684">
        <v>159.30000000000001</v>
      </c>
      <c r="E63" s="703"/>
      <c r="F63" s="684">
        <v>159.30000000000001</v>
      </c>
      <c r="G63" s="684">
        <v>205.6</v>
      </c>
    </row>
    <row r="64" spans="1:7" s="522" customFormat="1">
      <c r="A64" s="682" t="s">
        <v>1886</v>
      </c>
      <c r="B64" s="682" t="s">
        <v>1887</v>
      </c>
      <c r="C64" s="701" t="s">
        <v>1888</v>
      </c>
      <c r="D64" s="703"/>
      <c r="E64" s="703"/>
      <c r="F64" s="703"/>
      <c r="G64" s="684"/>
    </row>
    <row r="65" spans="1:7" s="522" customFormat="1">
      <c r="A65" s="682" t="s">
        <v>1889</v>
      </c>
      <c r="B65" s="682" t="s">
        <v>212</v>
      </c>
      <c r="C65" s="701" t="s">
        <v>1890</v>
      </c>
      <c r="D65" s="684">
        <v>955.48299999999995</v>
      </c>
      <c r="E65" s="703"/>
      <c r="F65" s="684">
        <v>955.48299999999995</v>
      </c>
      <c r="G65" s="684"/>
    </row>
    <row r="66" spans="1:7" s="522" customFormat="1">
      <c r="A66" s="682" t="s">
        <v>1891</v>
      </c>
      <c r="B66" s="682" t="s">
        <v>1892</v>
      </c>
      <c r="C66" s="701" t="s">
        <v>1893</v>
      </c>
      <c r="D66" s="684"/>
      <c r="E66" s="703"/>
      <c r="F66" s="684"/>
      <c r="G66" s="684"/>
    </row>
    <row r="67" spans="1:7" s="522" customFormat="1">
      <c r="A67" s="682" t="s">
        <v>1894</v>
      </c>
      <c r="B67" s="682" t="s">
        <v>1895</v>
      </c>
      <c r="C67" s="701" t="s">
        <v>1896</v>
      </c>
      <c r="D67" s="684"/>
      <c r="E67" s="703"/>
      <c r="F67" s="684"/>
      <c r="G67" s="684"/>
    </row>
    <row r="68" spans="1:7" s="522" customFormat="1">
      <c r="A68" s="682" t="s">
        <v>1897</v>
      </c>
      <c r="B68" s="682" t="s">
        <v>1898</v>
      </c>
      <c r="C68" s="701" t="s">
        <v>1899</v>
      </c>
      <c r="D68" s="684"/>
      <c r="E68" s="703"/>
      <c r="F68" s="684"/>
      <c r="G68" s="684"/>
    </row>
    <row r="69" spans="1:7" s="522" customFormat="1">
      <c r="A69" s="682" t="s">
        <v>1900</v>
      </c>
      <c r="B69" s="682" t="s">
        <v>1901</v>
      </c>
      <c r="C69" s="701" t="s">
        <v>1902</v>
      </c>
      <c r="D69" s="703"/>
      <c r="E69" s="703"/>
      <c r="F69" s="703"/>
      <c r="G69" s="703"/>
    </row>
    <row r="70" spans="1:7" s="522" customFormat="1" ht="21">
      <c r="A70" s="682" t="s">
        <v>1915</v>
      </c>
      <c r="B70" s="682" t="s">
        <v>1916</v>
      </c>
      <c r="C70" s="701" t="s">
        <v>1917</v>
      </c>
      <c r="D70" s="684"/>
      <c r="E70" s="703"/>
      <c r="F70" s="684"/>
      <c r="G70" s="684"/>
    </row>
    <row r="71" spans="1:7" s="522" customFormat="1">
      <c r="A71" s="682" t="s">
        <v>1918</v>
      </c>
      <c r="B71" s="682" t="s">
        <v>1919</v>
      </c>
      <c r="C71" s="701" t="s">
        <v>1920</v>
      </c>
      <c r="D71" s="703"/>
      <c r="E71" s="703"/>
      <c r="F71" s="703"/>
      <c r="G71" s="703"/>
    </row>
    <row r="72" spans="1:7" s="522" customFormat="1">
      <c r="A72" s="682" t="s">
        <v>1921</v>
      </c>
      <c r="B72" s="682" t="s">
        <v>1922</v>
      </c>
      <c r="C72" s="701" t="s">
        <v>1923</v>
      </c>
      <c r="D72" s="703">
        <v>1030.7416899999998</v>
      </c>
      <c r="E72" s="703"/>
      <c r="F72" s="703">
        <v>1030.7416899999998</v>
      </c>
      <c r="G72" s="703">
        <v>1476.6569399999998</v>
      </c>
    </row>
    <row r="73" spans="1:7" s="522" customFormat="1">
      <c r="A73" s="682" t="s">
        <v>1924</v>
      </c>
      <c r="B73" s="682" t="s">
        <v>1925</v>
      </c>
      <c r="C73" s="701" t="s">
        <v>1926</v>
      </c>
      <c r="D73" s="684">
        <v>233.35437999999999</v>
      </c>
      <c r="E73" s="703"/>
      <c r="F73" s="684">
        <v>233.35437999999999</v>
      </c>
      <c r="G73" s="684">
        <v>175.89079999999998</v>
      </c>
    </row>
    <row r="74" spans="1:7" s="522" customFormat="1">
      <c r="A74" s="682" t="s">
        <v>1927</v>
      </c>
      <c r="B74" s="682" t="s">
        <v>1928</v>
      </c>
      <c r="C74" s="701" t="s">
        <v>1929</v>
      </c>
      <c r="D74" s="703">
        <v>651.51343999999995</v>
      </c>
      <c r="E74" s="703"/>
      <c r="F74" s="703">
        <v>651.51343999999995</v>
      </c>
      <c r="G74" s="703">
        <v>53.119980000000005</v>
      </c>
    </row>
    <row r="75" spans="1:7" s="709" customFormat="1">
      <c r="A75" s="686" t="s">
        <v>1930</v>
      </c>
      <c r="B75" s="686" t="s">
        <v>1931</v>
      </c>
      <c r="C75" s="705" t="s">
        <v>1932</v>
      </c>
      <c r="D75" s="688">
        <v>968.68071999999995</v>
      </c>
      <c r="E75" s="688"/>
      <c r="F75" s="688">
        <v>968.68071999999995</v>
      </c>
      <c r="G75" s="688">
        <v>1954.13258</v>
      </c>
    </row>
    <row r="76" spans="1:7" s="522" customFormat="1">
      <c r="A76" s="679" t="s">
        <v>1933</v>
      </c>
      <c r="B76" s="679" t="s">
        <v>1934</v>
      </c>
      <c r="C76" s="700" t="s">
        <v>68</v>
      </c>
      <c r="D76" s="681">
        <v>59960.036820000001</v>
      </c>
      <c r="E76" s="704"/>
      <c r="F76" s="681">
        <v>59960.036820000001</v>
      </c>
      <c r="G76" s="681">
        <v>60080.58872</v>
      </c>
    </row>
    <row r="77" spans="1:7" s="522" customFormat="1">
      <c r="A77" s="682" t="s">
        <v>1935</v>
      </c>
      <c r="B77" s="682" t="s">
        <v>1936</v>
      </c>
      <c r="C77" s="701" t="s">
        <v>1937</v>
      </c>
      <c r="D77" s="684"/>
      <c r="E77" s="703"/>
      <c r="F77" s="684"/>
      <c r="G77" s="684"/>
    </row>
    <row r="78" spans="1:7" s="522" customFormat="1">
      <c r="A78" s="682" t="s">
        <v>1938</v>
      </c>
      <c r="B78" s="682" t="s">
        <v>1939</v>
      </c>
      <c r="C78" s="701" t="s">
        <v>1940</v>
      </c>
      <c r="D78" s="684"/>
      <c r="E78" s="703"/>
      <c r="F78" s="684"/>
      <c r="G78" s="684"/>
    </row>
    <row r="79" spans="1:7" s="522" customFormat="1">
      <c r="A79" s="682" t="s">
        <v>1941</v>
      </c>
      <c r="B79" s="682" t="s">
        <v>1942</v>
      </c>
      <c r="C79" s="701" t="s">
        <v>1943</v>
      </c>
      <c r="D79" s="684"/>
      <c r="E79" s="703"/>
      <c r="F79" s="684"/>
      <c r="G79" s="684"/>
    </row>
    <row r="80" spans="1:7" s="522" customFormat="1">
      <c r="A80" s="682" t="s">
        <v>1944</v>
      </c>
      <c r="B80" s="682" t="s">
        <v>1945</v>
      </c>
      <c r="C80" s="701" t="s">
        <v>1946</v>
      </c>
      <c r="D80" s="684"/>
      <c r="E80" s="703"/>
      <c r="F80" s="684"/>
      <c r="G80" s="684"/>
    </row>
    <row r="81" spans="1:7" s="522" customFormat="1">
      <c r="A81" s="682" t="s">
        <v>1947</v>
      </c>
      <c r="B81" s="682" t="s">
        <v>1948</v>
      </c>
      <c r="C81" s="701" t="s">
        <v>1949</v>
      </c>
      <c r="D81" s="684"/>
      <c r="E81" s="703"/>
      <c r="F81" s="684"/>
      <c r="G81" s="684"/>
    </row>
    <row r="82" spans="1:7" s="522" customFormat="1">
      <c r="A82" s="682" t="s">
        <v>1950</v>
      </c>
      <c r="B82" s="682" t="s">
        <v>1951</v>
      </c>
      <c r="C82" s="701" t="s">
        <v>1952</v>
      </c>
      <c r="D82" s="684">
        <v>58628.898259999994</v>
      </c>
      <c r="E82" s="703"/>
      <c r="F82" s="684">
        <v>58628.898259999994</v>
      </c>
      <c r="G82" s="684">
        <v>58495.451259999994</v>
      </c>
    </row>
    <row r="83" spans="1:7" s="522" customFormat="1">
      <c r="A83" s="682" t="s">
        <v>1953</v>
      </c>
      <c r="B83" s="682" t="s">
        <v>1954</v>
      </c>
      <c r="C83" s="701" t="s">
        <v>1955</v>
      </c>
      <c r="D83" s="684">
        <v>791.84690000000001</v>
      </c>
      <c r="E83" s="703"/>
      <c r="F83" s="684">
        <v>791.84690000000001</v>
      </c>
      <c r="G83" s="684">
        <v>828.99758999999995</v>
      </c>
    </row>
    <row r="84" spans="1:7" s="522" customFormat="1">
      <c r="A84" s="682" t="s">
        <v>1962</v>
      </c>
      <c r="B84" s="682" t="s">
        <v>1963</v>
      </c>
      <c r="C84" s="701" t="s">
        <v>1964</v>
      </c>
      <c r="D84" s="684">
        <v>161.13254000000001</v>
      </c>
      <c r="E84" s="703"/>
      <c r="F84" s="684">
        <v>161.13254000000001</v>
      </c>
      <c r="G84" s="684">
        <v>294.65820000000002</v>
      </c>
    </row>
    <row r="85" spans="1:7" s="522" customFormat="1">
      <c r="A85" s="682" t="s">
        <v>1965</v>
      </c>
      <c r="B85" s="682" t="s">
        <v>1966</v>
      </c>
      <c r="C85" s="701" t="s">
        <v>1967</v>
      </c>
      <c r="D85" s="684"/>
      <c r="E85" s="703"/>
      <c r="F85" s="684"/>
      <c r="G85" s="684">
        <v>1.56E-3</v>
      </c>
    </row>
    <row r="86" spans="1:7" s="522" customFormat="1">
      <c r="A86" s="686" t="s">
        <v>1968</v>
      </c>
      <c r="B86" s="686" t="s">
        <v>1969</v>
      </c>
      <c r="C86" s="705" t="s">
        <v>1970</v>
      </c>
      <c r="D86" s="688">
        <v>378.15912000000003</v>
      </c>
      <c r="E86" s="712"/>
      <c r="F86" s="688">
        <v>378.15912000000003</v>
      </c>
      <c r="G86" s="688">
        <v>461.48010999999997</v>
      </c>
    </row>
    <row r="87" spans="1:7" s="522" customFormat="1">
      <c r="A87" s="740"/>
      <c r="B87" s="740"/>
      <c r="C87" s="741"/>
      <c r="D87" s="742"/>
      <c r="E87" s="743"/>
      <c r="F87" s="742"/>
      <c r="G87" s="742"/>
    </row>
    <row r="88" spans="1:7" s="522" customFormat="1">
      <c r="A88" s="740"/>
      <c r="B88" s="740"/>
      <c r="C88" s="741"/>
      <c r="D88" s="742"/>
      <c r="E88" s="743"/>
      <c r="F88" s="742"/>
      <c r="G88" s="742"/>
    </row>
    <row r="89" spans="1:7" ht="12.75" customHeight="1">
      <c r="A89" s="689"/>
      <c r="B89" s="690"/>
      <c r="C89" s="691"/>
      <c r="D89" s="692">
        <v>1</v>
      </c>
      <c r="E89" s="692">
        <v>2</v>
      </c>
      <c r="F89" s="716"/>
      <c r="G89" s="742"/>
    </row>
    <row r="90" spans="1:7" s="685" customFormat="1" ht="12.75" customHeight="1">
      <c r="A90" s="1275" t="s">
        <v>1694</v>
      </c>
      <c r="B90" s="1277" t="s">
        <v>1695</v>
      </c>
      <c r="C90" s="1275" t="s">
        <v>1696</v>
      </c>
      <c r="D90" s="1278" t="s">
        <v>1697</v>
      </c>
      <c r="E90" s="1278"/>
      <c r="F90" s="716"/>
      <c r="G90" s="742"/>
    </row>
    <row r="91" spans="1:7" s="685" customFormat="1">
      <c r="A91" s="1276"/>
      <c r="B91" s="1277"/>
      <c r="C91" s="1276"/>
      <c r="D91" s="693" t="s">
        <v>1698</v>
      </c>
      <c r="E91" s="694" t="s">
        <v>1699</v>
      </c>
      <c r="F91" s="716"/>
      <c r="G91" s="742"/>
    </row>
    <row r="92" spans="1:7" s="709" customFormat="1">
      <c r="A92" s="679"/>
      <c r="B92" s="679" t="s">
        <v>1971</v>
      </c>
      <c r="C92" s="700" t="s">
        <v>68</v>
      </c>
      <c r="D92" s="681">
        <v>736530.55538000003</v>
      </c>
      <c r="E92" s="681">
        <v>729625.47820000001</v>
      </c>
      <c r="F92" s="744"/>
      <c r="G92" s="744"/>
    </row>
    <row r="93" spans="1:7" s="709" customFormat="1">
      <c r="A93" s="679" t="s">
        <v>1972</v>
      </c>
      <c r="B93" s="679" t="s">
        <v>1973</v>
      </c>
      <c r="C93" s="700" t="s">
        <v>68</v>
      </c>
      <c r="D93" s="681">
        <v>719486.67941999994</v>
      </c>
      <c r="E93" s="681">
        <v>708923.91310999996</v>
      </c>
      <c r="F93" s="744"/>
      <c r="G93" s="744"/>
    </row>
    <row r="94" spans="1:7" s="709" customFormat="1">
      <c r="A94" s="679" t="s">
        <v>1974</v>
      </c>
      <c r="B94" s="679" t="s">
        <v>1975</v>
      </c>
      <c r="C94" s="700" t="s">
        <v>68</v>
      </c>
      <c r="D94" s="681">
        <v>663852.07892</v>
      </c>
      <c r="E94" s="681">
        <v>656730.69991999993</v>
      </c>
      <c r="F94" s="744"/>
      <c r="G94" s="744"/>
    </row>
    <row r="95" spans="1:7" s="522" customFormat="1">
      <c r="A95" s="682" t="s">
        <v>1976</v>
      </c>
      <c r="B95" s="682" t="s">
        <v>1977</v>
      </c>
      <c r="C95" s="701" t="s">
        <v>1978</v>
      </c>
      <c r="D95" s="702">
        <v>653132.65768999991</v>
      </c>
      <c r="E95" s="702">
        <v>647602.41816999996</v>
      </c>
      <c r="F95" s="742"/>
      <c r="G95" s="742"/>
    </row>
    <row r="96" spans="1:7" s="522" customFormat="1">
      <c r="A96" s="682" t="s">
        <v>1979</v>
      </c>
      <c r="B96" s="682" t="s">
        <v>1980</v>
      </c>
      <c r="C96" s="701" t="s">
        <v>1981</v>
      </c>
      <c r="D96" s="684">
        <v>11667.83023</v>
      </c>
      <c r="E96" s="684">
        <v>9769.2907500000001</v>
      </c>
      <c r="F96" s="742"/>
      <c r="G96" s="743"/>
    </row>
    <row r="97" spans="1:7" s="522" customFormat="1">
      <c r="A97" s="682" t="s">
        <v>1982</v>
      </c>
      <c r="B97" s="682" t="s">
        <v>1983</v>
      </c>
      <c r="C97" s="701" t="s">
        <v>1984</v>
      </c>
      <c r="D97" s="703"/>
      <c r="E97" s="703"/>
      <c r="F97" s="743"/>
      <c r="G97" s="743"/>
    </row>
    <row r="98" spans="1:7" s="522" customFormat="1">
      <c r="A98" s="682" t="s">
        <v>1985</v>
      </c>
      <c r="B98" s="682" t="s">
        <v>1986</v>
      </c>
      <c r="C98" s="701" t="s">
        <v>1987</v>
      </c>
      <c r="D98" s="684"/>
      <c r="E98" s="703"/>
      <c r="F98" s="743"/>
      <c r="G98" s="743"/>
    </row>
    <row r="99" spans="1:7" s="522" customFormat="1">
      <c r="A99" s="682" t="s">
        <v>1988</v>
      </c>
      <c r="B99" s="682" t="s">
        <v>1989</v>
      </c>
      <c r="C99" s="701" t="s">
        <v>1990</v>
      </c>
      <c r="D99" s="703"/>
      <c r="E99" s="703"/>
      <c r="F99" s="743"/>
      <c r="G99" s="743"/>
    </row>
    <row r="100" spans="1:7" s="522" customFormat="1">
      <c r="A100" s="682" t="s">
        <v>1991</v>
      </c>
      <c r="B100" s="682" t="s">
        <v>1992</v>
      </c>
      <c r="C100" s="701" t="s">
        <v>1993</v>
      </c>
      <c r="D100" s="684">
        <v>-948.40899999999999</v>
      </c>
      <c r="E100" s="684">
        <v>-641.00900000000001</v>
      </c>
      <c r="F100" s="743"/>
      <c r="G100" s="743"/>
    </row>
    <row r="101" spans="1:7" s="709" customFormat="1">
      <c r="A101" s="679" t="s">
        <v>1994</v>
      </c>
      <c r="B101" s="679" t="s">
        <v>1995</v>
      </c>
      <c r="C101" s="700" t="s">
        <v>68</v>
      </c>
      <c r="D101" s="707">
        <v>53575.824329999996</v>
      </c>
      <c r="E101" s="707">
        <v>50598.244890000002</v>
      </c>
      <c r="F101" s="744"/>
      <c r="G101" s="744"/>
    </row>
    <row r="102" spans="1:7" s="522" customFormat="1">
      <c r="A102" s="682" t="s">
        <v>1996</v>
      </c>
      <c r="B102" s="682" t="s">
        <v>1997</v>
      </c>
      <c r="C102" s="701" t="s">
        <v>1998</v>
      </c>
      <c r="D102" s="684">
        <v>2941.5733500000001</v>
      </c>
      <c r="E102" s="684">
        <v>3211.1623500000001</v>
      </c>
      <c r="F102" s="742"/>
      <c r="G102" s="742"/>
    </row>
    <row r="103" spans="1:7" s="522" customFormat="1">
      <c r="A103" s="682" t="s">
        <v>1999</v>
      </c>
      <c r="B103" s="682" t="s">
        <v>2000</v>
      </c>
      <c r="C103" s="701" t="s">
        <v>2001</v>
      </c>
      <c r="D103" s="684">
        <v>898.06451000000004</v>
      </c>
      <c r="E103" s="684">
        <v>978.74705000000006</v>
      </c>
      <c r="F103" s="742"/>
      <c r="G103" s="742"/>
    </row>
    <row r="104" spans="1:7" s="522" customFormat="1" ht="13.5" customHeight="1">
      <c r="A104" s="682" t="s">
        <v>2002</v>
      </c>
      <c r="B104" s="682" t="s">
        <v>2003</v>
      </c>
      <c r="C104" s="701" t="s">
        <v>2004</v>
      </c>
      <c r="D104" s="684">
        <v>11085.288759999999</v>
      </c>
      <c r="E104" s="684">
        <v>7818.7731100000001</v>
      </c>
      <c r="F104" s="742"/>
      <c r="G104" s="742"/>
    </row>
    <row r="105" spans="1:7" s="522" customFormat="1">
      <c r="A105" s="682" t="s">
        <v>2005</v>
      </c>
      <c r="B105" s="682" t="s">
        <v>2006</v>
      </c>
      <c r="C105" s="701" t="s">
        <v>2007</v>
      </c>
      <c r="D105" s="684">
        <v>1010.46476</v>
      </c>
      <c r="E105" s="684">
        <v>2743.4301099999998</v>
      </c>
      <c r="F105" s="743"/>
      <c r="G105" s="743"/>
    </row>
    <row r="106" spans="1:7" s="522" customFormat="1">
      <c r="A106" s="682" t="s">
        <v>2008</v>
      </c>
      <c r="B106" s="682" t="s">
        <v>2009</v>
      </c>
      <c r="C106" s="701" t="s">
        <v>2010</v>
      </c>
      <c r="D106" s="684">
        <v>37640.432950000002</v>
      </c>
      <c r="E106" s="684">
        <v>35846.132270000002</v>
      </c>
      <c r="F106" s="742"/>
      <c r="G106" s="742"/>
    </row>
    <row r="107" spans="1:7" s="522" customFormat="1">
      <c r="A107" s="682" t="s">
        <v>2011</v>
      </c>
      <c r="B107" s="682" t="s">
        <v>2012</v>
      </c>
      <c r="C107" s="701" t="s">
        <v>2013</v>
      </c>
      <c r="D107" s="684"/>
      <c r="E107" s="684"/>
      <c r="F107" s="743"/>
      <c r="G107" s="743"/>
    </row>
    <row r="108" spans="1:7" s="709" customFormat="1">
      <c r="A108" s="679" t="s">
        <v>2014</v>
      </c>
      <c r="B108" s="679" t="s">
        <v>2015</v>
      </c>
      <c r="C108" s="700" t="s">
        <v>68</v>
      </c>
      <c r="D108" s="707">
        <v>2058.7761700000001</v>
      </c>
      <c r="E108" s="707">
        <v>1594.9683</v>
      </c>
      <c r="F108" s="744"/>
      <c r="G108" s="744"/>
    </row>
    <row r="109" spans="1:7" s="522" customFormat="1">
      <c r="A109" s="682" t="s">
        <v>2016</v>
      </c>
      <c r="B109" s="682" t="s">
        <v>2017</v>
      </c>
      <c r="C109" s="701" t="s">
        <v>2018</v>
      </c>
      <c r="D109" s="684">
        <v>2058.7761700000001</v>
      </c>
      <c r="E109" s="684">
        <v>1594.9683</v>
      </c>
      <c r="F109" s="742"/>
      <c r="G109" s="743"/>
    </row>
    <row r="110" spans="1:7" s="522" customFormat="1">
      <c r="A110" s="682" t="s">
        <v>2019</v>
      </c>
      <c r="B110" s="682" t="s">
        <v>2020</v>
      </c>
      <c r="C110" s="701" t="s">
        <v>2021</v>
      </c>
      <c r="D110" s="684"/>
      <c r="E110" s="684"/>
      <c r="F110" s="743"/>
      <c r="G110" s="742"/>
    </row>
    <row r="111" spans="1:7" s="522" customFormat="1">
      <c r="A111" s="682" t="s">
        <v>2022</v>
      </c>
      <c r="B111" s="682" t="s">
        <v>2023</v>
      </c>
      <c r="C111" s="701" t="s">
        <v>2024</v>
      </c>
      <c r="D111" s="684"/>
      <c r="E111" s="684"/>
      <c r="F111" s="743"/>
      <c r="G111" s="743"/>
    </row>
    <row r="112" spans="1:7" s="709" customFormat="1">
      <c r="A112" s="679" t="s">
        <v>2025</v>
      </c>
      <c r="B112" s="679" t="s">
        <v>2026</v>
      </c>
      <c r="C112" s="700" t="s">
        <v>68</v>
      </c>
      <c r="D112" s="707">
        <v>17043.875960000001</v>
      </c>
      <c r="E112" s="707">
        <v>20701.56509</v>
      </c>
      <c r="F112" s="744"/>
      <c r="G112" s="744"/>
    </row>
    <row r="113" spans="1:7" s="709" customFormat="1">
      <c r="A113" s="679" t="s">
        <v>2027</v>
      </c>
      <c r="B113" s="679" t="s">
        <v>2028</v>
      </c>
      <c r="C113" s="700" t="s">
        <v>68</v>
      </c>
      <c r="D113" s="707"/>
      <c r="E113" s="707"/>
      <c r="F113" s="744"/>
      <c r="G113" s="744"/>
    </row>
    <row r="114" spans="1:7" s="522" customFormat="1">
      <c r="A114" s="682" t="s">
        <v>2029</v>
      </c>
      <c r="B114" s="682" t="s">
        <v>2028</v>
      </c>
      <c r="C114" s="701" t="s">
        <v>2030</v>
      </c>
      <c r="D114" s="684"/>
      <c r="E114" s="684"/>
      <c r="F114" s="743"/>
      <c r="G114" s="743"/>
    </row>
    <row r="115" spans="1:7" s="709" customFormat="1">
      <c r="A115" s="679" t="s">
        <v>2031</v>
      </c>
      <c r="B115" s="679" t="s">
        <v>2032</v>
      </c>
      <c r="C115" s="700" t="s">
        <v>68</v>
      </c>
      <c r="D115" s="707">
        <v>100</v>
      </c>
      <c r="E115" s="707"/>
      <c r="F115" s="744"/>
      <c r="G115" s="744"/>
    </row>
    <row r="116" spans="1:7" s="522" customFormat="1">
      <c r="A116" s="682" t="s">
        <v>2033</v>
      </c>
      <c r="B116" s="682" t="s">
        <v>2034</v>
      </c>
      <c r="C116" s="701" t="s">
        <v>2035</v>
      </c>
      <c r="D116" s="684"/>
      <c r="E116" s="703"/>
      <c r="F116" s="743"/>
      <c r="G116" s="743"/>
    </row>
    <row r="117" spans="1:7" s="522" customFormat="1">
      <c r="A117" s="682" t="s">
        <v>2036</v>
      </c>
      <c r="B117" s="682" t="s">
        <v>2037</v>
      </c>
      <c r="C117" s="701" t="s">
        <v>2038</v>
      </c>
      <c r="D117" s="684"/>
      <c r="E117" s="703"/>
      <c r="F117" s="743"/>
      <c r="G117" s="743"/>
    </row>
    <row r="118" spans="1:7" s="522" customFormat="1">
      <c r="A118" s="682" t="s">
        <v>2042</v>
      </c>
      <c r="B118" s="682" t="s">
        <v>2043</v>
      </c>
      <c r="C118" s="701" t="s">
        <v>2044</v>
      </c>
      <c r="D118" s="684">
        <v>100</v>
      </c>
      <c r="E118" s="703"/>
      <c r="F118" s="743"/>
      <c r="G118" s="743"/>
    </row>
    <row r="119" spans="1:7" s="522" customFormat="1" ht="21">
      <c r="A119" s="682" t="s">
        <v>2051</v>
      </c>
      <c r="B119" s="682" t="s">
        <v>2052</v>
      </c>
      <c r="C119" s="701" t="s">
        <v>2053</v>
      </c>
      <c r="D119" s="684"/>
      <c r="E119" s="684"/>
      <c r="F119" s="743"/>
      <c r="G119" s="743"/>
    </row>
    <row r="120" spans="1:7" s="522" customFormat="1">
      <c r="A120" s="682" t="s">
        <v>2054</v>
      </c>
      <c r="B120" s="682" t="s">
        <v>2055</v>
      </c>
      <c r="C120" s="701" t="s">
        <v>2056</v>
      </c>
      <c r="D120" s="703"/>
      <c r="E120" s="703"/>
      <c r="F120" s="743"/>
      <c r="G120" s="743"/>
    </row>
    <row r="121" spans="1:7" s="522" customFormat="1">
      <c r="A121" s="682" t="s">
        <v>2057</v>
      </c>
      <c r="B121" s="682" t="s">
        <v>2058</v>
      </c>
      <c r="C121" s="701" t="s">
        <v>2059</v>
      </c>
      <c r="D121" s="688"/>
      <c r="E121" s="688"/>
      <c r="F121" s="743"/>
      <c r="G121" s="743"/>
    </row>
    <row r="122" spans="1:7" s="709" customFormat="1">
      <c r="A122" s="679" t="s">
        <v>2060</v>
      </c>
      <c r="B122" s="679" t="s">
        <v>2061</v>
      </c>
      <c r="C122" s="700" t="s">
        <v>68</v>
      </c>
      <c r="D122" s="707">
        <v>16943.875960000001</v>
      </c>
      <c r="E122" s="707">
        <v>20701.56509</v>
      </c>
      <c r="F122" s="744"/>
      <c r="G122" s="744"/>
    </row>
    <row r="123" spans="1:7" s="522" customFormat="1">
      <c r="A123" s="682" t="s">
        <v>2062</v>
      </c>
      <c r="B123" s="682" t="s">
        <v>2063</v>
      </c>
      <c r="C123" s="701" t="s">
        <v>2064</v>
      </c>
      <c r="D123" s="702"/>
      <c r="E123" s="702"/>
      <c r="F123" s="743"/>
      <c r="G123" s="743"/>
    </row>
    <row r="124" spans="1:7" s="522" customFormat="1">
      <c r="A124" s="682" t="s">
        <v>2071</v>
      </c>
      <c r="B124" s="682" t="s">
        <v>2072</v>
      </c>
      <c r="C124" s="701" t="s">
        <v>2073</v>
      </c>
      <c r="D124" s="703"/>
      <c r="E124" s="684"/>
      <c r="F124" s="743"/>
      <c r="G124" s="743"/>
    </row>
    <row r="125" spans="1:7" s="522" customFormat="1">
      <c r="A125" s="682" t="s">
        <v>2074</v>
      </c>
      <c r="B125" s="682" t="s">
        <v>2075</v>
      </c>
      <c r="C125" s="701" t="s">
        <v>2076</v>
      </c>
      <c r="D125" s="684">
        <v>863.31004000000019</v>
      </c>
      <c r="E125" s="684">
        <v>3923.2575400000001</v>
      </c>
      <c r="F125" s="742"/>
      <c r="G125" s="742"/>
    </row>
    <row r="126" spans="1:7" s="522" customFormat="1" ht="12.75" customHeight="1">
      <c r="A126" s="682" t="s">
        <v>2080</v>
      </c>
      <c r="B126" s="682" t="s">
        <v>2081</v>
      </c>
      <c r="C126" s="701" t="s">
        <v>2082</v>
      </c>
      <c r="D126" s="684">
        <v>1.06</v>
      </c>
      <c r="E126" s="684"/>
      <c r="F126" s="742"/>
      <c r="G126" s="742"/>
    </row>
    <row r="127" spans="1:7" s="522" customFormat="1" ht="12.75" customHeight="1">
      <c r="A127" s="682" t="s">
        <v>2086</v>
      </c>
      <c r="B127" s="682" t="s">
        <v>2087</v>
      </c>
      <c r="C127" s="701" t="s">
        <v>2088</v>
      </c>
      <c r="D127" s="684"/>
      <c r="E127" s="684"/>
      <c r="F127" s="743"/>
      <c r="G127" s="743"/>
    </row>
    <row r="128" spans="1:7" s="522" customFormat="1" ht="12.75" customHeight="1">
      <c r="A128" s="682" t="s">
        <v>2092</v>
      </c>
      <c r="B128" s="682" t="s">
        <v>2093</v>
      </c>
      <c r="C128" s="701" t="s">
        <v>2094</v>
      </c>
      <c r="D128" s="684">
        <v>5073.3389999999999</v>
      </c>
      <c r="E128" s="684">
        <v>5650.3940000000002</v>
      </c>
      <c r="F128" s="742"/>
      <c r="G128" s="742"/>
    </row>
    <row r="129" spans="1:7" s="522" customFormat="1" ht="12.75" customHeight="1">
      <c r="A129" s="682" t="s">
        <v>2095</v>
      </c>
      <c r="B129" s="682" t="s">
        <v>2096</v>
      </c>
      <c r="C129" s="701" t="s">
        <v>2097</v>
      </c>
      <c r="D129" s="684">
        <v>612.14414999999997</v>
      </c>
      <c r="E129" s="684">
        <v>598.38400000000001</v>
      </c>
      <c r="F129" s="742"/>
      <c r="G129" s="742"/>
    </row>
    <row r="130" spans="1:7" s="522" customFormat="1" ht="12.75" customHeight="1">
      <c r="A130" s="682" t="s">
        <v>2098</v>
      </c>
      <c r="B130" s="682" t="s">
        <v>1881</v>
      </c>
      <c r="C130" s="701" t="s">
        <v>1882</v>
      </c>
      <c r="D130" s="684">
        <v>3455.558</v>
      </c>
      <c r="E130" s="684">
        <v>3677.2820000000002</v>
      </c>
      <c r="F130" s="742"/>
      <c r="G130" s="742"/>
    </row>
    <row r="131" spans="1:7" s="522" customFormat="1" ht="12.75" customHeight="1">
      <c r="A131" s="682" t="s">
        <v>2099</v>
      </c>
      <c r="B131" s="682" t="s">
        <v>1884</v>
      </c>
      <c r="C131" s="701" t="s">
        <v>1885</v>
      </c>
      <c r="D131" s="684">
        <v>45.165999999999997</v>
      </c>
      <c r="E131" s="684"/>
      <c r="F131" s="743"/>
      <c r="G131" s="743"/>
    </row>
    <row r="132" spans="1:7" s="522" customFormat="1" ht="12.75" customHeight="1">
      <c r="A132" s="682" t="s">
        <v>2100</v>
      </c>
      <c r="B132" s="682" t="s">
        <v>1887</v>
      </c>
      <c r="C132" s="701" t="s">
        <v>1888</v>
      </c>
      <c r="D132" s="684">
        <v>715.97500000000002</v>
      </c>
      <c r="E132" s="684">
        <v>786.50900000000001</v>
      </c>
      <c r="F132" s="742"/>
      <c r="G132" s="742"/>
    </row>
    <row r="133" spans="1:7" s="522" customFormat="1" ht="12.75" customHeight="1">
      <c r="A133" s="682" t="s">
        <v>2101</v>
      </c>
      <c r="B133" s="682" t="s">
        <v>212</v>
      </c>
      <c r="C133" s="701" t="s">
        <v>1890</v>
      </c>
      <c r="D133" s="684"/>
      <c r="E133" s="684"/>
      <c r="F133" s="742"/>
      <c r="G133" s="742"/>
    </row>
    <row r="134" spans="1:7" s="522" customFormat="1" ht="12.75" customHeight="1">
      <c r="A134" s="682" t="s">
        <v>2102</v>
      </c>
      <c r="B134" s="682" t="s">
        <v>1892</v>
      </c>
      <c r="C134" s="701" t="s">
        <v>1893</v>
      </c>
      <c r="D134" s="684">
        <v>6.1950000000000003</v>
      </c>
      <c r="E134" s="684"/>
      <c r="F134" s="742"/>
      <c r="G134" s="742"/>
    </row>
    <row r="135" spans="1:7" s="522" customFormat="1" ht="12.75" customHeight="1">
      <c r="A135" s="682" t="s">
        <v>2103</v>
      </c>
      <c r="B135" s="682" t="s">
        <v>2104</v>
      </c>
      <c r="C135" s="701" t="s">
        <v>2105</v>
      </c>
      <c r="D135" s="684"/>
      <c r="E135" s="684"/>
      <c r="F135" s="743"/>
      <c r="G135" s="743"/>
    </row>
    <row r="136" spans="1:7" s="522" customFormat="1" ht="12.75" customHeight="1">
      <c r="A136" s="682" t="s">
        <v>2106</v>
      </c>
      <c r="B136" s="682" t="s">
        <v>2107</v>
      </c>
      <c r="C136" s="701" t="s">
        <v>2108</v>
      </c>
      <c r="D136" s="684"/>
      <c r="E136" s="684"/>
      <c r="F136" s="742"/>
      <c r="G136" s="742"/>
    </row>
    <row r="137" spans="1:7" s="522" customFormat="1" ht="12.75" customHeight="1">
      <c r="A137" s="682" t="s">
        <v>2109</v>
      </c>
      <c r="B137" s="682" t="s">
        <v>2110</v>
      </c>
      <c r="C137" s="701" t="s">
        <v>2111</v>
      </c>
      <c r="D137" s="684">
        <v>3.871</v>
      </c>
      <c r="E137" s="684">
        <v>66.470429999999993</v>
      </c>
      <c r="F137" s="743"/>
      <c r="G137" s="743"/>
    </row>
    <row r="138" spans="1:7" s="522" customFormat="1" ht="12.75" customHeight="1">
      <c r="A138" s="682" t="s">
        <v>2112</v>
      </c>
      <c r="B138" s="682" t="s">
        <v>2113</v>
      </c>
      <c r="C138" s="701" t="s">
        <v>2114</v>
      </c>
      <c r="D138" s="684"/>
      <c r="E138" s="684"/>
      <c r="F138" s="743"/>
      <c r="G138" s="743"/>
    </row>
    <row r="139" spans="1:7" s="522" customFormat="1" ht="21">
      <c r="A139" s="682" t="s">
        <v>2125</v>
      </c>
      <c r="B139" s="682" t="s">
        <v>2126</v>
      </c>
      <c r="C139" s="701" t="s">
        <v>2127</v>
      </c>
      <c r="D139" s="684"/>
      <c r="E139" s="684"/>
      <c r="F139" s="743"/>
      <c r="G139" s="743"/>
    </row>
    <row r="140" spans="1:7" s="522" customFormat="1" ht="12.75" customHeight="1">
      <c r="A140" s="682" t="s">
        <v>2128</v>
      </c>
      <c r="B140" s="682" t="s">
        <v>2129</v>
      </c>
      <c r="C140" s="701" t="s">
        <v>2130</v>
      </c>
      <c r="D140" s="684">
        <v>652.14370999999994</v>
      </c>
      <c r="E140" s="684">
        <v>50</v>
      </c>
      <c r="F140" s="742"/>
      <c r="G140" s="742"/>
    </row>
    <row r="141" spans="1:7" s="522" customFormat="1" ht="12.75" customHeight="1">
      <c r="A141" s="682" t="s">
        <v>2131</v>
      </c>
      <c r="B141" s="682" t="s">
        <v>2132</v>
      </c>
      <c r="C141" s="701" t="s">
        <v>2133</v>
      </c>
      <c r="D141" s="684">
        <v>509.11541</v>
      </c>
      <c r="E141" s="684">
        <v>272.98178000000001</v>
      </c>
      <c r="F141" s="742"/>
      <c r="G141" s="742"/>
    </row>
    <row r="142" spans="1:7" s="522" customFormat="1" ht="12.75" customHeight="1">
      <c r="A142" s="682" t="s">
        <v>2134</v>
      </c>
      <c r="B142" s="682" t="s">
        <v>2135</v>
      </c>
      <c r="C142" s="701" t="s">
        <v>2136</v>
      </c>
      <c r="D142" s="684">
        <v>1414.2817600000001</v>
      </c>
      <c r="E142" s="684">
        <v>1358.1558799999998</v>
      </c>
      <c r="F142" s="742"/>
      <c r="G142" s="742"/>
    </row>
    <row r="143" spans="1:7" s="522" customFormat="1" ht="12.75" customHeight="1">
      <c r="A143" s="682" t="s">
        <v>2137</v>
      </c>
      <c r="B143" s="682" t="s">
        <v>2138</v>
      </c>
      <c r="C143" s="701" t="s">
        <v>2139</v>
      </c>
      <c r="D143" s="684">
        <v>3078.2510899999997</v>
      </c>
      <c r="E143" s="684">
        <v>3781.8271600000003</v>
      </c>
      <c r="F143" s="742"/>
      <c r="G143" s="742"/>
    </row>
    <row r="144" spans="1:7" s="522" customFormat="1" ht="12.75" customHeight="1">
      <c r="A144" s="686" t="s">
        <v>2140</v>
      </c>
      <c r="B144" s="686" t="s">
        <v>2141</v>
      </c>
      <c r="C144" s="705" t="s">
        <v>2142</v>
      </c>
      <c r="D144" s="688">
        <v>513.46579999999994</v>
      </c>
      <c r="E144" s="688">
        <v>536.30330000000004</v>
      </c>
      <c r="F144" s="698"/>
      <c r="G144" s="698"/>
    </row>
    <row r="145" spans="1:7" s="522" customFormat="1">
      <c r="C145" s="696"/>
      <c r="D145" s="698"/>
      <c r="E145" s="698"/>
      <c r="F145" s="698"/>
      <c r="G145" s="698"/>
    </row>
    <row r="146" spans="1:7" s="522" customFormat="1">
      <c r="A146" s="745"/>
      <c r="C146" s="696"/>
      <c r="D146" s="746"/>
      <c r="E146" s="746"/>
      <c r="F146" s="746"/>
      <c r="G146" s="746"/>
    </row>
    <row r="147" spans="1:7" s="522" customFormat="1">
      <c r="A147" s="745"/>
      <c r="C147" s="696"/>
      <c r="D147" s="746"/>
      <c r="E147" s="746"/>
      <c r="F147" s="746"/>
      <c r="G147" s="746"/>
    </row>
    <row r="148" spans="1:7" s="522" customFormat="1">
      <c r="A148" s="745"/>
      <c r="C148" s="696"/>
      <c r="D148" s="746"/>
      <c r="E148" s="746"/>
      <c r="F148" s="746"/>
      <c r="G148" s="746"/>
    </row>
    <row r="149" spans="1:7">
      <c r="F149" s="746"/>
      <c r="G149" s="746"/>
    </row>
    <row r="150" spans="1:7">
      <c r="F150" s="746"/>
      <c r="G150" s="746"/>
    </row>
  </sheetData>
  <customSheetViews>
    <customSheetView guid="{040A417A-1A2A-4546-91E5-4FDAF814DD6C}" showPageBreaks="1" showGridLines="0" printArea="1" view="pageBreakPreview">
      <selection activeCell="H6" sqref="H6"/>
      <rowBreaks count="1" manualBreakCount="1">
        <brk id="73" max="6" man="1"/>
      </rowBreaks>
      <pageMargins left="0.39370078740157483" right="0.39370078740157483" top="0.59055118110236227" bottom="0.39370078740157483" header="0.31496062992125984" footer="0.11811023622047245"/>
      <printOptions horizontalCentered="1"/>
      <pageSetup paperSize="9" scale="76" firstPageNumber="428" fitToHeight="2" orientation="portrait" useFirstPageNumber="1" r:id="rId1"/>
      <headerFooter alignWithMargins="0">
        <oddHeader>&amp;L&amp;"Tahoma,Kurzíva"Závěrečný účet za rok 2013&amp;R&amp;"Tahoma,Kurzíva"Tabulka č. 35</oddHeader>
        <oddFooter>&amp;C&amp;"Tahoma,Obyčejné"&amp;P</oddFooter>
      </headerFooter>
    </customSheetView>
  </customSheetViews>
  <mergeCells count="12">
    <mergeCell ref="A90:A91"/>
    <mergeCell ref="B90:B91"/>
    <mergeCell ref="C90:C91"/>
    <mergeCell ref="D90:E90"/>
    <mergeCell ref="A1:G1"/>
    <mergeCell ref="A2:G2"/>
    <mergeCell ref="A5:A7"/>
    <mergeCell ref="B5:B7"/>
    <mergeCell ref="C5:C7"/>
    <mergeCell ref="D5:G5"/>
    <mergeCell ref="D6:F6"/>
    <mergeCell ref="G6:G7"/>
  </mergeCells>
  <printOptions horizontalCentered="1"/>
  <pageMargins left="0.39370078740157483" right="0.39370078740157483" top="0.59055118110236227" bottom="0.39370078740157483" header="0.31496062992125984" footer="0.11811023622047245"/>
  <pageSetup paperSize="9" scale="76" firstPageNumber="428" fitToHeight="2" orientation="portrait" useFirstPageNumber="1" r:id="rId2"/>
  <headerFooter alignWithMargins="0">
    <oddHeader>&amp;L&amp;"Tahoma,Kurzíva"Závěrečný účet za rok 2013&amp;R&amp;"Tahoma,Kurzíva"Tabulka č. 35</oddHeader>
    <oddFooter>&amp;C&amp;"Tahoma,Obyčejné"&amp;P</oddFooter>
  </headerFooter>
  <rowBreaks count="1" manualBreakCount="1">
    <brk id="73"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3"/>
  <sheetViews>
    <sheetView showGridLines="0" view="pageBreakPreview" zoomScaleNormal="100" workbookViewId="0">
      <selection activeCell="H3" sqref="H3"/>
    </sheetView>
  </sheetViews>
  <sheetFormatPr defaultRowHeight="12.75"/>
  <cols>
    <col min="1" max="1" width="6.7109375" style="22" customWidth="1"/>
    <col min="2" max="2" width="58.42578125" style="22" customWidth="1"/>
    <col min="3" max="3" width="8.5703125" style="737" customWidth="1"/>
    <col min="4" max="7" width="15.42578125" style="22" customWidth="1"/>
    <col min="8" max="256" width="9.140625" style="22"/>
    <col min="257" max="257" width="6.7109375" style="22" customWidth="1"/>
    <col min="258" max="258" width="58.42578125" style="22" customWidth="1"/>
    <col min="259" max="259" width="8.5703125" style="22" customWidth="1"/>
    <col min="260" max="263" width="15.42578125" style="22" customWidth="1"/>
    <col min="264" max="512" width="9.140625" style="22"/>
    <col min="513" max="513" width="6.7109375" style="22" customWidth="1"/>
    <col min="514" max="514" width="58.42578125" style="22" customWidth="1"/>
    <col min="515" max="515" width="8.5703125" style="22" customWidth="1"/>
    <col min="516" max="519" width="15.42578125" style="22" customWidth="1"/>
    <col min="520" max="768" width="9.140625" style="22"/>
    <col min="769" max="769" width="6.7109375" style="22" customWidth="1"/>
    <col min="770" max="770" width="58.42578125" style="22" customWidth="1"/>
    <col min="771" max="771" width="8.5703125" style="22" customWidth="1"/>
    <col min="772" max="775" width="15.42578125" style="22" customWidth="1"/>
    <col min="776" max="1024" width="9.140625" style="22"/>
    <col min="1025" max="1025" width="6.7109375" style="22" customWidth="1"/>
    <col min="1026" max="1026" width="58.42578125" style="22" customWidth="1"/>
    <col min="1027" max="1027" width="8.5703125" style="22" customWidth="1"/>
    <col min="1028" max="1031" width="15.42578125" style="22" customWidth="1"/>
    <col min="1032" max="1280" width="9.140625" style="22"/>
    <col min="1281" max="1281" width="6.7109375" style="22" customWidth="1"/>
    <col min="1282" max="1282" width="58.42578125" style="22" customWidth="1"/>
    <col min="1283" max="1283" width="8.5703125" style="22" customWidth="1"/>
    <col min="1284" max="1287" width="15.42578125" style="22" customWidth="1"/>
    <col min="1288" max="1536" width="9.140625" style="22"/>
    <col min="1537" max="1537" width="6.7109375" style="22" customWidth="1"/>
    <col min="1538" max="1538" width="58.42578125" style="22" customWidth="1"/>
    <col min="1539" max="1539" width="8.5703125" style="22" customWidth="1"/>
    <col min="1540" max="1543" width="15.42578125" style="22" customWidth="1"/>
    <col min="1544" max="1792" width="9.140625" style="22"/>
    <col min="1793" max="1793" width="6.7109375" style="22" customWidth="1"/>
    <col min="1794" max="1794" width="58.42578125" style="22" customWidth="1"/>
    <col min="1795" max="1795" width="8.5703125" style="22" customWidth="1"/>
    <col min="1796" max="1799" width="15.42578125" style="22" customWidth="1"/>
    <col min="1800" max="2048" width="9.140625" style="22"/>
    <col min="2049" max="2049" width="6.7109375" style="22" customWidth="1"/>
    <col min="2050" max="2050" width="58.42578125" style="22" customWidth="1"/>
    <col min="2051" max="2051" width="8.5703125" style="22" customWidth="1"/>
    <col min="2052" max="2055" width="15.42578125" style="22" customWidth="1"/>
    <col min="2056" max="2304" width="9.140625" style="22"/>
    <col min="2305" max="2305" width="6.7109375" style="22" customWidth="1"/>
    <col min="2306" max="2306" width="58.42578125" style="22" customWidth="1"/>
    <col min="2307" max="2307" width="8.5703125" style="22" customWidth="1"/>
    <col min="2308" max="2311" width="15.42578125" style="22" customWidth="1"/>
    <col min="2312" max="2560" width="9.140625" style="22"/>
    <col min="2561" max="2561" width="6.7109375" style="22" customWidth="1"/>
    <col min="2562" max="2562" width="58.42578125" style="22" customWidth="1"/>
    <col min="2563" max="2563" width="8.5703125" style="22" customWidth="1"/>
    <col min="2564" max="2567" width="15.42578125" style="22" customWidth="1"/>
    <col min="2568" max="2816" width="9.140625" style="22"/>
    <col min="2817" max="2817" width="6.7109375" style="22" customWidth="1"/>
    <col min="2818" max="2818" width="58.42578125" style="22" customWidth="1"/>
    <col min="2819" max="2819" width="8.5703125" style="22" customWidth="1"/>
    <col min="2820" max="2823" width="15.42578125" style="22" customWidth="1"/>
    <col min="2824" max="3072" width="9.140625" style="22"/>
    <col min="3073" max="3073" width="6.7109375" style="22" customWidth="1"/>
    <col min="3074" max="3074" width="58.42578125" style="22" customWidth="1"/>
    <col min="3075" max="3075" width="8.5703125" style="22" customWidth="1"/>
    <col min="3076" max="3079" width="15.42578125" style="22" customWidth="1"/>
    <col min="3080" max="3328" width="9.140625" style="22"/>
    <col min="3329" max="3329" width="6.7109375" style="22" customWidth="1"/>
    <col min="3330" max="3330" width="58.42578125" style="22" customWidth="1"/>
    <col min="3331" max="3331" width="8.5703125" style="22" customWidth="1"/>
    <col min="3332" max="3335" width="15.42578125" style="22" customWidth="1"/>
    <col min="3336" max="3584" width="9.140625" style="22"/>
    <col min="3585" max="3585" width="6.7109375" style="22" customWidth="1"/>
    <col min="3586" max="3586" width="58.42578125" style="22" customWidth="1"/>
    <col min="3587" max="3587" width="8.5703125" style="22" customWidth="1"/>
    <col min="3588" max="3591" width="15.42578125" style="22" customWidth="1"/>
    <col min="3592" max="3840" width="9.140625" style="22"/>
    <col min="3841" max="3841" width="6.7109375" style="22" customWidth="1"/>
    <col min="3842" max="3842" width="58.42578125" style="22" customWidth="1"/>
    <col min="3843" max="3843" width="8.5703125" style="22" customWidth="1"/>
    <col min="3844" max="3847" width="15.42578125" style="22" customWidth="1"/>
    <col min="3848" max="4096" width="9.140625" style="22"/>
    <col min="4097" max="4097" width="6.7109375" style="22" customWidth="1"/>
    <col min="4098" max="4098" width="58.42578125" style="22" customWidth="1"/>
    <col min="4099" max="4099" width="8.5703125" style="22" customWidth="1"/>
    <col min="4100" max="4103" width="15.42578125" style="22" customWidth="1"/>
    <col min="4104" max="4352" width="9.140625" style="22"/>
    <col min="4353" max="4353" width="6.7109375" style="22" customWidth="1"/>
    <col min="4354" max="4354" width="58.42578125" style="22" customWidth="1"/>
    <col min="4355" max="4355" width="8.5703125" style="22" customWidth="1"/>
    <col min="4356" max="4359" width="15.42578125" style="22" customWidth="1"/>
    <col min="4360" max="4608" width="9.140625" style="22"/>
    <col min="4609" max="4609" width="6.7109375" style="22" customWidth="1"/>
    <col min="4610" max="4610" width="58.42578125" style="22" customWidth="1"/>
    <col min="4611" max="4611" width="8.5703125" style="22" customWidth="1"/>
    <col min="4612" max="4615" width="15.42578125" style="22" customWidth="1"/>
    <col min="4616" max="4864" width="9.140625" style="22"/>
    <col min="4865" max="4865" width="6.7109375" style="22" customWidth="1"/>
    <col min="4866" max="4866" width="58.42578125" style="22" customWidth="1"/>
    <col min="4867" max="4867" width="8.5703125" style="22" customWidth="1"/>
    <col min="4868" max="4871" width="15.42578125" style="22" customWidth="1"/>
    <col min="4872" max="5120" width="9.140625" style="22"/>
    <col min="5121" max="5121" width="6.7109375" style="22" customWidth="1"/>
    <col min="5122" max="5122" width="58.42578125" style="22" customWidth="1"/>
    <col min="5123" max="5123" width="8.5703125" style="22" customWidth="1"/>
    <col min="5124" max="5127" width="15.42578125" style="22" customWidth="1"/>
    <col min="5128" max="5376" width="9.140625" style="22"/>
    <col min="5377" max="5377" width="6.7109375" style="22" customWidth="1"/>
    <col min="5378" max="5378" width="58.42578125" style="22" customWidth="1"/>
    <col min="5379" max="5379" width="8.5703125" style="22" customWidth="1"/>
    <col min="5380" max="5383" width="15.42578125" style="22" customWidth="1"/>
    <col min="5384" max="5632" width="9.140625" style="22"/>
    <col min="5633" max="5633" width="6.7109375" style="22" customWidth="1"/>
    <col min="5634" max="5634" width="58.42578125" style="22" customWidth="1"/>
    <col min="5635" max="5635" width="8.5703125" style="22" customWidth="1"/>
    <col min="5636" max="5639" width="15.42578125" style="22" customWidth="1"/>
    <col min="5640" max="5888" width="9.140625" style="22"/>
    <col min="5889" max="5889" width="6.7109375" style="22" customWidth="1"/>
    <col min="5890" max="5890" width="58.42578125" style="22" customWidth="1"/>
    <col min="5891" max="5891" width="8.5703125" style="22" customWidth="1"/>
    <col min="5892" max="5895" width="15.42578125" style="22" customWidth="1"/>
    <col min="5896" max="6144" width="9.140625" style="22"/>
    <col min="6145" max="6145" width="6.7109375" style="22" customWidth="1"/>
    <col min="6146" max="6146" width="58.42578125" style="22" customWidth="1"/>
    <col min="6147" max="6147" width="8.5703125" style="22" customWidth="1"/>
    <col min="6148" max="6151" width="15.42578125" style="22" customWidth="1"/>
    <col min="6152" max="6400" width="9.140625" style="22"/>
    <col min="6401" max="6401" width="6.7109375" style="22" customWidth="1"/>
    <col min="6402" max="6402" width="58.42578125" style="22" customWidth="1"/>
    <col min="6403" max="6403" width="8.5703125" style="22" customWidth="1"/>
    <col min="6404" max="6407" width="15.42578125" style="22" customWidth="1"/>
    <col min="6408" max="6656" width="9.140625" style="22"/>
    <col min="6657" max="6657" width="6.7109375" style="22" customWidth="1"/>
    <col min="6658" max="6658" width="58.42578125" style="22" customWidth="1"/>
    <col min="6659" max="6659" width="8.5703125" style="22" customWidth="1"/>
    <col min="6660" max="6663" width="15.42578125" style="22" customWidth="1"/>
    <col min="6664" max="6912" width="9.140625" style="22"/>
    <col min="6913" max="6913" width="6.7109375" style="22" customWidth="1"/>
    <col min="6914" max="6914" width="58.42578125" style="22" customWidth="1"/>
    <col min="6915" max="6915" width="8.5703125" style="22" customWidth="1"/>
    <col min="6916" max="6919" width="15.42578125" style="22" customWidth="1"/>
    <col min="6920" max="7168" width="9.140625" style="22"/>
    <col min="7169" max="7169" width="6.7109375" style="22" customWidth="1"/>
    <col min="7170" max="7170" width="58.42578125" style="22" customWidth="1"/>
    <col min="7171" max="7171" width="8.5703125" style="22" customWidth="1"/>
    <col min="7172" max="7175" width="15.42578125" style="22" customWidth="1"/>
    <col min="7176" max="7424" width="9.140625" style="22"/>
    <col min="7425" max="7425" width="6.7109375" style="22" customWidth="1"/>
    <col min="7426" max="7426" width="58.42578125" style="22" customWidth="1"/>
    <col min="7427" max="7427" width="8.5703125" style="22" customWidth="1"/>
    <col min="7428" max="7431" width="15.42578125" style="22" customWidth="1"/>
    <col min="7432" max="7680" width="9.140625" style="22"/>
    <col min="7681" max="7681" width="6.7109375" style="22" customWidth="1"/>
    <col min="7682" max="7682" width="58.42578125" style="22" customWidth="1"/>
    <col min="7683" max="7683" width="8.5703125" style="22" customWidth="1"/>
    <col min="7684" max="7687" width="15.42578125" style="22" customWidth="1"/>
    <col min="7688" max="7936" width="9.140625" style="22"/>
    <col min="7937" max="7937" width="6.7109375" style="22" customWidth="1"/>
    <col min="7938" max="7938" width="58.42578125" style="22" customWidth="1"/>
    <col min="7939" max="7939" width="8.5703125" style="22" customWidth="1"/>
    <col min="7940" max="7943" width="15.42578125" style="22" customWidth="1"/>
    <col min="7944" max="8192" width="9.140625" style="22"/>
    <col min="8193" max="8193" width="6.7109375" style="22" customWidth="1"/>
    <col min="8194" max="8194" width="58.42578125" style="22" customWidth="1"/>
    <col min="8195" max="8195" width="8.5703125" style="22" customWidth="1"/>
    <col min="8196" max="8199" width="15.42578125" style="22" customWidth="1"/>
    <col min="8200" max="8448" width="9.140625" style="22"/>
    <col min="8449" max="8449" width="6.7109375" style="22" customWidth="1"/>
    <col min="8450" max="8450" width="58.42578125" style="22" customWidth="1"/>
    <col min="8451" max="8451" width="8.5703125" style="22" customWidth="1"/>
    <col min="8452" max="8455" width="15.42578125" style="22" customWidth="1"/>
    <col min="8456" max="8704" width="9.140625" style="22"/>
    <col min="8705" max="8705" width="6.7109375" style="22" customWidth="1"/>
    <col min="8706" max="8706" width="58.42578125" style="22" customWidth="1"/>
    <col min="8707" max="8707" width="8.5703125" style="22" customWidth="1"/>
    <col min="8708" max="8711" width="15.42578125" style="22" customWidth="1"/>
    <col min="8712" max="8960" width="9.140625" style="22"/>
    <col min="8961" max="8961" width="6.7109375" style="22" customWidth="1"/>
    <col min="8962" max="8962" width="58.42578125" style="22" customWidth="1"/>
    <col min="8963" max="8963" width="8.5703125" style="22" customWidth="1"/>
    <col min="8964" max="8967" width="15.42578125" style="22" customWidth="1"/>
    <col min="8968" max="9216" width="9.140625" style="22"/>
    <col min="9217" max="9217" width="6.7109375" style="22" customWidth="1"/>
    <col min="9218" max="9218" width="58.42578125" style="22" customWidth="1"/>
    <col min="9219" max="9219" width="8.5703125" style="22" customWidth="1"/>
    <col min="9220" max="9223" width="15.42578125" style="22" customWidth="1"/>
    <col min="9224" max="9472" width="9.140625" style="22"/>
    <col min="9473" max="9473" width="6.7109375" style="22" customWidth="1"/>
    <col min="9474" max="9474" width="58.42578125" style="22" customWidth="1"/>
    <col min="9475" max="9475" width="8.5703125" style="22" customWidth="1"/>
    <col min="9476" max="9479" width="15.42578125" style="22" customWidth="1"/>
    <col min="9480" max="9728" width="9.140625" style="22"/>
    <col min="9729" max="9729" width="6.7109375" style="22" customWidth="1"/>
    <col min="9730" max="9730" width="58.42578125" style="22" customWidth="1"/>
    <col min="9731" max="9731" width="8.5703125" style="22" customWidth="1"/>
    <col min="9732" max="9735" width="15.42578125" style="22" customWidth="1"/>
    <col min="9736" max="9984" width="9.140625" style="22"/>
    <col min="9985" max="9985" width="6.7109375" style="22" customWidth="1"/>
    <col min="9986" max="9986" width="58.42578125" style="22" customWidth="1"/>
    <col min="9987" max="9987" width="8.5703125" style="22" customWidth="1"/>
    <col min="9988" max="9991" width="15.42578125" style="22" customWidth="1"/>
    <col min="9992" max="10240" width="9.140625" style="22"/>
    <col min="10241" max="10241" width="6.7109375" style="22" customWidth="1"/>
    <col min="10242" max="10242" width="58.42578125" style="22" customWidth="1"/>
    <col min="10243" max="10243" width="8.5703125" style="22" customWidth="1"/>
    <col min="10244" max="10247" width="15.42578125" style="22" customWidth="1"/>
    <col min="10248" max="10496" width="9.140625" style="22"/>
    <col min="10497" max="10497" width="6.7109375" style="22" customWidth="1"/>
    <col min="10498" max="10498" width="58.42578125" style="22" customWidth="1"/>
    <col min="10499" max="10499" width="8.5703125" style="22" customWidth="1"/>
    <col min="10500" max="10503" width="15.42578125" style="22" customWidth="1"/>
    <col min="10504" max="10752" width="9.140625" style="22"/>
    <col min="10753" max="10753" width="6.7109375" style="22" customWidth="1"/>
    <col min="10754" max="10754" width="58.42578125" style="22" customWidth="1"/>
    <col min="10755" max="10755" width="8.5703125" style="22" customWidth="1"/>
    <col min="10756" max="10759" width="15.42578125" style="22" customWidth="1"/>
    <col min="10760" max="11008" width="9.140625" style="22"/>
    <col min="11009" max="11009" width="6.7109375" style="22" customWidth="1"/>
    <col min="11010" max="11010" width="58.42578125" style="22" customWidth="1"/>
    <col min="11011" max="11011" width="8.5703125" style="22" customWidth="1"/>
    <col min="11012" max="11015" width="15.42578125" style="22" customWidth="1"/>
    <col min="11016" max="11264" width="9.140625" style="22"/>
    <col min="11265" max="11265" width="6.7109375" style="22" customWidth="1"/>
    <col min="11266" max="11266" width="58.42578125" style="22" customWidth="1"/>
    <col min="11267" max="11267" width="8.5703125" style="22" customWidth="1"/>
    <col min="11268" max="11271" width="15.42578125" style="22" customWidth="1"/>
    <col min="11272" max="11520" width="9.140625" style="22"/>
    <col min="11521" max="11521" width="6.7109375" style="22" customWidth="1"/>
    <col min="11522" max="11522" width="58.42578125" style="22" customWidth="1"/>
    <col min="11523" max="11523" width="8.5703125" style="22" customWidth="1"/>
    <col min="11524" max="11527" width="15.42578125" style="22" customWidth="1"/>
    <col min="11528" max="11776" width="9.140625" style="22"/>
    <col min="11777" max="11777" width="6.7109375" style="22" customWidth="1"/>
    <col min="11778" max="11778" width="58.42578125" style="22" customWidth="1"/>
    <col min="11779" max="11779" width="8.5703125" style="22" customWidth="1"/>
    <col min="11780" max="11783" width="15.42578125" style="22" customWidth="1"/>
    <col min="11784" max="12032" width="9.140625" style="22"/>
    <col min="12033" max="12033" width="6.7109375" style="22" customWidth="1"/>
    <col min="12034" max="12034" width="58.42578125" style="22" customWidth="1"/>
    <col min="12035" max="12035" width="8.5703125" style="22" customWidth="1"/>
    <col min="12036" max="12039" width="15.42578125" style="22" customWidth="1"/>
    <col min="12040" max="12288" width="9.140625" style="22"/>
    <col min="12289" max="12289" width="6.7109375" style="22" customWidth="1"/>
    <col min="12290" max="12290" width="58.42578125" style="22" customWidth="1"/>
    <col min="12291" max="12291" width="8.5703125" style="22" customWidth="1"/>
    <col min="12292" max="12295" width="15.42578125" style="22" customWidth="1"/>
    <col min="12296" max="12544" width="9.140625" style="22"/>
    <col min="12545" max="12545" width="6.7109375" style="22" customWidth="1"/>
    <col min="12546" max="12546" width="58.42578125" style="22" customWidth="1"/>
    <col min="12547" max="12547" width="8.5703125" style="22" customWidth="1"/>
    <col min="12548" max="12551" width="15.42578125" style="22" customWidth="1"/>
    <col min="12552" max="12800" width="9.140625" style="22"/>
    <col min="12801" max="12801" width="6.7109375" style="22" customWidth="1"/>
    <col min="12802" max="12802" width="58.42578125" style="22" customWidth="1"/>
    <col min="12803" max="12803" width="8.5703125" style="22" customWidth="1"/>
    <col min="12804" max="12807" width="15.42578125" style="22" customWidth="1"/>
    <col min="12808" max="13056" width="9.140625" style="22"/>
    <col min="13057" max="13057" width="6.7109375" style="22" customWidth="1"/>
    <col min="13058" max="13058" width="58.42578125" style="22" customWidth="1"/>
    <col min="13059" max="13059" width="8.5703125" style="22" customWidth="1"/>
    <col min="13060" max="13063" width="15.42578125" style="22" customWidth="1"/>
    <col min="13064" max="13312" width="9.140625" style="22"/>
    <col min="13313" max="13313" width="6.7109375" style="22" customWidth="1"/>
    <col min="13314" max="13314" width="58.42578125" style="22" customWidth="1"/>
    <col min="13315" max="13315" width="8.5703125" style="22" customWidth="1"/>
    <col min="13316" max="13319" width="15.42578125" style="22" customWidth="1"/>
    <col min="13320" max="13568" width="9.140625" style="22"/>
    <col min="13569" max="13569" width="6.7109375" style="22" customWidth="1"/>
    <col min="13570" max="13570" width="58.42578125" style="22" customWidth="1"/>
    <col min="13571" max="13571" width="8.5703125" style="22" customWidth="1"/>
    <col min="13572" max="13575" width="15.42578125" style="22" customWidth="1"/>
    <col min="13576" max="13824" width="9.140625" style="22"/>
    <col min="13825" max="13825" width="6.7109375" style="22" customWidth="1"/>
    <col min="13826" max="13826" width="58.42578125" style="22" customWidth="1"/>
    <col min="13827" max="13827" width="8.5703125" style="22" customWidth="1"/>
    <col min="13828" max="13831" width="15.42578125" style="22" customWidth="1"/>
    <col min="13832" max="14080" width="9.140625" style="22"/>
    <col min="14081" max="14081" width="6.7109375" style="22" customWidth="1"/>
    <col min="14082" max="14082" width="58.42578125" style="22" customWidth="1"/>
    <col min="14083" max="14083" width="8.5703125" style="22" customWidth="1"/>
    <col min="14084" max="14087" width="15.42578125" style="22" customWidth="1"/>
    <col min="14088" max="14336" width="9.140625" style="22"/>
    <col min="14337" max="14337" width="6.7109375" style="22" customWidth="1"/>
    <col min="14338" max="14338" width="58.42578125" style="22" customWidth="1"/>
    <col min="14339" max="14339" width="8.5703125" style="22" customWidth="1"/>
    <col min="14340" max="14343" width="15.42578125" style="22" customWidth="1"/>
    <col min="14344" max="14592" width="9.140625" style="22"/>
    <col min="14593" max="14593" width="6.7109375" style="22" customWidth="1"/>
    <col min="14594" max="14594" width="58.42578125" style="22" customWidth="1"/>
    <col min="14595" max="14595" width="8.5703125" style="22" customWidth="1"/>
    <col min="14596" max="14599" width="15.42578125" style="22" customWidth="1"/>
    <col min="14600" max="14848" width="9.140625" style="22"/>
    <col min="14849" max="14849" width="6.7109375" style="22" customWidth="1"/>
    <col min="14850" max="14850" width="58.42578125" style="22" customWidth="1"/>
    <col min="14851" max="14851" width="8.5703125" style="22" customWidth="1"/>
    <col min="14852" max="14855" width="15.42578125" style="22" customWidth="1"/>
    <col min="14856" max="15104" width="9.140625" style="22"/>
    <col min="15105" max="15105" width="6.7109375" style="22" customWidth="1"/>
    <col min="15106" max="15106" width="58.42578125" style="22" customWidth="1"/>
    <col min="15107" max="15107" width="8.5703125" style="22" customWidth="1"/>
    <col min="15108" max="15111" width="15.42578125" style="22" customWidth="1"/>
    <col min="15112" max="15360" width="9.140625" style="22"/>
    <col min="15361" max="15361" width="6.7109375" style="22" customWidth="1"/>
    <col min="15362" max="15362" width="58.42578125" style="22" customWidth="1"/>
    <col min="15363" max="15363" width="8.5703125" style="22" customWidth="1"/>
    <col min="15364" max="15367" width="15.42578125" style="22" customWidth="1"/>
    <col min="15368" max="15616" width="9.140625" style="22"/>
    <col min="15617" max="15617" width="6.7109375" style="22" customWidth="1"/>
    <col min="15618" max="15618" width="58.42578125" style="22" customWidth="1"/>
    <col min="15619" max="15619" width="8.5703125" style="22" customWidth="1"/>
    <col min="15620" max="15623" width="15.42578125" style="22" customWidth="1"/>
    <col min="15624" max="15872" width="9.140625" style="22"/>
    <col min="15873" max="15873" width="6.7109375" style="22" customWidth="1"/>
    <col min="15874" max="15874" width="58.42578125" style="22" customWidth="1"/>
    <col min="15875" max="15875" width="8.5703125" style="22" customWidth="1"/>
    <col min="15876" max="15879" width="15.42578125" style="22" customWidth="1"/>
    <col min="15880" max="16128" width="9.140625" style="22"/>
    <col min="16129" max="16129" width="6.7109375" style="22" customWidth="1"/>
    <col min="16130" max="16130" width="58.42578125" style="22" customWidth="1"/>
    <col min="16131" max="16131" width="8.5703125" style="22" customWidth="1"/>
    <col min="16132" max="16135" width="15.42578125" style="22" customWidth="1"/>
    <col min="16136" max="16384" width="9.140625" style="22"/>
  </cols>
  <sheetData>
    <row r="1" spans="1:7" s="727" customFormat="1" ht="18" customHeight="1">
      <c r="A1" s="1279" t="s">
        <v>1692</v>
      </c>
      <c r="B1" s="1279"/>
      <c r="C1" s="1279"/>
      <c r="D1" s="1279"/>
      <c r="E1" s="1279"/>
      <c r="F1" s="1279"/>
      <c r="G1" s="1279"/>
    </row>
    <row r="2" spans="1:7" s="728" customFormat="1" ht="18" customHeight="1">
      <c r="A2" s="1279" t="s">
        <v>2330</v>
      </c>
      <c r="B2" s="1279"/>
      <c r="C2" s="1279"/>
      <c r="D2" s="1279"/>
      <c r="E2" s="1279"/>
      <c r="F2" s="1279"/>
      <c r="G2" s="1279"/>
    </row>
    <row r="4" spans="1:7" ht="12.75" customHeight="1">
      <c r="A4" s="729"/>
      <c r="B4" s="730"/>
      <c r="C4" s="731"/>
      <c r="D4" s="732">
        <v>1</v>
      </c>
      <c r="E4" s="732">
        <v>2</v>
      </c>
      <c r="F4" s="732">
        <v>3</v>
      </c>
      <c r="G4" s="732">
        <v>4</v>
      </c>
    </row>
    <row r="5" spans="1:7" s="733" customFormat="1">
      <c r="A5" s="1299" t="s">
        <v>2147</v>
      </c>
      <c r="B5" s="1301" t="s">
        <v>1695</v>
      </c>
      <c r="C5" s="1299" t="s">
        <v>1696</v>
      </c>
      <c r="D5" s="1303" t="s">
        <v>2148</v>
      </c>
      <c r="E5" s="1303"/>
      <c r="F5" s="1303" t="s">
        <v>2149</v>
      </c>
      <c r="G5" s="1303"/>
    </row>
    <row r="6" spans="1:7" s="733" customFormat="1" ht="21">
      <c r="A6" s="1300"/>
      <c r="B6" s="1302"/>
      <c r="C6" s="1300"/>
      <c r="D6" s="734" t="s">
        <v>2150</v>
      </c>
      <c r="E6" s="734" t="s">
        <v>2151</v>
      </c>
      <c r="F6" s="735" t="s">
        <v>2150</v>
      </c>
      <c r="G6" s="735" t="s">
        <v>2151</v>
      </c>
    </row>
    <row r="7" spans="1:7" s="733" customFormat="1">
      <c r="A7" s="679" t="s">
        <v>1704</v>
      </c>
      <c r="B7" s="679" t="s">
        <v>2152</v>
      </c>
      <c r="C7" s="700" t="s">
        <v>68</v>
      </c>
      <c r="D7" s="681">
        <v>220970.37346999999</v>
      </c>
      <c r="E7" s="681">
        <v>868.13006000000007</v>
      </c>
      <c r="F7" s="681">
        <v>218299.49456999998</v>
      </c>
      <c r="G7" s="681">
        <v>1130.0525</v>
      </c>
    </row>
    <row r="8" spans="1:7">
      <c r="A8" s="679" t="s">
        <v>1706</v>
      </c>
      <c r="B8" s="679" t="s">
        <v>2153</v>
      </c>
      <c r="C8" s="700" t="s">
        <v>68</v>
      </c>
      <c r="D8" s="681">
        <v>220668.0839</v>
      </c>
      <c r="E8" s="681">
        <v>865.74231000000009</v>
      </c>
      <c r="F8" s="681">
        <v>218015.45665000001</v>
      </c>
      <c r="G8" s="681">
        <v>1128.0085800000002</v>
      </c>
    </row>
    <row r="9" spans="1:7">
      <c r="A9" s="710" t="s">
        <v>1708</v>
      </c>
      <c r="B9" s="710" t="s">
        <v>2154</v>
      </c>
      <c r="C9" s="711" t="s">
        <v>2155</v>
      </c>
      <c r="D9" s="684">
        <v>16086.44953</v>
      </c>
      <c r="E9" s="684">
        <v>5.7151499999999995</v>
      </c>
      <c r="F9" s="684">
        <v>14842.325070000001</v>
      </c>
      <c r="G9" s="684">
        <v>13.3727</v>
      </c>
    </row>
    <row r="10" spans="1:7">
      <c r="A10" s="682" t="s">
        <v>1711</v>
      </c>
      <c r="B10" s="682" t="s">
        <v>2156</v>
      </c>
      <c r="C10" s="701" t="s">
        <v>2157</v>
      </c>
      <c r="D10" s="684">
        <v>12906.53572</v>
      </c>
      <c r="E10" s="684">
        <v>54.291170000000001</v>
      </c>
      <c r="F10" s="684">
        <v>13656.350230000002</v>
      </c>
      <c r="G10" s="684">
        <v>195.39109999999999</v>
      </c>
    </row>
    <row r="11" spans="1:7">
      <c r="A11" s="682" t="s">
        <v>1714</v>
      </c>
      <c r="B11" s="682" t="s">
        <v>2158</v>
      </c>
      <c r="C11" s="701" t="s">
        <v>2159</v>
      </c>
      <c r="D11" s="684"/>
      <c r="E11" s="684"/>
      <c r="F11" s="684"/>
      <c r="G11" s="684"/>
    </row>
    <row r="12" spans="1:7">
      <c r="A12" s="682" t="s">
        <v>1716</v>
      </c>
      <c r="B12" s="682" t="s">
        <v>2160</v>
      </c>
      <c r="C12" s="701" t="s">
        <v>2161</v>
      </c>
      <c r="D12" s="703">
        <v>940.02868999999987</v>
      </c>
      <c r="E12" s="703">
        <v>437.48311000000001</v>
      </c>
      <c r="F12" s="703">
        <v>1031.5910999999999</v>
      </c>
      <c r="G12" s="703">
        <v>459.90499</v>
      </c>
    </row>
    <row r="13" spans="1:7">
      <c r="A13" s="682" t="s">
        <v>1719</v>
      </c>
      <c r="B13" s="682" t="s">
        <v>2162</v>
      </c>
      <c r="C13" s="701" t="s">
        <v>2163</v>
      </c>
      <c r="D13" s="684"/>
      <c r="E13" s="684"/>
      <c r="F13" s="684"/>
      <c r="G13" s="684"/>
    </row>
    <row r="14" spans="1:7">
      <c r="A14" s="682" t="s">
        <v>1722</v>
      </c>
      <c r="B14" s="682" t="s">
        <v>2164</v>
      </c>
      <c r="C14" s="701" t="s">
        <v>2165</v>
      </c>
      <c r="D14" s="684">
        <v>-289.84120000000001</v>
      </c>
      <c r="E14" s="684"/>
      <c r="F14" s="684">
        <v>-983.35166000000004</v>
      </c>
      <c r="G14" s="684"/>
    </row>
    <row r="15" spans="1:7">
      <c r="A15" s="682" t="s">
        <v>1725</v>
      </c>
      <c r="B15" s="682" t="s">
        <v>2166</v>
      </c>
      <c r="C15" s="701" t="s">
        <v>2167</v>
      </c>
      <c r="D15" s="684">
        <v>-574.47483999999997</v>
      </c>
      <c r="E15" s="703"/>
      <c r="F15" s="684">
        <v>-67.082999999999998</v>
      </c>
      <c r="G15" s="703"/>
    </row>
    <row r="16" spans="1:7">
      <c r="A16" s="682" t="s">
        <v>1728</v>
      </c>
      <c r="B16" s="682" t="s">
        <v>338</v>
      </c>
      <c r="C16" s="701" t="s">
        <v>2168</v>
      </c>
      <c r="D16" s="684">
        <v>14995.772939999999</v>
      </c>
      <c r="E16" s="684">
        <v>32.592950000000002</v>
      </c>
      <c r="F16" s="684">
        <v>14864.909519999999</v>
      </c>
      <c r="G16" s="684">
        <v>185.297</v>
      </c>
    </row>
    <row r="17" spans="1:7">
      <c r="A17" s="682" t="s">
        <v>1731</v>
      </c>
      <c r="B17" s="682" t="s">
        <v>2169</v>
      </c>
      <c r="C17" s="701" t="s">
        <v>2170</v>
      </c>
      <c r="D17" s="684">
        <v>1134.04684</v>
      </c>
      <c r="E17" s="684"/>
      <c r="F17" s="684">
        <v>967.61355000000003</v>
      </c>
      <c r="G17" s="684"/>
    </row>
    <row r="18" spans="1:7">
      <c r="A18" s="682" t="s">
        <v>2171</v>
      </c>
      <c r="B18" s="682" t="s">
        <v>2172</v>
      </c>
      <c r="C18" s="701" t="s">
        <v>2173</v>
      </c>
      <c r="D18" s="684">
        <v>222.27233999999999</v>
      </c>
      <c r="E18" s="684"/>
      <c r="F18" s="684">
        <v>231.83541</v>
      </c>
      <c r="G18" s="684"/>
    </row>
    <row r="19" spans="1:7">
      <c r="A19" s="682" t="s">
        <v>2174</v>
      </c>
      <c r="B19" s="682" t="s">
        <v>2175</v>
      </c>
      <c r="C19" s="701" t="s">
        <v>2176</v>
      </c>
      <c r="D19" s="703"/>
      <c r="E19" s="703"/>
      <c r="F19" s="703"/>
      <c r="G19" s="703"/>
    </row>
    <row r="20" spans="1:7">
      <c r="A20" s="682" t="s">
        <v>2177</v>
      </c>
      <c r="B20" s="682" t="s">
        <v>2178</v>
      </c>
      <c r="C20" s="701" t="s">
        <v>2179</v>
      </c>
      <c r="D20" s="684">
        <v>25350.101870000002</v>
      </c>
      <c r="E20" s="684">
        <v>64.765659999999997</v>
      </c>
      <c r="F20" s="684">
        <v>24987.919190000001</v>
      </c>
      <c r="G20" s="684">
        <v>51.372279999999996</v>
      </c>
    </row>
    <row r="21" spans="1:7">
      <c r="A21" s="682" t="s">
        <v>2180</v>
      </c>
      <c r="B21" s="682" t="s">
        <v>2181</v>
      </c>
      <c r="C21" s="701" t="s">
        <v>2182</v>
      </c>
      <c r="D21" s="684">
        <v>96624.653519999993</v>
      </c>
      <c r="E21" s="684">
        <v>174.36148</v>
      </c>
      <c r="F21" s="684">
        <v>94981.754249999998</v>
      </c>
      <c r="G21" s="684">
        <v>155.06774999999999</v>
      </c>
    </row>
    <row r="22" spans="1:7">
      <c r="A22" s="682" t="s">
        <v>2183</v>
      </c>
      <c r="B22" s="682" t="s">
        <v>2184</v>
      </c>
      <c r="C22" s="701" t="s">
        <v>2185</v>
      </c>
      <c r="D22" s="703">
        <v>30850.186739999997</v>
      </c>
      <c r="E22" s="684">
        <v>52.555260000000004</v>
      </c>
      <c r="F22" s="703">
        <v>30108.17859</v>
      </c>
      <c r="G22" s="684">
        <v>50.267410000000005</v>
      </c>
    </row>
    <row r="23" spans="1:7">
      <c r="A23" s="682" t="s">
        <v>2186</v>
      </c>
      <c r="B23" s="682" t="s">
        <v>2187</v>
      </c>
      <c r="C23" s="701" t="s">
        <v>2188</v>
      </c>
      <c r="D23" s="703">
        <v>305.36500000000001</v>
      </c>
      <c r="E23" s="703">
        <v>2.8999999999999998E-2</v>
      </c>
      <c r="F23" s="703">
        <v>262.44600000000003</v>
      </c>
      <c r="G23" s="703">
        <v>3.4000000000000002E-2</v>
      </c>
    </row>
    <row r="24" spans="1:7">
      <c r="A24" s="682" t="s">
        <v>2189</v>
      </c>
      <c r="B24" s="682" t="s">
        <v>2190</v>
      </c>
      <c r="C24" s="701" t="s">
        <v>2191</v>
      </c>
      <c r="D24" s="684">
        <v>3597.5322099999998</v>
      </c>
      <c r="E24" s="684">
        <v>1.228</v>
      </c>
      <c r="F24" s="684">
        <v>2923.5659300000002</v>
      </c>
      <c r="G24" s="684">
        <v>3.1419999999999999</v>
      </c>
    </row>
    <row r="25" spans="1:7">
      <c r="A25" s="682" t="s">
        <v>2192</v>
      </c>
      <c r="B25" s="682" t="s">
        <v>2193</v>
      </c>
      <c r="C25" s="701" t="s">
        <v>2194</v>
      </c>
      <c r="D25" s="703">
        <v>82.146149999999992</v>
      </c>
      <c r="E25" s="703"/>
      <c r="F25" s="684">
        <v>171.26073000000002</v>
      </c>
      <c r="G25" s="703"/>
    </row>
    <row r="26" spans="1:7">
      <c r="A26" s="682" t="s">
        <v>2195</v>
      </c>
      <c r="B26" s="682" t="s">
        <v>2196</v>
      </c>
      <c r="C26" s="701" t="s">
        <v>2197</v>
      </c>
      <c r="D26" s="684">
        <v>3.96</v>
      </c>
      <c r="E26" s="703"/>
      <c r="F26" s="684"/>
      <c r="G26" s="684"/>
    </row>
    <row r="27" spans="1:7">
      <c r="A27" s="682" t="s">
        <v>2198</v>
      </c>
      <c r="B27" s="682" t="s">
        <v>2199</v>
      </c>
      <c r="C27" s="701" t="s">
        <v>2200</v>
      </c>
      <c r="D27" s="703">
        <v>3.2770000000000001</v>
      </c>
      <c r="E27" s="703"/>
      <c r="F27" s="703">
        <v>3.2770000000000001</v>
      </c>
      <c r="G27" s="703"/>
    </row>
    <row r="28" spans="1:7">
      <c r="A28" s="682" t="s">
        <v>2201</v>
      </c>
      <c r="B28" s="682" t="s">
        <v>1892</v>
      </c>
      <c r="C28" s="701" t="s">
        <v>2202</v>
      </c>
      <c r="D28" s="684">
        <v>165.27354</v>
      </c>
      <c r="E28" s="703"/>
      <c r="F28" s="684">
        <v>147.07344000000001</v>
      </c>
      <c r="G28" s="684"/>
    </row>
    <row r="29" spans="1:7">
      <c r="A29" s="682" t="s">
        <v>2203</v>
      </c>
      <c r="B29" s="682" t="s">
        <v>2204</v>
      </c>
      <c r="C29" s="701" t="s">
        <v>2205</v>
      </c>
      <c r="D29" s="684">
        <v>2.258</v>
      </c>
      <c r="E29" s="703"/>
      <c r="F29" s="684"/>
      <c r="G29" s="703"/>
    </row>
    <row r="30" spans="1:7">
      <c r="A30" s="682" t="s">
        <v>2206</v>
      </c>
      <c r="B30" s="682" t="s">
        <v>2207</v>
      </c>
      <c r="C30" s="701" t="s">
        <v>2208</v>
      </c>
      <c r="D30" s="703"/>
      <c r="E30" s="703"/>
      <c r="F30" s="703">
        <v>0.67500000000000004</v>
      </c>
      <c r="G30" s="703"/>
    </row>
    <row r="31" spans="1:7">
      <c r="A31" s="682" t="s">
        <v>2209</v>
      </c>
      <c r="B31" s="682" t="s">
        <v>2210</v>
      </c>
      <c r="C31" s="701" t="s">
        <v>2211</v>
      </c>
      <c r="D31" s="684"/>
      <c r="E31" s="684"/>
      <c r="F31" s="684"/>
      <c r="G31" s="684"/>
    </row>
    <row r="32" spans="1:7">
      <c r="A32" s="682" t="s">
        <v>2212</v>
      </c>
      <c r="B32" s="682" t="s">
        <v>2213</v>
      </c>
      <c r="C32" s="701" t="s">
        <v>2214</v>
      </c>
      <c r="D32" s="703"/>
      <c r="E32" s="703"/>
      <c r="F32" s="703"/>
      <c r="G32" s="703"/>
    </row>
    <row r="33" spans="1:7">
      <c r="A33" s="682" t="s">
        <v>2215</v>
      </c>
      <c r="B33" s="682" t="s">
        <v>2216</v>
      </c>
      <c r="C33" s="701" t="s">
        <v>2217</v>
      </c>
      <c r="D33" s="703">
        <v>1.6230000000000002</v>
      </c>
      <c r="E33" s="703"/>
      <c r="F33" s="703">
        <v>168.88929999999999</v>
      </c>
      <c r="G33" s="703"/>
    </row>
    <row r="34" spans="1:7">
      <c r="A34" s="682" t="s">
        <v>2218</v>
      </c>
      <c r="B34" s="682" t="s">
        <v>2219</v>
      </c>
      <c r="C34" s="701" t="s">
        <v>2220</v>
      </c>
      <c r="D34" s="703">
        <v>0.61499999999999999</v>
      </c>
      <c r="E34" s="703"/>
      <c r="F34" s="703">
        <v>191.10499999999999</v>
      </c>
      <c r="G34" s="703"/>
    </row>
    <row r="35" spans="1:7">
      <c r="A35" s="682" t="s">
        <v>2221</v>
      </c>
      <c r="B35" s="682" t="s">
        <v>2222</v>
      </c>
      <c r="C35" s="701" t="s">
        <v>2223</v>
      </c>
      <c r="D35" s="703">
        <v>14024.35368</v>
      </c>
      <c r="E35" s="703">
        <v>42.225000000000001</v>
      </c>
      <c r="F35" s="703">
        <v>14898.023920000001</v>
      </c>
      <c r="G35" s="703">
        <v>11.318350000000001</v>
      </c>
    </row>
    <row r="36" spans="1:7">
      <c r="A36" s="682" t="s">
        <v>2224</v>
      </c>
      <c r="B36" s="682" t="s">
        <v>2225</v>
      </c>
      <c r="C36" s="701" t="s">
        <v>2226</v>
      </c>
      <c r="D36" s="703"/>
      <c r="E36" s="703"/>
      <c r="F36" s="703"/>
      <c r="G36" s="703"/>
    </row>
    <row r="37" spans="1:7">
      <c r="A37" s="682" t="s">
        <v>2227</v>
      </c>
      <c r="B37" s="682" t="s">
        <v>2228</v>
      </c>
      <c r="C37" s="701" t="s">
        <v>2229</v>
      </c>
      <c r="D37" s="703">
        <v>39.384999999999998</v>
      </c>
      <c r="E37" s="703"/>
      <c r="F37" s="684"/>
      <c r="G37" s="703"/>
    </row>
    <row r="38" spans="1:7">
      <c r="A38" s="682" t="s">
        <v>2230</v>
      </c>
      <c r="B38" s="682" t="s">
        <v>2231</v>
      </c>
      <c r="C38" s="701" t="s">
        <v>2232</v>
      </c>
      <c r="D38" s="703"/>
      <c r="E38" s="703"/>
      <c r="F38" s="703"/>
      <c r="G38" s="703"/>
    </row>
    <row r="39" spans="1:7">
      <c r="A39" s="682" t="s">
        <v>2233</v>
      </c>
      <c r="B39" s="682" t="s">
        <v>2234</v>
      </c>
      <c r="C39" s="701" t="s">
        <v>2235</v>
      </c>
      <c r="D39" s="703"/>
      <c r="E39" s="703"/>
      <c r="F39" s="684"/>
      <c r="G39" s="703"/>
    </row>
    <row r="40" spans="1:7">
      <c r="A40" s="682" t="s">
        <v>2236</v>
      </c>
      <c r="B40" s="682" t="s">
        <v>2237</v>
      </c>
      <c r="C40" s="701" t="s">
        <v>2238</v>
      </c>
      <c r="D40" s="703"/>
      <c r="E40" s="703"/>
      <c r="F40" s="703"/>
      <c r="G40" s="703"/>
    </row>
    <row r="41" spans="1:7">
      <c r="A41" s="682" t="s">
        <v>2239</v>
      </c>
      <c r="B41" s="682" t="s">
        <v>2240</v>
      </c>
      <c r="C41" s="701" t="s">
        <v>2241</v>
      </c>
      <c r="D41" s="684">
        <v>6.6289999999999996</v>
      </c>
      <c r="E41" s="684">
        <v>0.23699999999999999</v>
      </c>
      <c r="F41" s="703">
        <v>4.7</v>
      </c>
      <c r="G41" s="703"/>
    </row>
    <row r="42" spans="1:7">
      <c r="A42" s="682" t="s">
        <v>2242</v>
      </c>
      <c r="B42" s="682" t="s">
        <v>2243</v>
      </c>
      <c r="C42" s="701" t="s">
        <v>2244</v>
      </c>
      <c r="D42" s="703">
        <v>3550.2450299999996</v>
      </c>
      <c r="E42" s="703"/>
      <c r="F42" s="703">
        <v>3887.3204300000007</v>
      </c>
      <c r="G42" s="703"/>
    </row>
    <row r="43" spans="1:7">
      <c r="A43" s="682" t="s">
        <v>2245</v>
      </c>
      <c r="B43" s="682" t="s">
        <v>2246</v>
      </c>
      <c r="C43" s="701" t="s">
        <v>2247</v>
      </c>
      <c r="D43" s="684">
        <v>639.68914000000007</v>
      </c>
      <c r="E43" s="684">
        <v>0.25852999999999998</v>
      </c>
      <c r="F43" s="684">
        <v>735.07765000000006</v>
      </c>
      <c r="G43" s="684">
        <v>2.8410000000000002</v>
      </c>
    </row>
    <row r="44" spans="1:7">
      <c r="A44" s="679" t="s">
        <v>1734</v>
      </c>
      <c r="B44" s="679" t="s">
        <v>2248</v>
      </c>
      <c r="C44" s="700" t="s">
        <v>68</v>
      </c>
      <c r="D44" s="736">
        <v>49.73357</v>
      </c>
      <c r="E44" s="736">
        <v>0.10775</v>
      </c>
      <c r="F44" s="736">
        <v>139.08792000000003</v>
      </c>
      <c r="G44" s="736">
        <v>0.14391999999999999</v>
      </c>
    </row>
    <row r="45" spans="1:7">
      <c r="A45" s="682" t="s">
        <v>1736</v>
      </c>
      <c r="B45" s="682" t="s">
        <v>2249</v>
      </c>
      <c r="C45" s="701" t="s">
        <v>2250</v>
      </c>
      <c r="D45" s="703"/>
      <c r="E45" s="703"/>
      <c r="F45" s="703"/>
      <c r="G45" s="703"/>
    </row>
    <row r="46" spans="1:7">
      <c r="A46" s="682" t="s">
        <v>1738</v>
      </c>
      <c r="B46" s="682" t="s">
        <v>2251</v>
      </c>
      <c r="C46" s="701" t="s">
        <v>2252</v>
      </c>
      <c r="D46" s="703"/>
      <c r="E46" s="703"/>
      <c r="F46" s="703"/>
      <c r="G46" s="703"/>
    </row>
    <row r="47" spans="1:7">
      <c r="A47" s="682" t="s">
        <v>1741</v>
      </c>
      <c r="B47" s="682" t="s">
        <v>2253</v>
      </c>
      <c r="C47" s="701" t="s">
        <v>2254</v>
      </c>
      <c r="D47" s="703">
        <v>2.3617600000000003</v>
      </c>
      <c r="E47" s="703"/>
      <c r="F47" s="703">
        <v>44.21426000000001</v>
      </c>
      <c r="G47" s="703"/>
    </row>
    <row r="48" spans="1:7">
      <c r="A48" s="682" t="s">
        <v>1744</v>
      </c>
      <c r="B48" s="682" t="s">
        <v>2255</v>
      </c>
      <c r="C48" s="701" t="s">
        <v>2256</v>
      </c>
      <c r="D48" s="703"/>
      <c r="E48" s="703"/>
      <c r="F48" s="703"/>
      <c r="G48" s="703"/>
    </row>
    <row r="49" spans="1:7">
      <c r="A49" s="682" t="s">
        <v>1747</v>
      </c>
      <c r="B49" s="682" t="s">
        <v>2257</v>
      </c>
      <c r="C49" s="701" t="s">
        <v>2258</v>
      </c>
      <c r="D49" s="703">
        <v>47.371809999999996</v>
      </c>
      <c r="E49" s="703">
        <v>0.10775</v>
      </c>
      <c r="F49" s="703">
        <v>94.873660000000001</v>
      </c>
      <c r="G49" s="703">
        <v>0.14391999999999999</v>
      </c>
    </row>
    <row r="50" spans="1:7">
      <c r="A50" s="679" t="s">
        <v>1765</v>
      </c>
      <c r="B50" s="679" t="s">
        <v>2259</v>
      </c>
      <c r="C50" s="700" t="s">
        <v>68</v>
      </c>
      <c r="D50" s="736"/>
      <c r="E50" s="736"/>
      <c r="F50" s="736"/>
      <c r="G50" s="736"/>
    </row>
    <row r="51" spans="1:7">
      <c r="A51" s="682" t="s">
        <v>1767</v>
      </c>
      <c r="B51" s="682" t="s">
        <v>2260</v>
      </c>
      <c r="C51" s="701" t="s">
        <v>2261</v>
      </c>
      <c r="D51" s="703"/>
      <c r="E51" s="684"/>
      <c r="F51" s="684"/>
      <c r="G51" s="684"/>
    </row>
    <row r="52" spans="1:7">
      <c r="A52" s="682" t="s">
        <v>1770</v>
      </c>
      <c r="B52" s="682" t="s">
        <v>2262</v>
      </c>
      <c r="C52" s="701" t="s">
        <v>2263</v>
      </c>
      <c r="D52" s="684"/>
      <c r="E52" s="703"/>
      <c r="F52" s="684"/>
      <c r="G52" s="703"/>
    </row>
    <row r="53" spans="1:7">
      <c r="A53" s="679" t="s">
        <v>2264</v>
      </c>
      <c r="B53" s="679" t="s">
        <v>1884</v>
      </c>
      <c r="C53" s="700" t="s">
        <v>68</v>
      </c>
      <c r="D53" s="736">
        <v>252.55600000000001</v>
      </c>
      <c r="E53" s="736">
        <v>2.2799999999999998</v>
      </c>
      <c r="F53" s="736">
        <v>144.94999999999999</v>
      </c>
      <c r="G53" s="736">
        <v>1.9</v>
      </c>
    </row>
    <row r="54" spans="1:7">
      <c r="A54" s="682" t="s">
        <v>2265</v>
      </c>
      <c r="B54" s="682" t="s">
        <v>1884</v>
      </c>
      <c r="C54" s="701" t="s">
        <v>2266</v>
      </c>
      <c r="D54" s="703">
        <v>252.55600000000001</v>
      </c>
      <c r="E54" s="703">
        <v>2.2799999999999998</v>
      </c>
      <c r="F54" s="703">
        <v>144.94999999999999</v>
      </c>
      <c r="G54" s="703">
        <v>1.9</v>
      </c>
    </row>
    <row r="55" spans="1:7">
      <c r="A55" s="682" t="s">
        <v>2267</v>
      </c>
      <c r="B55" s="682" t="s">
        <v>2268</v>
      </c>
      <c r="C55" s="701" t="s">
        <v>2269</v>
      </c>
      <c r="D55" s="703"/>
      <c r="E55" s="703"/>
      <c r="F55" s="703"/>
      <c r="G55" s="703"/>
    </row>
    <row r="56" spans="1:7">
      <c r="A56" s="679" t="s">
        <v>1814</v>
      </c>
      <c r="B56" s="679" t="s">
        <v>2270</v>
      </c>
      <c r="C56" s="700" t="s">
        <v>68</v>
      </c>
      <c r="D56" s="736">
        <v>222196.70931000001</v>
      </c>
      <c r="E56" s="736">
        <v>1700.5703899999999</v>
      </c>
      <c r="F56" s="736">
        <v>219231.71362999998</v>
      </c>
      <c r="G56" s="736">
        <v>1792.8017399999997</v>
      </c>
    </row>
    <row r="57" spans="1:7">
      <c r="A57" s="679" t="s">
        <v>1816</v>
      </c>
      <c r="B57" s="679" t="s">
        <v>2271</v>
      </c>
      <c r="C57" s="700" t="s">
        <v>68</v>
      </c>
      <c r="D57" s="736">
        <v>28135.46774</v>
      </c>
      <c r="E57" s="736">
        <v>1700.5703899999999</v>
      </c>
      <c r="F57" s="736">
        <v>24783.395410000001</v>
      </c>
      <c r="G57" s="736">
        <v>1792.8017399999997</v>
      </c>
    </row>
    <row r="58" spans="1:7">
      <c r="A58" s="682" t="s">
        <v>1818</v>
      </c>
      <c r="B58" s="682" t="s">
        <v>2272</v>
      </c>
      <c r="C58" s="701" t="s">
        <v>2273</v>
      </c>
      <c r="D58" s="703">
        <v>778.91696000000002</v>
      </c>
      <c r="E58" s="703"/>
      <c r="F58" s="703">
        <v>495.14699000000002</v>
      </c>
      <c r="G58" s="703">
        <v>0.25</v>
      </c>
    </row>
    <row r="59" spans="1:7">
      <c r="A59" s="682" t="s">
        <v>1821</v>
      </c>
      <c r="B59" s="682" t="s">
        <v>2274</v>
      </c>
      <c r="C59" s="701" t="s">
        <v>2275</v>
      </c>
      <c r="D59" s="684">
        <v>15607.924409999998</v>
      </c>
      <c r="E59" s="703">
        <v>189.68268</v>
      </c>
      <c r="F59" s="684">
        <v>15884.307789999999</v>
      </c>
      <c r="G59" s="703">
        <v>208.99562</v>
      </c>
    </row>
    <row r="60" spans="1:7">
      <c r="A60" s="682" t="s">
        <v>1824</v>
      </c>
      <c r="B60" s="682" t="s">
        <v>2276</v>
      </c>
      <c r="C60" s="701" t="s">
        <v>2277</v>
      </c>
      <c r="D60" s="684">
        <v>1415.4808799999998</v>
      </c>
      <c r="E60" s="703">
        <v>948.15703000000008</v>
      </c>
      <c r="F60" s="684">
        <v>1189.396</v>
      </c>
      <c r="G60" s="703">
        <v>951.47583999999995</v>
      </c>
    </row>
    <row r="61" spans="1:7">
      <c r="A61" s="682" t="s">
        <v>1827</v>
      </c>
      <c r="B61" s="682" t="s">
        <v>2278</v>
      </c>
      <c r="C61" s="701" t="s">
        <v>2279</v>
      </c>
      <c r="D61" s="703">
        <v>181.37222</v>
      </c>
      <c r="E61" s="703">
        <v>559.09066000000007</v>
      </c>
      <c r="F61" s="703">
        <v>344.5582</v>
      </c>
      <c r="G61" s="703">
        <v>627.37207999999998</v>
      </c>
    </row>
    <row r="62" spans="1:7">
      <c r="A62" s="682" t="s">
        <v>1839</v>
      </c>
      <c r="B62" s="682" t="s">
        <v>2280</v>
      </c>
      <c r="C62" s="701" t="s">
        <v>2281</v>
      </c>
      <c r="D62" s="684"/>
      <c r="E62" s="703"/>
      <c r="F62" s="684"/>
      <c r="G62" s="703"/>
    </row>
    <row r="63" spans="1:7">
      <c r="A63" s="682" t="s">
        <v>1842</v>
      </c>
      <c r="B63" s="682" t="s">
        <v>2204</v>
      </c>
      <c r="C63" s="701" t="s">
        <v>2282</v>
      </c>
      <c r="D63" s="684"/>
      <c r="E63" s="703"/>
      <c r="F63" s="684"/>
      <c r="G63" s="703"/>
    </row>
    <row r="64" spans="1:7">
      <c r="A64" s="682" t="s">
        <v>1845</v>
      </c>
      <c r="B64" s="682" t="s">
        <v>2207</v>
      </c>
      <c r="C64" s="701" t="s">
        <v>2283</v>
      </c>
      <c r="D64" s="684"/>
      <c r="E64" s="703"/>
      <c r="F64" s="684"/>
      <c r="G64" s="703"/>
    </row>
    <row r="65" spans="1:7">
      <c r="A65" s="682" t="s">
        <v>2284</v>
      </c>
      <c r="B65" s="682" t="s">
        <v>2285</v>
      </c>
      <c r="C65" s="701" t="s">
        <v>2286</v>
      </c>
      <c r="D65" s="703">
        <v>0.28999999999999998</v>
      </c>
      <c r="E65" s="703"/>
      <c r="F65" s="703"/>
      <c r="G65" s="703"/>
    </row>
    <row r="66" spans="1:7">
      <c r="A66" s="682" t="s">
        <v>2287</v>
      </c>
      <c r="B66" s="682" t="s">
        <v>2288</v>
      </c>
      <c r="C66" s="701" t="s">
        <v>2289</v>
      </c>
      <c r="D66" s="684">
        <v>1.44</v>
      </c>
      <c r="E66" s="703"/>
      <c r="F66" s="684">
        <v>4.6639999999999997</v>
      </c>
      <c r="G66" s="684"/>
    </row>
    <row r="67" spans="1:7">
      <c r="A67" s="682" t="s">
        <v>2290</v>
      </c>
      <c r="B67" s="682" t="s">
        <v>2291</v>
      </c>
      <c r="C67" s="701" t="s">
        <v>2292</v>
      </c>
      <c r="D67" s="703"/>
      <c r="E67" s="703"/>
      <c r="F67" s="703"/>
      <c r="G67" s="703"/>
    </row>
    <row r="68" spans="1:7">
      <c r="A68" s="682" t="s">
        <v>2293</v>
      </c>
      <c r="B68" s="682" t="s">
        <v>2294</v>
      </c>
      <c r="C68" s="701" t="s">
        <v>2295</v>
      </c>
      <c r="D68" s="684">
        <v>40</v>
      </c>
      <c r="E68" s="703"/>
      <c r="F68" s="684">
        <v>270</v>
      </c>
      <c r="G68" s="703"/>
    </row>
    <row r="69" spans="1:7">
      <c r="A69" s="682" t="s">
        <v>2296</v>
      </c>
      <c r="B69" s="682" t="s">
        <v>2297</v>
      </c>
      <c r="C69" s="701" t="s">
        <v>2298</v>
      </c>
      <c r="D69" s="703"/>
      <c r="E69" s="703"/>
      <c r="F69" s="703"/>
      <c r="G69" s="703"/>
    </row>
    <row r="70" spans="1:7">
      <c r="A70" s="682" t="s">
        <v>2299</v>
      </c>
      <c r="B70" s="682" t="s">
        <v>2300</v>
      </c>
      <c r="C70" s="701" t="s">
        <v>2301</v>
      </c>
      <c r="D70" s="684">
        <v>8071.1103999999996</v>
      </c>
      <c r="E70" s="703"/>
      <c r="F70" s="684">
        <v>5604.7010999999993</v>
      </c>
      <c r="G70" s="703"/>
    </row>
    <row r="71" spans="1:7">
      <c r="A71" s="682" t="s">
        <v>2302</v>
      </c>
      <c r="B71" s="682" t="s">
        <v>2303</v>
      </c>
      <c r="C71" s="701" t="s">
        <v>2304</v>
      </c>
      <c r="D71" s="684">
        <v>2038.9328700000001</v>
      </c>
      <c r="E71" s="703">
        <v>3.6400199999999998</v>
      </c>
      <c r="F71" s="684">
        <v>990.62132999999994</v>
      </c>
      <c r="G71" s="703">
        <v>4.7081999999999997</v>
      </c>
    </row>
    <row r="72" spans="1:7">
      <c r="A72" s="679" t="s">
        <v>1848</v>
      </c>
      <c r="B72" s="679" t="s">
        <v>2305</v>
      </c>
      <c r="C72" s="700" t="s">
        <v>68</v>
      </c>
      <c r="D72" s="681">
        <v>427.62127000000004</v>
      </c>
      <c r="E72" s="704"/>
      <c r="F72" s="681">
        <v>575.12817000000007</v>
      </c>
      <c r="G72" s="704"/>
    </row>
    <row r="73" spans="1:7">
      <c r="A73" s="682" t="s">
        <v>1850</v>
      </c>
      <c r="B73" s="682" t="s">
        <v>2306</v>
      </c>
      <c r="C73" s="701" t="s">
        <v>2307</v>
      </c>
      <c r="D73" s="684"/>
      <c r="E73" s="703"/>
      <c r="F73" s="684"/>
      <c r="G73" s="703"/>
    </row>
    <row r="74" spans="1:7">
      <c r="A74" s="682" t="s">
        <v>1853</v>
      </c>
      <c r="B74" s="682" t="s">
        <v>2251</v>
      </c>
      <c r="C74" s="701" t="s">
        <v>2308</v>
      </c>
      <c r="D74" s="703">
        <v>423.27293999999995</v>
      </c>
      <c r="E74" s="703"/>
      <c r="F74" s="703">
        <v>562.93444</v>
      </c>
      <c r="G74" s="703"/>
    </row>
    <row r="75" spans="1:7">
      <c r="A75" s="682" t="s">
        <v>1856</v>
      </c>
      <c r="B75" s="682" t="s">
        <v>2309</v>
      </c>
      <c r="C75" s="701" t="s">
        <v>2310</v>
      </c>
      <c r="D75" s="703">
        <v>2.34741</v>
      </c>
      <c r="E75" s="703"/>
      <c r="F75" s="703">
        <v>0.72867999999999999</v>
      </c>
      <c r="G75" s="703"/>
    </row>
    <row r="76" spans="1:7">
      <c r="A76" s="682" t="s">
        <v>1859</v>
      </c>
      <c r="B76" s="682" t="s">
        <v>2311</v>
      </c>
      <c r="C76" s="701" t="s">
        <v>2312</v>
      </c>
      <c r="D76" s="703"/>
      <c r="E76" s="703"/>
      <c r="F76" s="703"/>
      <c r="G76" s="703"/>
    </row>
    <row r="77" spans="1:7">
      <c r="A77" s="682" t="s">
        <v>1865</v>
      </c>
      <c r="B77" s="682" t="s">
        <v>2313</v>
      </c>
      <c r="C77" s="701" t="s">
        <v>2314</v>
      </c>
      <c r="D77" s="703">
        <v>2.0009200000000003</v>
      </c>
      <c r="E77" s="703"/>
      <c r="F77" s="703">
        <v>11.46505</v>
      </c>
      <c r="G77" s="703"/>
    </row>
    <row r="78" spans="1:7">
      <c r="A78" s="679" t="s">
        <v>2315</v>
      </c>
      <c r="B78" s="679" t="s">
        <v>2316</v>
      </c>
      <c r="C78" s="700" t="s">
        <v>68</v>
      </c>
      <c r="D78" s="681">
        <v>193633.62030000001</v>
      </c>
      <c r="E78" s="704"/>
      <c r="F78" s="681">
        <v>193873.19005</v>
      </c>
      <c r="G78" s="704"/>
    </row>
    <row r="79" spans="1:7">
      <c r="A79" s="682" t="s">
        <v>2317</v>
      </c>
      <c r="B79" s="682" t="s">
        <v>2318</v>
      </c>
      <c r="C79" s="701" t="s">
        <v>2319</v>
      </c>
      <c r="D79" s="684"/>
      <c r="E79" s="703"/>
      <c r="F79" s="684"/>
      <c r="G79" s="703"/>
    </row>
    <row r="80" spans="1:7">
      <c r="A80" s="682" t="s">
        <v>2320</v>
      </c>
      <c r="B80" s="682" t="s">
        <v>2321</v>
      </c>
      <c r="C80" s="701" t="s">
        <v>2322</v>
      </c>
      <c r="D80" s="703">
        <v>193633.62030000001</v>
      </c>
      <c r="E80" s="703"/>
      <c r="F80" s="684">
        <v>193873.19005</v>
      </c>
      <c r="G80" s="703"/>
    </row>
    <row r="81" spans="1:7">
      <c r="A81" s="679" t="s">
        <v>1972</v>
      </c>
      <c r="B81" s="679" t="s">
        <v>2323</v>
      </c>
      <c r="C81" s="700" t="s">
        <v>68</v>
      </c>
      <c r="D81" s="681"/>
      <c r="E81" s="704"/>
      <c r="F81" s="681"/>
      <c r="G81" s="704"/>
    </row>
    <row r="82" spans="1:7">
      <c r="A82" s="679" t="s">
        <v>2324</v>
      </c>
      <c r="B82" s="679" t="s">
        <v>2325</v>
      </c>
      <c r="C82" s="700" t="s">
        <v>68</v>
      </c>
      <c r="D82" s="681">
        <v>1478.89184</v>
      </c>
      <c r="E82" s="704">
        <v>834.72032999999988</v>
      </c>
      <c r="F82" s="681">
        <v>1077.1690599999999</v>
      </c>
      <c r="G82" s="704">
        <v>664.64924000000008</v>
      </c>
    </row>
    <row r="83" spans="1:7">
      <c r="A83" s="679" t="s">
        <v>2326</v>
      </c>
      <c r="B83" s="679" t="s">
        <v>2017</v>
      </c>
      <c r="C83" s="700" t="s">
        <v>68</v>
      </c>
      <c r="D83" s="681">
        <v>1226.3358400000002</v>
      </c>
      <c r="E83" s="704">
        <v>832.4403299999999</v>
      </c>
      <c r="F83" s="681">
        <v>932.21906000000001</v>
      </c>
      <c r="G83" s="704">
        <v>662.74923999999987</v>
      </c>
    </row>
  </sheetData>
  <customSheetViews>
    <customSheetView guid="{040A417A-1A2A-4546-91E5-4FDAF814DD6C}" showPageBreaks="1" showGridLines="0" fitToPage="1" view="pageBreakPreview">
      <selection activeCell="H3" sqref="H3"/>
      <pageMargins left="0.39370078740157483" right="0.39370078740157483" top="0.59055118110236227" bottom="0.39370078740157483" header="0.31496062992125984" footer="0.11811023622047245"/>
      <printOptions horizontalCentered="1"/>
      <pageSetup paperSize="9" scale="71" firstPageNumber="430" orientation="portrait" useFirstPageNumber="1" r:id="rId1"/>
      <headerFooter alignWithMargins="0">
        <oddHeader>&amp;L&amp;"Tahoma,Kurzíva"Závěrečný účet za rok 2013&amp;R&amp;"Tahoma,Kurzíva"Tabulka č. 36</oddHeader>
        <oddFooter>&amp;C&amp;"Tahoma,Obyčejné"&amp;P</oddFooter>
      </headerFooter>
    </customSheetView>
  </customSheetViews>
  <mergeCells count="7">
    <mergeCell ref="A1:G1"/>
    <mergeCell ref="A2:G2"/>
    <mergeCell ref="A5:A6"/>
    <mergeCell ref="B5:B6"/>
    <mergeCell ref="C5:C6"/>
    <mergeCell ref="D5:E5"/>
    <mergeCell ref="F5:G5"/>
  </mergeCells>
  <printOptions horizontalCentered="1"/>
  <pageMargins left="0.39370078740157483" right="0.39370078740157483" top="0.59055118110236227" bottom="0.39370078740157483" header="0.31496062992125984" footer="0.11811023622047245"/>
  <pageSetup paperSize="9" scale="71" firstPageNumber="430" orientation="portrait" useFirstPageNumber="1" r:id="rId2"/>
  <headerFooter alignWithMargins="0">
    <oddHeader>&amp;L&amp;"Tahoma,Kurzíva"Závěrečný účet za rok 2013&amp;R&amp;"Tahoma,Kurzíva"Tabulka č. 36</oddHeader>
    <oddFooter>&amp;C&amp;"Tahoma,Obyčejné"&amp;P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0"/>
  <sheetViews>
    <sheetView showGridLines="0" view="pageBreakPreview" zoomScaleNormal="100" workbookViewId="0">
      <selection activeCell="H8" sqref="H8"/>
    </sheetView>
  </sheetViews>
  <sheetFormatPr defaultRowHeight="12.75"/>
  <cols>
    <col min="1" max="1" width="7" style="725" customWidth="1"/>
    <col min="2" max="2" width="42.85546875" style="488" customWidth="1"/>
    <col min="3" max="3" width="8.7109375" style="723" customWidth="1"/>
    <col min="4" max="7" width="13.85546875" style="726" customWidth="1"/>
    <col min="8" max="256" width="9.140625" style="488"/>
    <col min="257" max="257" width="7" style="488" customWidth="1"/>
    <col min="258" max="258" width="42.85546875" style="488" customWidth="1"/>
    <col min="259" max="259" width="8.7109375" style="488" customWidth="1"/>
    <col min="260" max="263" width="13.85546875" style="488" customWidth="1"/>
    <col min="264" max="512" width="9.140625" style="488"/>
    <col min="513" max="513" width="7" style="488" customWidth="1"/>
    <col min="514" max="514" width="42.85546875" style="488" customWidth="1"/>
    <col min="515" max="515" width="8.7109375" style="488" customWidth="1"/>
    <col min="516" max="519" width="13.85546875" style="488" customWidth="1"/>
    <col min="520" max="768" width="9.140625" style="488"/>
    <col min="769" max="769" width="7" style="488" customWidth="1"/>
    <col min="770" max="770" width="42.85546875" style="488" customWidth="1"/>
    <col min="771" max="771" width="8.7109375" style="488" customWidth="1"/>
    <col min="772" max="775" width="13.85546875" style="488" customWidth="1"/>
    <col min="776" max="1024" width="9.140625" style="488"/>
    <col min="1025" max="1025" width="7" style="488" customWidth="1"/>
    <col min="1026" max="1026" width="42.85546875" style="488" customWidth="1"/>
    <col min="1027" max="1027" width="8.7109375" style="488" customWidth="1"/>
    <col min="1028" max="1031" width="13.85546875" style="488" customWidth="1"/>
    <col min="1032" max="1280" width="9.140625" style="488"/>
    <col min="1281" max="1281" width="7" style="488" customWidth="1"/>
    <col min="1282" max="1282" width="42.85546875" style="488" customWidth="1"/>
    <col min="1283" max="1283" width="8.7109375" style="488" customWidth="1"/>
    <col min="1284" max="1287" width="13.85546875" style="488" customWidth="1"/>
    <col min="1288" max="1536" width="9.140625" style="488"/>
    <col min="1537" max="1537" width="7" style="488" customWidth="1"/>
    <col min="1538" max="1538" width="42.85546875" style="488" customWidth="1"/>
    <col min="1539" max="1539" width="8.7109375" style="488" customWidth="1"/>
    <col min="1540" max="1543" width="13.85546875" style="488" customWidth="1"/>
    <col min="1544" max="1792" width="9.140625" style="488"/>
    <col min="1793" max="1793" width="7" style="488" customWidth="1"/>
    <col min="1794" max="1794" width="42.85546875" style="488" customWidth="1"/>
    <col min="1795" max="1795" width="8.7109375" style="488" customWidth="1"/>
    <col min="1796" max="1799" width="13.85546875" style="488" customWidth="1"/>
    <col min="1800" max="2048" width="9.140625" style="488"/>
    <col min="2049" max="2049" width="7" style="488" customWidth="1"/>
    <col min="2050" max="2050" width="42.85546875" style="488" customWidth="1"/>
    <col min="2051" max="2051" width="8.7109375" style="488" customWidth="1"/>
    <col min="2052" max="2055" width="13.85546875" style="488" customWidth="1"/>
    <col min="2056" max="2304" width="9.140625" style="488"/>
    <col min="2305" max="2305" width="7" style="488" customWidth="1"/>
    <col min="2306" max="2306" width="42.85546875" style="488" customWidth="1"/>
    <col min="2307" max="2307" width="8.7109375" style="488" customWidth="1"/>
    <col min="2308" max="2311" width="13.85546875" style="488" customWidth="1"/>
    <col min="2312" max="2560" width="9.140625" style="488"/>
    <col min="2561" max="2561" width="7" style="488" customWidth="1"/>
    <col min="2562" max="2562" width="42.85546875" style="488" customWidth="1"/>
    <col min="2563" max="2563" width="8.7109375" style="488" customWidth="1"/>
    <col min="2564" max="2567" width="13.85546875" style="488" customWidth="1"/>
    <col min="2568" max="2816" width="9.140625" style="488"/>
    <col min="2817" max="2817" width="7" style="488" customWidth="1"/>
    <col min="2818" max="2818" width="42.85546875" style="488" customWidth="1"/>
    <col min="2819" max="2819" width="8.7109375" style="488" customWidth="1"/>
    <col min="2820" max="2823" width="13.85546875" style="488" customWidth="1"/>
    <col min="2824" max="3072" width="9.140625" style="488"/>
    <col min="3073" max="3073" width="7" style="488" customWidth="1"/>
    <col min="3074" max="3074" width="42.85546875" style="488" customWidth="1"/>
    <col min="3075" max="3075" width="8.7109375" style="488" customWidth="1"/>
    <col min="3076" max="3079" width="13.85546875" style="488" customWidth="1"/>
    <col min="3080" max="3328" width="9.140625" style="488"/>
    <col min="3329" max="3329" width="7" style="488" customWidth="1"/>
    <col min="3330" max="3330" width="42.85546875" style="488" customWidth="1"/>
    <col min="3331" max="3331" width="8.7109375" style="488" customWidth="1"/>
    <col min="3332" max="3335" width="13.85546875" style="488" customWidth="1"/>
    <col min="3336" max="3584" width="9.140625" style="488"/>
    <col min="3585" max="3585" width="7" style="488" customWidth="1"/>
    <col min="3586" max="3586" width="42.85546875" style="488" customWidth="1"/>
    <col min="3587" max="3587" width="8.7109375" style="488" customWidth="1"/>
    <col min="3588" max="3591" width="13.85546875" style="488" customWidth="1"/>
    <col min="3592" max="3840" width="9.140625" style="488"/>
    <col min="3841" max="3841" width="7" style="488" customWidth="1"/>
    <col min="3842" max="3842" width="42.85546875" style="488" customWidth="1"/>
    <col min="3843" max="3843" width="8.7109375" style="488" customWidth="1"/>
    <col min="3844" max="3847" width="13.85546875" style="488" customWidth="1"/>
    <col min="3848" max="4096" width="9.140625" style="488"/>
    <col min="4097" max="4097" width="7" style="488" customWidth="1"/>
    <col min="4098" max="4098" width="42.85546875" style="488" customWidth="1"/>
    <col min="4099" max="4099" width="8.7109375" style="488" customWidth="1"/>
    <col min="4100" max="4103" width="13.85546875" style="488" customWidth="1"/>
    <col min="4104" max="4352" width="9.140625" style="488"/>
    <col min="4353" max="4353" width="7" style="488" customWidth="1"/>
    <col min="4354" max="4354" width="42.85546875" style="488" customWidth="1"/>
    <col min="4355" max="4355" width="8.7109375" style="488" customWidth="1"/>
    <col min="4356" max="4359" width="13.85546875" style="488" customWidth="1"/>
    <col min="4360" max="4608" width="9.140625" style="488"/>
    <col min="4609" max="4609" width="7" style="488" customWidth="1"/>
    <col min="4610" max="4610" width="42.85546875" style="488" customWidth="1"/>
    <col min="4611" max="4611" width="8.7109375" style="488" customWidth="1"/>
    <col min="4612" max="4615" width="13.85546875" style="488" customWidth="1"/>
    <col min="4616" max="4864" width="9.140625" style="488"/>
    <col min="4865" max="4865" width="7" style="488" customWidth="1"/>
    <col min="4866" max="4866" width="42.85546875" style="488" customWidth="1"/>
    <col min="4867" max="4867" width="8.7109375" style="488" customWidth="1"/>
    <col min="4868" max="4871" width="13.85546875" style="488" customWidth="1"/>
    <col min="4872" max="5120" width="9.140625" style="488"/>
    <col min="5121" max="5121" width="7" style="488" customWidth="1"/>
    <col min="5122" max="5122" width="42.85546875" style="488" customWidth="1"/>
    <col min="5123" max="5123" width="8.7109375" style="488" customWidth="1"/>
    <col min="5124" max="5127" width="13.85546875" style="488" customWidth="1"/>
    <col min="5128" max="5376" width="9.140625" style="488"/>
    <col min="5377" max="5377" width="7" style="488" customWidth="1"/>
    <col min="5378" max="5378" width="42.85546875" style="488" customWidth="1"/>
    <col min="5379" max="5379" width="8.7109375" style="488" customWidth="1"/>
    <col min="5380" max="5383" width="13.85546875" style="488" customWidth="1"/>
    <col min="5384" max="5632" width="9.140625" style="488"/>
    <col min="5633" max="5633" width="7" style="488" customWidth="1"/>
    <col min="5634" max="5634" width="42.85546875" style="488" customWidth="1"/>
    <col min="5635" max="5635" width="8.7109375" style="488" customWidth="1"/>
    <col min="5636" max="5639" width="13.85546875" style="488" customWidth="1"/>
    <col min="5640" max="5888" width="9.140625" style="488"/>
    <col min="5889" max="5889" width="7" style="488" customWidth="1"/>
    <col min="5890" max="5890" width="42.85546875" style="488" customWidth="1"/>
    <col min="5891" max="5891" width="8.7109375" style="488" customWidth="1"/>
    <col min="5892" max="5895" width="13.85546875" style="488" customWidth="1"/>
    <col min="5896" max="6144" width="9.140625" style="488"/>
    <col min="6145" max="6145" width="7" style="488" customWidth="1"/>
    <col min="6146" max="6146" width="42.85546875" style="488" customWidth="1"/>
    <col min="6147" max="6147" width="8.7109375" style="488" customWidth="1"/>
    <col min="6148" max="6151" width="13.85546875" style="488" customWidth="1"/>
    <col min="6152" max="6400" width="9.140625" style="488"/>
    <col min="6401" max="6401" width="7" style="488" customWidth="1"/>
    <col min="6402" max="6402" width="42.85546875" style="488" customWidth="1"/>
    <col min="6403" max="6403" width="8.7109375" style="488" customWidth="1"/>
    <col min="6404" max="6407" width="13.85546875" style="488" customWidth="1"/>
    <col min="6408" max="6656" width="9.140625" style="488"/>
    <col min="6657" max="6657" width="7" style="488" customWidth="1"/>
    <col min="6658" max="6658" width="42.85546875" style="488" customWidth="1"/>
    <col min="6659" max="6659" width="8.7109375" style="488" customWidth="1"/>
    <col min="6660" max="6663" width="13.85546875" style="488" customWidth="1"/>
    <col min="6664" max="6912" width="9.140625" style="488"/>
    <col min="6913" max="6913" width="7" style="488" customWidth="1"/>
    <col min="6914" max="6914" width="42.85546875" style="488" customWidth="1"/>
    <col min="6915" max="6915" width="8.7109375" style="488" customWidth="1"/>
    <col min="6916" max="6919" width="13.85546875" style="488" customWidth="1"/>
    <col min="6920" max="7168" width="9.140625" style="488"/>
    <col min="7169" max="7169" width="7" style="488" customWidth="1"/>
    <col min="7170" max="7170" width="42.85546875" style="488" customWidth="1"/>
    <col min="7171" max="7171" width="8.7109375" style="488" customWidth="1"/>
    <col min="7172" max="7175" width="13.85546875" style="488" customWidth="1"/>
    <col min="7176" max="7424" width="9.140625" style="488"/>
    <col min="7425" max="7425" width="7" style="488" customWidth="1"/>
    <col min="7426" max="7426" width="42.85546875" style="488" customWidth="1"/>
    <col min="7427" max="7427" width="8.7109375" style="488" customWidth="1"/>
    <col min="7428" max="7431" width="13.85546875" style="488" customWidth="1"/>
    <col min="7432" max="7680" width="9.140625" style="488"/>
    <col min="7681" max="7681" width="7" style="488" customWidth="1"/>
    <col min="7682" max="7682" width="42.85546875" style="488" customWidth="1"/>
    <col min="7683" max="7683" width="8.7109375" style="488" customWidth="1"/>
    <col min="7684" max="7687" width="13.85546875" style="488" customWidth="1"/>
    <col min="7688" max="7936" width="9.140625" style="488"/>
    <col min="7937" max="7937" width="7" style="488" customWidth="1"/>
    <col min="7938" max="7938" width="42.85546875" style="488" customWidth="1"/>
    <col min="7939" max="7939" width="8.7109375" style="488" customWidth="1"/>
    <col min="7940" max="7943" width="13.85546875" style="488" customWidth="1"/>
    <col min="7944" max="8192" width="9.140625" style="488"/>
    <col min="8193" max="8193" width="7" style="488" customWidth="1"/>
    <col min="8194" max="8194" width="42.85546875" style="488" customWidth="1"/>
    <col min="8195" max="8195" width="8.7109375" style="488" customWidth="1"/>
    <col min="8196" max="8199" width="13.85546875" style="488" customWidth="1"/>
    <col min="8200" max="8448" width="9.140625" style="488"/>
    <col min="8449" max="8449" width="7" style="488" customWidth="1"/>
    <col min="8450" max="8450" width="42.85546875" style="488" customWidth="1"/>
    <col min="8451" max="8451" width="8.7109375" style="488" customWidth="1"/>
    <col min="8452" max="8455" width="13.85546875" style="488" customWidth="1"/>
    <col min="8456" max="8704" width="9.140625" style="488"/>
    <col min="8705" max="8705" width="7" style="488" customWidth="1"/>
    <col min="8706" max="8706" width="42.85546875" style="488" customWidth="1"/>
    <col min="8707" max="8707" width="8.7109375" style="488" customWidth="1"/>
    <col min="8708" max="8711" width="13.85546875" style="488" customWidth="1"/>
    <col min="8712" max="8960" width="9.140625" style="488"/>
    <col min="8961" max="8961" width="7" style="488" customWidth="1"/>
    <col min="8962" max="8962" width="42.85546875" style="488" customWidth="1"/>
    <col min="8963" max="8963" width="8.7109375" style="488" customWidth="1"/>
    <col min="8964" max="8967" width="13.85546875" style="488" customWidth="1"/>
    <col min="8968" max="9216" width="9.140625" style="488"/>
    <col min="9217" max="9217" width="7" style="488" customWidth="1"/>
    <col min="9218" max="9218" width="42.85546875" style="488" customWidth="1"/>
    <col min="9219" max="9219" width="8.7109375" style="488" customWidth="1"/>
    <col min="9220" max="9223" width="13.85546875" style="488" customWidth="1"/>
    <col min="9224" max="9472" width="9.140625" style="488"/>
    <col min="9473" max="9473" width="7" style="488" customWidth="1"/>
    <col min="9474" max="9474" width="42.85546875" style="488" customWidth="1"/>
    <col min="9475" max="9475" width="8.7109375" style="488" customWidth="1"/>
    <col min="9476" max="9479" width="13.85546875" style="488" customWidth="1"/>
    <col min="9480" max="9728" width="9.140625" style="488"/>
    <col min="9729" max="9729" width="7" style="488" customWidth="1"/>
    <col min="9730" max="9730" width="42.85546875" style="488" customWidth="1"/>
    <col min="9731" max="9731" width="8.7109375" style="488" customWidth="1"/>
    <col min="9732" max="9735" width="13.85546875" style="488" customWidth="1"/>
    <col min="9736" max="9984" width="9.140625" style="488"/>
    <col min="9985" max="9985" width="7" style="488" customWidth="1"/>
    <col min="9986" max="9986" width="42.85546875" style="488" customWidth="1"/>
    <col min="9987" max="9987" width="8.7109375" style="488" customWidth="1"/>
    <col min="9988" max="9991" width="13.85546875" style="488" customWidth="1"/>
    <col min="9992" max="10240" width="9.140625" style="488"/>
    <col min="10241" max="10241" width="7" style="488" customWidth="1"/>
    <col min="10242" max="10242" width="42.85546875" style="488" customWidth="1"/>
    <col min="10243" max="10243" width="8.7109375" style="488" customWidth="1"/>
    <col min="10244" max="10247" width="13.85546875" style="488" customWidth="1"/>
    <col min="10248" max="10496" width="9.140625" style="488"/>
    <col min="10497" max="10497" width="7" style="488" customWidth="1"/>
    <col min="10498" max="10498" width="42.85546875" style="488" customWidth="1"/>
    <col min="10499" max="10499" width="8.7109375" style="488" customWidth="1"/>
    <col min="10500" max="10503" width="13.85546875" style="488" customWidth="1"/>
    <col min="10504" max="10752" width="9.140625" style="488"/>
    <col min="10753" max="10753" width="7" style="488" customWidth="1"/>
    <col min="10754" max="10754" width="42.85546875" style="488" customWidth="1"/>
    <col min="10755" max="10755" width="8.7109375" style="488" customWidth="1"/>
    <col min="10756" max="10759" width="13.85546875" style="488" customWidth="1"/>
    <col min="10760" max="11008" width="9.140625" style="488"/>
    <col min="11009" max="11009" width="7" style="488" customWidth="1"/>
    <col min="11010" max="11010" width="42.85546875" style="488" customWidth="1"/>
    <col min="11011" max="11011" width="8.7109375" style="488" customWidth="1"/>
    <col min="11012" max="11015" width="13.85546875" style="488" customWidth="1"/>
    <col min="11016" max="11264" width="9.140625" style="488"/>
    <col min="11265" max="11265" width="7" style="488" customWidth="1"/>
    <col min="11266" max="11266" width="42.85546875" style="488" customWidth="1"/>
    <col min="11267" max="11267" width="8.7109375" style="488" customWidth="1"/>
    <col min="11268" max="11271" width="13.85546875" style="488" customWidth="1"/>
    <col min="11272" max="11520" width="9.140625" style="488"/>
    <col min="11521" max="11521" width="7" style="488" customWidth="1"/>
    <col min="11522" max="11522" width="42.85546875" style="488" customWidth="1"/>
    <col min="11523" max="11523" width="8.7109375" style="488" customWidth="1"/>
    <col min="11524" max="11527" width="13.85546875" style="488" customWidth="1"/>
    <col min="11528" max="11776" width="9.140625" style="488"/>
    <col min="11777" max="11777" width="7" style="488" customWidth="1"/>
    <col min="11778" max="11778" width="42.85546875" style="488" customWidth="1"/>
    <col min="11779" max="11779" width="8.7109375" style="488" customWidth="1"/>
    <col min="11780" max="11783" width="13.85546875" style="488" customWidth="1"/>
    <col min="11784" max="12032" width="9.140625" style="488"/>
    <col min="12033" max="12033" width="7" style="488" customWidth="1"/>
    <col min="12034" max="12034" width="42.85546875" style="488" customWidth="1"/>
    <col min="12035" max="12035" width="8.7109375" style="488" customWidth="1"/>
    <col min="12036" max="12039" width="13.85546875" style="488" customWidth="1"/>
    <col min="12040" max="12288" width="9.140625" style="488"/>
    <col min="12289" max="12289" width="7" style="488" customWidth="1"/>
    <col min="12290" max="12290" width="42.85546875" style="488" customWidth="1"/>
    <col min="12291" max="12291" width="8.7109375" style="488" customWidth="1"/>
    <col min="12292" max="12295" width="13.85546875" style="488" customWidth="1"/>
    <col min="12296" max="12544" width="9.140625" style="488"/>
    <col min="12545" max="12545" width="7" style="488" customWidth="1"/>
    <col min="12546" max="12546" width="42.85546875" style="488" customWidth="1"/>
    <col min="12547" max="12547" width="8.7109375" style="488" customWidth="1"/>
    <col min="12548" max="12551" width="13.85546875" style="488" customWidth="1"/>
    <col min="12552" max="12800" width="9.140625" style="488"/>
    <col min="12801" max="12801" width="7" style="488" customWidth="1"/>
    <col min="12802" max="12802" width="42.85546875" style="488" customWidth="1"/>
    <col min="12803" max="12803" width="8.7109375" style="488" customWidth="1"/>
    <col min="12804" max="12807" width="13.85546875" style="488" customWidth="1"/>
    <col min="12808" max="13056" width="9.140625" style="488"/>
    <col min="13057" max="13057" width="7" style="488" customWidth="1"/>
    <col min="13058" max="13058" width="42.85546875" style="488" customWidth="1"/>
    <col min="13059" max="13059" width="8.7109375" style="488" customWidth="1"/>
    <col min="13060" max="13063" width="13.85546875" style="488" customWidth="1"/>
    <col min="13064" max="13312" width="9.140625" style="488"/>
    <col min="13313" max="13313" width="7" style="488" customWidth="1"/>
    <col min="13314" max="13314" width="42.85546875" style="488" customWidth="1"/>
    <col min="13315" max="13315" width="8.7109375" style="488" customWidth="1"/>
    <col min="13316" max="13319" width="13.85546875" style="488" customWidth="1"/>
    <col min="13320" max="13568" width="9.140625" style="488"/>
    <col min="13569" max="13569" width="7" style="488" customWidth="1"/>
    <col min="13570" max="13570" width="42.85546875" style="488" customWidth="1"/>
    <col min="13571" max="13571" width="8.7109375" style="488" customWidth="1"/>
    <col min="13572" max="13575" width="13.85546875" style="488" customWidth="1"/>
    <col min="13576" max="13824" width="9.140625" style="488"/>
    <col min="13825" max="13825" width="7" style="488" customWidth="1"/>
    <col min="13826" max="13826" width="42.85546875" style="488" customWidth="1"/>
    <col min="13827" max="13827" width="8.7109375" style="488" customWidth="1"/>
    <col min="13828" max="13831" width="13.85546875" style="488" customWidth="1"/>
    <col min="13832" max="14080" width="9.140625" style="488"/>
    <col min="14081" max="14081" width="7" style="488" customWidth="1"/>
    <col min="14082" max="14082" width="42.85546875" style="488" customWidth="1"/>
    <col min="14083" max="14083" width="8.7109375" style="488" customWidth="1"/>
    <col min="14084" max="14087" width="13.85546875" style="488" customWidth="1"/>
    <col min="14088" max="14336" width="9.140625" style="488"/>
    <col min="14337" max="14337" width="7" style="488" customWidth="1"/>
    <col min="14338" max="14338" width="42.85546875" style="488" customWidth="1"/>
    <col min="14339" max="14339" width="8.7109375" style="488" customWidth="1"/>
    <col min="14340" max="14343" width="13.85546875" style="488" customWidth="1"/>
    <col min="14344" max="14592" width="9.140625" style="488"/>
    <col min="14593" max="14593" width="7" style="488" customWidth="1"/>
    <col min="14594" max="14594" width="42.85546875" style="488" customWidth="1"/>
    <col min="14595" max="14595" width="8.7109375" style="488" customWidth="1"/>
    <col min="14596" max="14599" width="13.85546875" style="488" customWidth="1"/>
    <col min="14600" max="14848" width="9.140625" style="488"/>
    <col min="14849" max="14849" width="7" style="488" customWidth="1"/>
    <col min="14850" max="14850" width="42.85546875" style="488" customWidth="1"/>
    <col min="14851" max="14851" width="8.7109375" style="488" customWidth="1"/>
    <col min="14852" max="14855" width="13.85546875" style="488" customWidth="1"/>
    <col min="14856" max="15104" width="9.140625" style="488"/>
    <col min="15105" max="15105" width="7" style="488" customWidth="1"/>
    <col min="15106" max="15106" width="42.85546875" style="488" customWidth="1"/>
    <col min="15107" max="15107" width="8.7109375" style="488" customWidth="1"/>
    <col min="15108" max="15111" width="13.85546875" style="488" customWidth="1"/>
    <col min="15112" max="15360" width="9.140625" style="488"/>
    <col min="15361" max="15361" width="7" style="488" customWidth="1"/>
    <col min="15362" max="15362" width="42.85546875" style="488" customWidth="1"/>
    <col min="15363" max="15363" width="8.7109375" style="488" customWidth="1"/>
    <col min="15364" max="15367" width="13.85546875" style="488" customWidth="1"/>
    <col min="15368" max="15616" width="9.140625" style="488"/>
    <col min="15617" max="15617" width="7" style="488" customWidth="1"/>
    <col min="15618" max="15618" width="42.85546875" style="488" customWidth="1"/>
    <col min="15619" max="15619" width="8.7109375" style="488" customWidth="1"/>
    <col min="15620" max="15623" width="13.85546875" style="488" customWidth="1"/>
    <col min="15624" max="15872" width="9.140625" style="488"/>
    <col min="15873" max="15873" width="7" style="488" customWidth="1"/>
    <col min="15874" max="15874" width="42.85546875" style="488" customWidth="1"/>
    <col min="15875" max="15875" width="8.7109375" style="488" customWidth="1"/>
    <col min="15876" max="15879" width="13.85546875" style="488" customWidth="1"/>
    <col min="15880" max="16128" width="9.140625" style="488"/>
    <col min="16129" max="16129" width="7" style="488" customWidth="1"/>
    <col min="16130" max="16130" width="42.85546875" style="488" customWidth="1"/>
    <col min="16131" max="16131" width="8.7109375" style="488" customWidth="1"/>
    <col min="16132" max="16135" width="13.85546875" style="488" customWidth="1"/>
    <col min="16136" max="16384" width="9.140625" style="488"/>
  </cols>
  <sheetData>
    <row r="1" spans="1:7" s="738" customFormat="1" ht="18" customHeight="1">
      <c r="A1" s="1279" t="s">
        <v>1692</v>
      </c>
      <c r="B1" s="1279"/>
      <c r="C1" s="1279"/>
      <c r="D1" s="1279"/>
      <c r="E1" s="1279"/>
      <c r="F1" s="1279"/>
      <c r="G1" s="1279"/>
    </row>
    <row r="2" spans="1:7" s="739" customFormat="1" ht="18" customHeight="1">
      <c r="A2" s="1280" t="s">
        <v>2331</v>
      </c>
      <c r="B2" s="1280"/>
      <c r="C2" s="1280"/>
      <c r="D2" s="1280"/>
      <c r="E2" s="1280"/>
      <c r="F2" s="1280"/>
      <c r="G2" s="1280"/>
    </row>
    <row r="3" spans="1:7" s="522" customFormat="1">
      <c r="C3" s="696"/>
      <c r="D3" s="698"/>
      <c r="E3" s="698"/>
      <c r="F3" s="698"/>
      <c r="G3" s="698"/>
    </row>
    <row r="4" spans="1:7">
      <c r="A4" s="675"/>
      <c r="B4" s="675"/>
      <c r="C4" s="676"/>
      <c r="D4" s="677">
        <v>1</v>
      </c>
      <c r="E4" s="677">
        <v>2</v>
      </c>
      <c r="F4" s="677">
        <v>3</v>
      </c>
      <c r="G4" s="677">
        <v>4</v>
      </c>
    </row>
    <row r="5" spans="1:7" s="708" customFormat="1">
      <c r="A5" s="1275" t="s">
        <v>1694</v>
      </c>
      <c r="B5" s="1286" t="s">
        <v>1695</v>
      </c>
      <c r="C5" s="1275" t="s">
        <v>1696</v>
      </c>
      <c r="D5" s="1290" t="s">
        <v>1697</v>
      </c>
      <c r="E5" s="1291"/>
      <c r="F5" s="1291"/>
      <c r="G5" s="1292"/>
    </row>
    <row r="6" spans="1:7" s="685" customFormat="1">
      <c r="A6" s="1285"/>
      <c r="B6" s="1287"/>
      <c r="C6" s="1285"/>
      <c r="D6" s="1293" t="s">
        <v>1698</v>
      </c>
      <c r="E6" s="1294"/>
      <c r="F6" s="1295"/>
      <c r="G6" s="1284" t="s">
        <v>1699</v>
      </c>
    </row>
    <row r="7" spans="1:7" s="685" customFormat="1">
      <c r="A7" s="1276"/>
      <c r="B7" s="1297"/>
      <c r="C7" s="1276"/>
      <c r="D7" s="678" t="s">
        <v>1700</v>
      </c>
      <c r="E7" s="678" t="s">
        <v>1701</v>
      </c>
      <c r="F7" s="678" t="s">
        <v>1702</v>
      </c>
      <c r="G7" s="1296"/>
    </row>
    <row r="8" spans="1:7" s="685" customFormat="1">
      <c r="A8" s="679"/>
      <c r="B8" s="679" t="s">
        <v>1703</v>
      </c>
      <c r="C8" s="700" t="s">
        <v>68</v>
      </c>
      <c r="D8" s="681">
        <v>2634325.4719099998</v>
      </c>
      <c r="E8" s="681">
        <v>756244.75526000001</v>
      </c>
      <c r="F8" s="681">
        <v>1878080.7166500001</v>
      </c>
      <c r="G8" s="681">
        <v>1854272.9087499999</v>
      </c>
    </row>
    <row r="9" spans="1:7" s="709" customFormat="1">
      <c r="A9" s="679" t="s">
        <v>1704</v>
      </c>
      <c r="B9" s="679" t="s">
        <v>1705</v>
      </c>
      <c r="C9" s="700" t="s">
        <v>68</v>
      </c>
      <c r="D9" s="681">
        <v>2287566.7126199999</v>
      </c>
      <c r="E9" s="681">
        <v>756244.75526000001</v>
      </c>
      <c r="F9" s="681">
        <v>1531321.9573599999</v>
      </c>
      <c r="G9" s="681">
        <v>1493376.85081</v>
      </c>
    </row>
    <row r="10" spans="1:7" s="709" customFormat="1">
      <c r="A10" s="679" t="s">
        <v>1706</v>
      </c>
      <c r="B10" s="679" t="s">
        <v>1707</v>
      </c>
      <c r="C10" s="700" t="s">
        <v>68</v>
      </c>
      <c r="D10" s="681">
        <v>6669.6262400000005</v>
      </c>
      <c r="E10" s="681">
        <v>6538.8984400000008</v>
      </c>
      <c r="F10" s="681">
        <v>130.7278</v>
      </c>
      <c r="G10" s="681">
        <v>161.91579999999999</v>
      </c>
    </row>
    <row r="11" spans="1:7" s="522" customFormat="1">
      <c r="A11" s="682" t="s">
        <v>1708</v>
      </c>
      <c r="B11" s="682" t="s">
        <v>1709</v>
      </c>
      <c r="C11" s="701" t="s">
        <v>1710</v>
      </c>
      <c r="D11" s="702">
        <v>70</v>
      </c>
      <c r="E11" s="702">
        <v>70</v>
      </c>
      <c r="F11" s="702"/>
      <c r="G11" s="702"/>
    </row>
    <row r="12" spans="1:7" s="522" customFormat="1">
      <c r="A12" s="682" t="s">
        <v>1711</v>
      </c>
      <c r="B12" s="682" t="s">
        <v>1712</v>
      </c>
      <c r="C12" s="701" t="s">
        <v>1713</v>
      </c>
      <c r="D12" s="684">
        <v>170.4265</v>
      </c>
      <c r="E12" s="684">
        <v>170.4265</v>
      </c>
      <c r="F12" s="684"/>
      <c r="G12" s="684"/>
    </row>
    <row r="13" spans="1:7" s="522" customFormat="1">
      <c r="A13" s="682" t="s">
        <v>1714</v>
      </c>
      <c r="B13" s="682" t="s">
        <v>294</v>
      </c>
      <c r="C13" s="701" t="s">
        <v>1715</v>
      </c>
      <c r="D13" s="703"/>
      <c r="E13" s="703"/>
      <c r="F13" s="703"/>
      <c r="G13" s="703"/>
    </row>
    <row r="14" spans="1:7" s="522" customFormat="1">
      <c r="A14" s="682" t="s">
        <v>1716</v>
      </c>
      <c r="B14" s="682" t="s">
        <v>1717</v>
      </c>
      <c r="C14" s="701" t="s">
        <v>1718</v>
      </c>
      <c r="D14" s="703"/>
      <c r="E14" s="703"/>
      <c r="F14" s="703"/>
      <c r="G14" s="703"/>
    </row>
    <row r="15" spans="1:7" s="522" customFormat="1">
      <c r="A15" s="682" t="s">
        <v>1719</v>
      </c>
      <c r="B15" s="682" t="s">
        <v>1720</v>
      </c>
      <c r="C15" s="701" t="s">
        <v>1721</v>
      </c>
      <c r="D15" s="684">
        <v>5685.9939400000003</v>
      </c>
      <c r="E15" s="684">
        <v>5685.9939400000003</v>
      </c>
      <c r="F15" s="703"/>
      <c r="G15" s="703"/>
    </row>
    <row r="16" spans="1:7" s="522" customFormat="1">
      <c r="A16" s="682" t="s">
        <v>1722</v>
      </c>
      <c r="B16" s="682" t="s">
        <v>1723</v>
      </c>
      <c r="C16" s="701" t="s">
        <v>1724</v>
      </c>
      <c r="D16" s="684">
        <v>685.20580000000007</v>
      </c>
      <c r="E16" s="684">
        <v>612.47799999999995</v>
      </c>
      <c r="F16" s="684">
        <v>72.727800000000002</v>
      </c>
      <c r="G16" s="684">
        <v>103.9158</v>
      </c>
    </row>
    <row r="17" spans="1:7" s="522" customFormat="1">
      <c r="A17" s="682" t="s">
        <v>1725</v>
      </c>
      <c r="B17" s="682" t="s">
        <v>1726</v>
      </c>
      <c r="C17" s="701" t="s">
        <v>1727</v>
      </c>
      <c r="D17" s="684">
        <v>58</v>
      </c>
      <c r="E17" s="703"/>
      <c r="F17" s="684">
        <v>58</v>
      </c>
      <c r="G17" s="684">
        <v>58</v>
      </c>
    </row>
    <row r="18" spans="1:7" s="522" customFormat="1" ht="21">
      <c r="A18" s="682" t="s">
        <v>1728</v>
      </c>
      <c r="B18" s="682" t="s">
        <v>1729</v>
      </c>
      <c r="C18" s="701" t="s">
        <v>1730</v>
      </c>
      <c r="D18" s="703"/>
      <c r="E18" s="703"/>
      <c r="F18" s="703"/>
      <c r="G18" s="703"/>
    </row>
    <row r="19" spans="1:7" s="522" customFormat="1">
      <c r="A19" s="682" t="s">
        <v>1731</v>
      </c>
      <c r="B19" s="682" t="s">
        <v>1732</v>
      </c>
      <c r="C19" s="701" t="s">
        <v>1733</v>
      </c>
      <c r="D19" s="703"/>
      <c r="E19" s="703"/>
      <c r="F19" s="703"/>
      <c r="G19" s="684"/>
    </row>
    <row r="20" spans="1:7" s="709" customFormat="1">
      <c r="A20" s="679" t="s">
        <v>1734</v>
      </c>
      <c r="B20" s="679" t="s">
        <v>1735</v>
      </c>
      <c r="C20" s="700" t="s">
        <v>68</v>
      </c>
      <c r="D20" s="681">
        <v>2280779.83666</v>
      </c>
      <c r="E20" s="681">
        <v>749705.8568200001</v>
      </c>
      <c r="F20" s="681">
        <v>1531073.9798399999</v>
      </c>
      <c r="G20" s="681">
        <v>1493118.3505499999</v>
      </c>
    </row>
    <row r="21" spans="1:7" s="522" customFormat="1">
      <c r="A21" s="682" t="s">
        <v>1736</v>
      </c>
      <c r="B21" s="682" t="s">
        <v>256</v>
      </c>
      <c r="C21" s="701" t="s">
        <v>1737</v>
      </c>
      <c r="D21" s="684">
        <v>41674.29408</v>
      </c>
      <c r="E21" s="703"/>
      <c r="F21" s="684">
        <v>41674.29408</v>
      </c>
      <c r="G21" s="684">
        <v>43452.029560000003</v>
      </c>
    </row>
    <row r="22" spans="1:7" s="522" customFormat="1">
      <c r="A22" s="682" t="s">
        <v>1738</v>
      </c>
      <c r="B22" s="682" t="s">
        <v>1739</v>
      </c>
      <c r="C22" s="701" t="s">
        <v>1740</v>
      </c>
      <c r="D22" s="684">
        <v>998.47500000000002</v>
      </c>
      <c r="E22" s="703"/>
      <c r="F22" s="684">
        <v>998.47500000000002</v>
      </c>
      <c r="G22" s="684">
        <v>1075.575</v>
      </c>
    </row>
    <row r="23" spans="1:7" s="522" customFormat="1">
      <c r="A23" s="682" t="s">
        <v>1741</v>
      </c>
      <c r="B23" s="682" t="s">
        <v>1742</v>
      </c>
      <c r="C23" s="701" t="s">
        <v>1743</v>
      </c>
      <c r="D23" s="684">
        <v>1684778.9060999998</v>
      </c>
      <c r="E23" s="684">
        <v>256703.79258000001</v>
      </c>
      <c r="F23" s="684">
        <v>1428075.1135199999</v>
      </c>
      <c r="G23" s="684">
        <v>1387476.9170200001</v>
      </c>
    </row>
    <row r="24" spans="1:7" s="522" customFormat="1">
      <c r="A24" s="682" t="s">
        <v>1744</v>
      </c>
      <c r="B24" s="682" t="s">
        <v>1745</v>
      </c>
      <c r="C24" s="701" t="s">
        <v>1746</v>
      </c>
      <c r="D24" s="684">
        <v>224592.38784000001</v>
      </c>
      <c r="E24" s="684">
        <v>176075.22159999999</v>
      </c>
      <c r="F24" s="684">
        <v>48517.166239999999</v>
      </c>
      <c r="G24" s="684">
        <v>46382.145170000011</v>
      </c>
    </row>
    <row r="25" spans="1:7" s="522" customFormat="1">
      <c r="A25" s="682" t="s">
        <v>1747</v>
      </c>
      <c r="B25" s="682" t="s">
        <v>1748</v>
      </c>
      <c r="C25" s="701" t="s">
        <v>1749</v>
      </c>
      <c r="D25" s="684"/>
      <c r="E25" s="684"/>
      <c r="F25" s="684"/>
      <c r="G25" s="684"/>
    </row>
    <row r="26" spans="1:7" s="522" customFormat="1">
      <c r="A26" s="682" t="s">
        <v>1750</v>
      </c>
      <c r="B26" s="682" t="s">
        <v>1751</v>
      </c>
      <c r="C26" s="701" t="s">
        <v>1752</v>
      </c>
      <c r="D26" s="684">
        <v>316908.36264000001</v>
      </c>
      <c r="E26" s="684">
        <v>316908.36264000001</v>
      </c>
      <c r="F26" s="684"/>
      <c r="G26" s="703"/>
    </row>
    <row r="27" spans="1:7" s="522" customFormat="1">
      <c r="A27" s="682" t="s">
        <v>1753</v>
      </c>
      <c r="B27" s="682" t="s">
        <v>1754</v>
      </c>
      <c r="C27" s="701" t="s">
        <v>1755</v>
      </c>
      <c r="D27" s="684">
        <v>75.962999999999994</v>
      </c>
      <c r="E27" s="684">
        <v>18.48</v>
      </c>
      <c r="F27" s="684">
        <v>57.482999999999997</v>
      </c>
      <c r="G27" s="684">
        <v>66.447000000000003</v>
      </c>
    </row>
    <row r="28" spans="1:7" s="522" customFormat="1">
      <c r="A28" s="682" t="s">
        <v>1756</v>
      </c>
      <c r="B28" s="682" t="s">
        <v>1757</v>
      </c>
      <c r="C28" s="701" t="s">
        <v>1758</v>
      </c>
      <c r="D28" s="684">
        <v>11751.448</v>
      </c>
      <c r="E28" s="703"/>
      <c r="F28" s="684">
        <v>11751.448</v>
      </c>
      <c r="G28" s="684">
        <v>14665.236800000001</v>
      </c>
    </row>
    <row r="29" spans="1:7" s="522" customFormat="1" ht="21">
      <c r="A29" s="682" t="s">
        <v>1759</v>
      </c>
      <c r="B29" s="682" t="s">
        <v>1760</v>
      </c>
      <c r="C29" s="701" t="s">
        <v>1761</v>
      </c>
      <c r="D29" s="703"/>
      <c r="E29" s="703"/>
      <c r="F29" s="703"/>
      <c r="G29" s="684"/>
    </row>
    <row r="30" spans="1:7" s="522" customFormat="1">
      <c r="A30" s="682" t="s">
        <v>1762</v>
      </c>
      <c r="B30" s="682" t="s">
        <v>1763</v>
      </c>
      <c r="C30" s="701" t="s">
        <v>1764</v>
      </c>
      <c r="D30" s="684"/>
      <c r="E30" s="703"/>
      <c r="F30" s="684"/>
      <c r="G30" s="684"/>
    </row>
    <row r="31" spans="1:7" s="709" customFormat="1">
      <c r="A31" s="679" t="s">
        <v>1765</v>
      </c>
      <c r="B31" s="679" t="s">
        <v>1766</v>
      </c>
      <c r="C31" s="700" t="s">
        <v>68</v>
      </c>
      <c r="D31" s="681">
        <v>117.24972</v>
      </c>
      <c r="E31" s="704"/>
      <c r="F31" s="681">
        <v>117.24972</v>
      </c>
      <c r="G31" s="681">
        <v>96.584460000000007</v>
      </c>
    </row>
    <row r="32" spans="1:7" s="522" customFormat="1">
      <c r="A32" s="682" t="s">
        <v>1767</v>
      </c>
      <c r="B32" s="682" t="s">
        <v>1768</v>
      </c>
      <c r="C32" s="701" t="s">
        <v>1769</v>
      </c>
      <c r="D32" s="703"/>
      <c r="E32" s="703"/>
      <c r="F32" s="703"/>
      <c r="G32" s="703"/>
    </row>
    <row r="33" spans="1:7" s="522" customFormat="1">
      <c r="A33" s="682" t="s">
        <v>1770</v>
      </c>
      <c r="B33" s="682" t="s">
        <v>1771</v>
      </c>
      <c r="C33" s="701" t="s">
        <v>1772</v>
      </c>
      <c r="D33" s="703"/>
      <c r="E33" s="703"/>
      <c r="F33" s="703"/>
      <c r="G33" s="703"/>
    </row>
    <row r="34" spans="1:7" s="522" customFormat="1">
      <c r="A34" s="682" t="s">
        <v>1773</v>
      </c>
      <c r="B34" s="682" t="s">
        <v>1774</v>
      </c>
      <c r="C34" s="701" t="s">
        <v>1775</v>
      </c>
      <c r="D34" s="703"/>
      <c r="E34" s="703"/>
      <c r="F34" s="703"/>
      <c r="G34" s="703"/>
    </row>
    <row r="35" spans="1:7" s="522" customFormat="1">
      <c r="A35" s="682" t="s">
        <v>1779</v>
      </c>
      <c r="B35" s="682" t="s">
        <v>1780</v>
      </c>
      <c r="C35" s="701" t="s">
        <v>1781</v>
      </c>
      <c r="D35" s="703"/>
      <c r="E35" s="703"/>
      <c r="F35" s="703"/>
      <c r="G35" s="703"/>
    </row>
    <row r="36" spans="1:7" s="522" customFormat="1">
      <c r="A36" s="682" t="s">
        <v>1782</v>
      </c>
      <c r="B36" s="682" t="s">
        <v>1783</v>
      </c>
      <c r="C36" s="701" t="s">
        <v>1784</v>
      </c>
      <c r="D36" s="684">
        <v>117.24972</v>
      </c>
      <c r="E36" s="703"/>
      <c r="F36" s="684">
        <v>117.24972</v>
      </c>
      <c r="G36" s="684">
        <v>96.584460000000007</v>
      </c>
    </row>
    <row r="37" spans="1:7" s="709" customFormat="1">
      <c r="A37" s="679" t="s">
        <v>1791</v>
      </c>
      <c r="B37" s="679" t="s">
        <v>1792</v>
      </c>
      <c r="C37" s="700" t="s">
        <v>68</v>
      </c>
      <c r="D37" s="681"/>
      <c r="E37" s="704"/>
      <c r="F37" s="681"/>
      <c r="G37" s="681"/>
    </row>
    <row r="38" spans="1:7" s="522" customFormat="1">
      <c r="A38" s="682" t="s">
        <v>1793</v>
      </c>
      <c r="B38" s="682" t="s">
        <v>1794</v>
      </c>
      <c r="C38" s="701" t="s">
        <v>1795</v>
      </c>
      <c r="D38" s="703"/>
      <c r="E38" s="703"/>
      <c r="F38" s="703"/>
      <c r="G38" s="703"/>
    </row>
    <row r="39" spans="1:7" s="522" customFormat="1">
      <c r="A39" s="682" t="s">
        <v>1796</v>
      </c>
      <c r="B39" s="682" t="s">
        <v>1797</v>
      </c>
      <c r="C39" s="701" t="s">
        <v>1798</v>
      </c>
      <c r="D39" s="703"/>
      <c r="E39" s="703"/>
      <c r="F39" s="703"/>
      <c r="G39" s="703"/>
    </row>
    <row r="40" spans="1:7" s="522" customFormat="1">
      <c r="A40" s="682" t="s">
        <v>1799</v>
      </c>
      <c r="B40" s="682" t="s">
        <v>1800</v>
      </c>
      <c r="C40" s="701" t="s">
        <v>1801</v>
      </c>
      <c r="D40" s="703"/>
      <c r="E40" s="703"/>
      <c r="F40" s="703"/>
      <c r="G40" s="703"/>
    </row>
    <row r="41" spans="1:7" s="522" customFormat="1" ht="21">
      <c r="A41" s="682" t="s">
        <v>1805</v>
      </c>
      <c r="B41" s="682" t="s">
        <v>1806</v>
      </c>
      <c r="C41" s="701" t="s">
        <v>1807</v>
      </c>
      <c r="D41" s="703"/>
      <c r="E41" s="703"/>
      <c r="F41" s="703"/>
      <c r="G41" s="703"/>
    </row>
    <row r="42" spans="1:7" s="522" customFormat="1">
      <c r="A42" s="682" t="s">
        <v>1808</v>
      </c>
      <c r="B42" s="682" t="s">
        <v>1809</v>
      </c>
      <c r="C42" s="701" t="s">
        <v>1810</v>
      </c>
      <c r="D42" s="703"/>
      <c r="E42" s="703"/>
      <c r="F42" s="703"/>
      <c r="G42" s="703"/>
    </row>
    <row r="43" spans="1:7" s="709" customFormat="1">
      <c r="A43" s="682" t="s">
        <v>1811</v>
      </c>
      <c r="B43" s="682" t="s">
        <v>1812</v>
      </c>
      <c r="C43" s="701" t="s">
        <v>1813</v>
      </c>
      <c r="D43" s="684"/>
      <c r="E43" s="703"/>
      <c r="F43" s="684"/>
      <c r="G43" s="684"/>
    </row>
    <row r="44" spans="1:7" s="709" customFormat="1">
      <c r="A44" s="679" t="s">
        <v>1814</v>
      </c>
      <c r="B44" s="679" t="s">
        <v>1815</v>
      </c>
      <c r="C44" s="700" t="s">
        <v>68</v>
      </c>
      <c r="D44" s="681">
        <v>346758.75929000002</v>
      </c>
      <c r="E44" s="704"/>
      <c r="F44" s="681">
        <v>346758.75929000002</v>
      </c>
      <c r="G44" s="681">
        <v>360896.05793999997</v>
      </c>
    </row>
    <row r="45" spans="1:7" s="522" customFormat="1">
      <c r="A45" s="679" t="s">
        <v>1816</v>
      </c>
      <c r="B45" s="679" t="s">
        <v>1817</v>
      </c>
      <c r="C45" s="700" t="s">
        <v>68</v>
      </c>
      <c r="D45" s="681">
        <v>6430.0049900000004</v>
      </c>
      <c r="E45" s="704"/>
      <c r="F45" s="681">
        <v>6430.0049900000004</v>
      </c>
      <c r="G45" s="681">
        <v>7315.0265799999997</v>
      </c>
    </row>
    <row r="46" spans="1:7" s="522" customFormat="1">
      <c r="A46" s="682" t="s">
        <v>1818</v>
      </c>
      <c r="B46" s="682" t="s">
        <v>1819</v>
      </c>
      <c r="C46" s="701" t="s">
        <v>1820</v>
      </c>
      <c r="D46" s="703"/>
      <c r="E46" s="703"/>
      <c r="F46" s="703"/>
      <c r="G46" s="703"/>
    </row>
    <row r="47" spans="1:7" s="522" customFormat="1">
      <c r="A47" s="682" t="s">
        <v>1821</v>
      </c>
      <c r="B47" s="682" t="s">
        <v>1822</v>
      </c>
      <c r="C47" s="701" t="s">
        <v>1823</v>
      </c>
      <c r="D47" s="684">
        <v>6375.9069900000004</v>
      </c>
      <c r="E47" s="703"/>
      <c r="F47" s="684">
        <v>6375.9069900000004</v>
      </c>
      <c r="G47" s="684">
        <v>7236.5015800000001</v>
      </c>
    </row>
    <row r="48" spans="1:7" s="522" customFormat="1">
      <c r="A48" s="682" t="s">
        <v>1824</v>
      </c>
      <c r="B48" s="682" t="s">
        <v>1825</v>
      </c>
      <c r="C48" s="701" t="s">
        <v>1826</v>
      </c>
      <c r="D48" s="684"/>
      <c r="E48" s="703"/>
      <c r="F48" s="684"/>
      <c r="G48" s="684">
        <v>21.918000000000003</v>
      </c>
    </row>
    <row r="49" spans="1:7" s="522" customFormat="1">
      <c r="A49" s="682" t="s">
        <v>1827</v>
      </c>
      <c r="B49" s="682" t="s">
        <v>1828</v>
      </c>
      <c r="C49" s="701" t="s">
        <v>1829</v>
      </c>
      <c r="D49" s="684"/>
      <c r="E49" s="703"/>
      <c r="F49" s="684"/>
      <c r="G49" s="684"/>
    </row>
    <row r="50" spans="1:7" s="522" customFormat="1">
      <c r="A50" s="682" t="s">
        <v>1830</v>
      </c>
      <c r="B50" s="682" t="s">
        <v>1831</v>
      </c>
      <c r="C50" s="701" t="s">
        <v>1832</v>
      </c>
      <c r="D50" s="703"/>
      <c r="E50" s="703"/>
      <c r="F50" s="703"/>
      <c r="G50" s="703"/>
    </row>
    <row r="51" spans="1:7" s="522" customFormat="1">
      <c r="A51" s="682" t="s">
        <v>1833</v>
      </c>
      <c r="B51" s="682" t="s">
        <v>1834</v>
      </c>
      <c r="C51" s="701" t="s">
        <v>1835</v>
      </c>
      <c r="D51" s="684">
        <v>50.311</v>
      </c>
      <c r="E51" s="703"/>
      <c r="F51" s="684">
        <v>50.311</v>
      </c>
      <c r="G51" s="684">
        <v>51.148000000000003</v>
      </c>
    </row>
    <row r="52" spans="1:7" s="522" customFormat="1">
      <c r="A52" s="682" t="s">
        <v>1836</v>
      </c>
      <c r="B52" s="682" t="s">
        <v>1837</v>
      </c>
      <c r="C52" s="701" t="s">
        <v>1838</v>
      </c>
      <c r="D52" s="703"/>
      <c r="E52" s="703"/>
      <c r="F52" s="703"/>
      <c r="G52" s="703"/>
    </row>
    <row r="53" spans="1:7" s="522" customFormat="1">
      <c r="A53" s="682" t="s">
        <v>1839</v>
      </c>
      <c r="B53" s="682" t="s">
        <v>1840</v>
      </c>
      <c r="C53" s="701" t="s">
        <v>1841</v>
      </c>
      <c r="D53" s="684"/>
      <c r="E53" s="703"/>
      <c r="F53" s="684"/>
      <c r="G53" s="684"/>
    </row>
    <row r="54" spans="1:7" s="522" customFormat="1">
      <c r="A54" s="682" t="s">
        <v>1842</v>
      </c>
      <c r="B54" s="682" t="s">
        <v>1843</v>
      </c>
      <c r="C54" s="701" t="s">
        <v>1844</v>
      </c>
      <c r="D54" s="684"/>
      <c r="E54" s="703"/>
      <c r="F54" s="684"/>
      <c r="G54" s="684"/>
    </row>
    <row r="55" spans="1:7" s="709" customFormat="1">
      <c r="A55" s="682" t="s">
        <v>1845</v>
      </c>
      <c r="B55" s="682" t="s">
        <v>1846</v>
      </c>
      <c r="C55" s="701" t="s">
        <v>1847</v>
      </c>
      <c r="D55" s="684">
        <v>3.7869999999999999</v>
      </c>
      <c r="E55" s="703"/>
      <c r="F55" s="684">
        <v>3.7869999999999999</v>
      </c>
      <c r="G55" s="684">
        <v>5.4589999999999996</v>
      </c>
    </row>
    <row r="56" spans="1:7" s="522" customFormat="1">
      <c r="A56" s="679" t="s">
        <v>1848</v>
      </c>
      <c r="B56" s="679" t="s">
        <v>1849</v>
      </c>
      <c r="C56" s="700" t="s">
        <v>68</v>
      </c>
      <c r="D56" s="681">
        <v>27217.86349</v>
      </c>
      <c r="E56" s="681"/>
      <c r="F56" s="681">
        <v>27217.86349</v>
      </c>
      <c r="G56" s="681">
        <v>30563.552379999997</v>
      </c>
    </row>
    <row r="57" spans="1:7" s="522" customFormat="1">
      <c r="A57" s="710" t="s">
        <v>1850</v>
      </c>
      <c r="B57" s="710" t="s">
        <v>1851</v>
      </c>
      <c r="C57" s="711" t="s">
        <v>1852</v>
      </c>
      <c r="D57" s="702">
        <v>3857.13598</v>
      </c>
      <c r="E57" s="702"/>
      <c r="F57" s="702">
        <v>3857.13598</v>
      </c>
      <c r="G57" s="702">
        <v>4567.0983900000001</v>
      </c>
    </row>
    <row r="58" spans="1:7" s="522" customFormat="1">
      <c r="A58" s="682" t="s">
        <v>1859</v>
      </c>
      <c r="B58" s="682" t="s">
        <v>1860</v>
      </c>
      <c r="C58" s="701" t="s">
        <v>1861</v>
      </c>
      <c r="D58" s="684">
        <v>6028.2098699999997</v>
      </c>
      <c r="E58" s="703"/>
      <c r="F58" s="684">
        <v>6028.2098699999997</v>
      </c>
      <c r="G58" s="684">
        <v>8567.6470100000006</v>
      </c>
    </row>
    <row r="59" spans="1:7" s="522" customFormat="1">
      <c r="A59" s="682" t="s">
        <v>1862</v>
      </c>
      <c r="B59" s="682" t="s">
        <v>1863</v>
      </c>
      <c r="C59" s="701" t="s">
        <v>1864</v>
      </c>
      <c r="D59" s="684">
        <v>965.34106999999995</v>
      </c>
      <c r="E59" s="703"/>
      <c r="F59" s="684">
        <v>965.34106999999995</v>
      </c>
      <c r="G59" s="684">
        <v>1252.7186100000001</v>
      </c>
    </row>
    <row r="60" spans="1:7" s="522" customFormat="1">
      <c r="A60" s="682" t="s">
        <v>1865</v>
      </c>
      <c r="B60" s="682" t="s">
        <v>1866</v>
      </c>
      <c r="C60" s="701" t="s">
        <v>1867</v>
      </c>
      <c r="D60" s="703"/>
      <c r="E60" s="703"/>
      <c r="F60" s="703"/>
      <c r="G60" s="703"/>
    </row>
    <row r="61" spans="1:7" s="522" customFormat="1">
      <c r="A61" s="682" t="s">
        <v>1877</v>
      </c>
      <c r="B61" s="682" t="s">
        <v>1878</v>
      </c>
      <c r="C61" s="701" t="s">
        <v>1879</v>
      </c>
      <c r="D61" s="684">
        <v>261.78876000000002</v>
      </c>
      <c r="E61" s="703"/>
      <c r="F61" s="684">
        <v>261.78876000000002</v>
      </c>
      <c r="G61" s="684">
        <v>241.428</v>
      </c>
    </row>
    <row r="62" spans="1:7" s="522" customFormat="1" ht="21">
      <c r="A62" s="682" t="s">
        <v>1880</v>
      </c>
      <c r="B62" s="682" t="s">
        <v>1881</v>
      </c>
      <c r="C62" s="701" t="s">
        <v>1882</v>
      </c>
      <c r="D62" s="703"/>
      <c r="E62" s="703"/>
      <c r="F62" s="703"/>
      <c r="G62" s="703"/>
    </row>
    <row r="63" spans="1:7" s="522" customFormat="1">
      <c r="A63" s="682" t="s">
        <v>1883</v>
      </c>
      <c r="B63" s="682" t="s">
        <v>1884</v>
      </c>
      <c r="C63" s="701" t="s">
        <v>1885</v>
      </c>
      <c r="D63" s="684">
        <v>516.53</v>
      </c>
      <c r="E63" s="703"/>
      <c r="F63" s="684">
        <v>516.53</v>
      </c>
      <c r="G63" s="684">
        <v>917.43</v>
      </c>
    </row>
    <row r="64" spans="1:7" s="522" customFormat="1">
      <c r="A64" s="682" t="s">
        <v>1886</v>
      </c>
      <c r="B64" s="682" t="s">
        <v>1887</v>
      </c>
      <c r="C64" s="701" t="s">
        <v>1888</v>
      </c>
      <c r="D64" s="703"/>
      <c r="E64" s="703"/>
      <c r="F64" s="703"/>
      <c r="G64" s="684"/>
    </row>
    <row r="65" spans="1:7" s="522" customFormat="1">
      <c r="A65" s="682" t="s">
        <v>1889</v>
      </c>
      <c r="B65" s="682" t="s">
        <v>212</v>
      </c>
      <c r="C65" s="701" t="s">
        <v>1890</v>
      </c>
      <c r="D65" s="684"/>
      <c r="E65" s="703"/>
      <c r="F65" s="684"/>
      <c r="G65" s="684"/>
    </row>
    <row r="66" spans="1:7" s="522" customFormat="1">
      <c r="A66" s="682" t="s">
        <v>1891</v>
      </c>
      <c r="B66" s="682" t="s">
        <v>1892</v>
      </c>
      <c r="C66" s="701" t="s">
        <v>1893</v>
      </c>
      <c r="D66" s="684">
        <v>5.2089999999999996</v>
      </c>
      <c r="E66" s="703"/>
      <c r="F66" s="684">
        <v>5.2089999999999996</v>
      </c>
      <c r="G66" s="684">
        <v>3.1379999999999995</v>
      </c>
    </row>
    <row r="67" spans="1:7" s="522" customFormat="1">
      <c r="A67" s="682" t="s">
        <v>1894</v>
      </c>
      <c r="B67" s="682" t="s">
        <v>1895</v>
      </c>
      <c r="C67" s="701" t="s">
        <v>1896</v>
      </c>
      <c r="D67" s="684">
        <v>345.28</v>
      </c>
      <c r="E67" s="703"/>
      <c r="F67" s="684">
        <v>345.28</v>
      </c>
      <c r="G67" s="684">
        <v>114.309</v>
      </c>
    </row>
    <row r="68" spans="1:7" s="522" customFormat="1">
      <c r="A68" s="682" t="s">
        <v>1897</v>
      </c>
      <c r="B68" s="682" t="s">
        <v>1898</v>
      </c>
      <c r="C68" s="701" t="s">
        <v>1899</v>
      </c>
      <c r="D68" s="684">
        <v>4294.9080000000004</v>
      </c>
      <c r="E68" s="703"/>
      <c r="F68" s="684">
        <v>4294.9080000000004</v>
      </c>
      <c r="G68" s="684">
        <v>56</v>
      </c>
    </row>
    <row r="69" spans="1:7" s="522" customFormat="1">
      <c r="A69" s="682" t="s">
        <v>1900</v>
      </c>
      <c r="B69" s="682" t="s">
        <v>1901</v>
      </c>
      <c r="C69" s="701" t="s">
        <v>1902</v>
      </c>
      <c r="D69" s="703"/>
      <c r="E69" s="703"/>
      <c r="F69" s="703"/>
      <c r="G69" s="703"/>
    </row>
    <row r="70" spans="1:7" s="522" customFormat="1" ht="21">
      <c r="A70" s="682" t="s">
        <v>1915</v>
      </c>
      <c r="B70" s="682" t="s">
        <v>1916</v>
      </c>
      <c r="C70" s="701" t="s">
        <v>1917</v>
      </c>
      <c r="D70" s="684"/>
      <c r="E70" s="703"/>
      <c r="F70" s="684"/>
      <c r="G70" s="684"/>
    </row>
    <row r="71" spans="1:7" s="522" customFormat="1">
      <c r="A71" s="682" t="s">
        <v>1918</v>
      </c>
      <c r="B71" s="682" t="s">
        <v>1919</v>
      </c>
      <c r="C71" s="701" t="s">
        <v>1920</v>
      </c>
      <c r="D71" s="703"/>
      <c r="E71" s="703"/>
      <c r="F71" s="703"/>
      <c r="G71" s="703"/>
    </row>
    <row r="72" spans="1:7" s="522" customFormat="1">
      <c r="A72" s="682" t="s">
        <v>1921</v>
      </c>
      <c r="B72" s="682" t="s">
        <v>1922</v>
      </c>
      <c r="C72" s="701" t="s">
        <v>1923</v>
      </c>
      <c r="D72" s="703">
        <v>913.96497999999997</v>
      </c>
      <c r="E72" s="703"/>
      <c r="F72" s="703">
        <v>913.96497999999997</v>
      </c>
      <c r="G72" s="703">
        <v>959.66561000000013</v>
      </c>
    </row>
    <row r="73" spans="1:7" s="522" customFormat="1">
      <c r="A73" s="682" t="s">
        <v>1924</v>
      </c>
      <c r="B73" s="682" t="s">
        <v>1925</v>
      </c>
      <c r="C73" s="701" t="s">
        <v>1926</v>
      </c>
      <c r="D73" s="684">
        <v>305.32393999999999</v>
      </c>
      <c r="E73" s="703"/>
      <c r="F73" s="684">
        <v>305.32393999999999</v>
      </c>
      <c r="G73" s="684">
        <v>132.03117</v>
      </c>
    </row>
    <row r="74" spans="1:7" s="522" customFormat="1">
      <c r="A74" s="682" t="s">
        <v>1927</v>
      </c>
      <c r="B74" s="682" t="s">
        <v>1928</v>
      </c>
      <c r="C74" s="701" t="s">
        <v>1929</v>
      </c>
      <c r="D74" s="703">
        <v>7734.6322900000005</v>
      </c>
      <c r="E74" s="703"/>
      <c r="F74" s="703">
        <v>7734.6322900000005</v>
      </c>
      <c r="G74" s="703">
        <v>11965.453890000001</v>
      </c>
    </row>
    <row r="75" spans="1:7" s="709" customFormat="1">
      <c r="A75" s="686" t="s">
        <v>1930</v>
      </c>
      <c r="B75" s="686" t="s">
        <v>1931</v>
      </c>
      <c r="C75" s="705" t="s">
        <v>1932</v>
      </c>
      <c r="D75" s="688">
        <v>1989.5396000000001</v>
      </c>
      <c r="E75" s="688"/>
      <c r="F75" s="688">
        <v>1989.5396000000001</v>
      </c>
      <c r="G75" s="688">
        <v>1786.6326999999999</v>
      </c>
    </row>
    <row r="76" spans="1:7" s="522" customFormat="1">
      <c r="A76" s="679" t="s">
        <v>1933</v>
      </c>
      <c r="B76" s="679" t="s">
        <v>1934</v>
      </c>
      <c r="C76" s="700" t="s">
        <v>68</v>
      </c>
      <c r="D76" s="681">
        <v>313110.89081000001</v>
      </c>
      <c r="E76" s="704"/>
      <c r="F76" s="681">
        <v>313110.89081000001</v>
      </c>
      <c r="G76" s="681">
        <v>323017.47898000001</v>
      </c>
    </row>
    <row r="77" spans="1:7" s="522" customFormat="1">
      <c r="A77" s="682" t="s">
        <v>1935</v>
      </c>
      <c r="B77" s="682" t="s">
        <v>1936</v>
      </c>
      <c r="C77" s="701" t="s">
        <v>1937</v>
      </c>
      <c r="D77" s="684"/>
      <c r="E77" s="703"/>
      <c r="F77" s="684"/>
      <c r="G77" s="684"/>
    </row>
    <row r="78" spans="1:7" s="522" customFormat="1">
      <c r="A78" s="682" t="s">
        <v>1938</v>
      </c>
      <c r="B78" s="682" t="s">
        <v>1939</v>
      </c>
      <c r="C78" s="701" t="s">
        <v>1940</v>
      </c>
      <c r="D78" s="684"/>
      <c r="E78" s="703"/>
      <c r="F78" s="684"/>
      <c r="G78" s="684"/>
    </row>
    <row r="79" spans="1:7" s="522" customFormat="1">
      <c r="A79" s="682" t="s">
        <v>1941</v>
      </c>
      <c r="B79" s="682" t="s">
        <v>1942</v>
      </c>
      <c r="C79" s="701" t="s">
        <v>1943</v>
      </c>
      <c r="D79" s="684"/>
      <c r="E79" s="703"/>
      <c r="F79" s="684"/>
      <c r="G79" s="684"/>
    </row>
    <row r="80" spans="1:7" s="522" customFormat="1">
      <c r="A80" s="682" t="s">
        <v>1944</v>
      </c>
      <c r="B80" s="682" t="s">
        <v>1945</v>
      </c>
      <c r="C80" s="701" t="s">
        <v>1946</v>
      </c>
      <c r="D80" s="684">
        <v>14056.16035</v>
      </c>
      <c r="E80" s="703"/>
      <c r="F80" s="684">
        <v>14056.16035</v>
      </c>
      <c r="G80" s="684">
        <v>17512.83166</v>
      </c>
    </row>
    <row r="81" spans="1:7" s="522" customFormat="1">
      <c r="A81" s="682" t="s">
        <v>1947</v>
      </c>
      <c r="B81" s="682" t="s">
        <v>1948</v>
      </c>
      <c r="C81" s="701" t="s">
        <v>1949</v>
      </c>
      <c r="D81" s="684">
        <v>71185.316780000008</v>
      </c>
      <c r="E81" s="703"/>
      <c r="F81" s="684">
        <v>71185.316780000008</v>
      </c>
      <c r="G81" s="684">
        <v>82083.381680000006</v>
      </c>
    </row>
    <row r="82" spans="1:7" s="522" customFormat="1">
      <c r="A82" s="682" t="s">
        <v>1950</v>
      </c>
      <c r="B82" s="682" t="s">
        <v>1951</v>
      </c>
      <c r="C82" s="701" t="s">
        <v>1952</v>
      </c>
      <c r="D82" s="684">
        <v>222772.74463</v>
      </c>
      <c r="E82" s="703"/>
      <c r="F82" s="684">
        <v>222772.74463</v>
      </c>
      <c r="G82" s="684">
        <v>217705.47436000002</v>
      </c>
    </row>
    <row r="83" spans="1:7" s="522" customFormat="1">
      <c r="A83" s="682" t="s">
        <v>1953</v>
      </c>
      <c r="B83" s="682" t="s">
        <v>1954</v>
      </c>
      <c r="C83" s="701" t="s">
        <v>1955</v>
      </c>
      <c r="D83" s="684">
        <v>2899.4309500000004</v>
      </c>
      <c r="E83" s="703"/>
      <c r="F83" s="684">
        <v>2899.4309500000004</v>
      </c>
      <c r="G83" s="684">
        <v>3413.7801799999997</v>
      </c>
    </row>
    <row r="84" spans="1:7" s="522" customFormat="1">
      <c r="A84" s="682" t="s">
        <v>1962</v>
      </c>
      <c r="B84" s="682" t="s">
        <v>1963</v>
      </c>
      <c r="C84" s="701" t="s">
        <v>1964</v>
      </c>
      <c r="D84" s="684">
        <v>30</v>
      </c>
      <c r="E84" s="703"/>
      <c r="F84" s="684">
        <v>30</v>
      </c>
      <c r="G84" s="684">
        <v>26.187999999999999</v>
      </c>
    </row>
    <row r="85" spans="1:7" s="522" customFormat="1">
      <c r="A85" s="682" t="s">
        <v>1965</v>
      </c>
      <c r="B85" s="682" t="s">
        <v>1966</v>
      </c>
      <c r="C85" s="701" t="s">
        <v>1967</v>
      </c>
      <c r="D85" s="684">
        <v>6.5000000000000002E-2</v>
      </c>
      <c r="E85" s="703"/>
      <c r="F85" s="684">
        <v>6.5000000000000002E-2</v>
      </c>
      <c r="G85" s="684">
        <v>6.5000000000000002E-2</v>
      </c>
    </row>
    <row r="86" spans="1:7" s="522" customFormat="1">
      <c r="A86" s="686" t="s">
        <v>1968</v>
      </c>
      <c r="B86" s="686" t="s">
        <v>1969</v>
      </c>
      <c r="C86" s="705" t="s">
        <v>1970</v>
      </c>
      <c r="D86" s="688">
        <v>2167.1731</v>
      </c>
      <c r="E86" s="712"/>
      <c r="F86" s="688">
        <v>2167.1731</v>
      </c>
      <c r="G86" s="688">
        <v>2275.7581</v>
      </c>
    </row>
    <row r="87" spans="1:7" s="522" customFormat="1">
      <c r="A87" s="740"/>
      <c r="B87" s="740"/>
      <c r="C87" s="741"/>
      <c r="D87" s="742"/>
      <c r="E87" s="743"/>
      <c r="F87" s="742"/>
      <c r="G87" s="742"/>
    </row>
    <row r="88" spans="1:7" s="522" customFormat="1">
      <c r="A88" s="740"/>
      <c r="B88" s="740"/>
      <c r="C88" s="741"/>
      <c r="D88" s="742"/>
      <c r="E88" s="743"/>
      <c r="F88" s="742"/>
      <c r="G88" s="742"/>
    </row>
    <row r="89" spans="1:7" ht="12.75" customHeight="1">
      <c r="A89" s="689"/>
      <c r="B89" s="690"/>
      <c r="C89" s="691"/>
      <c r="D89" s="692">
        <v>1</v>
      </c>
      <c r="E89" s="692">
        <v>2</v>
      </c>
      <c r="F89" s="716"/>
      <c r="G89" s="742"/>
    </row>
    <row r="90" spans="1:7" s="685" customFormat="1" ht="12.75" customHeight="1">
      <c r="A90" s="1275" t="s">
        <v>1694</v>
      </c>
      <c r="B90" s="1277" t="s">
        <v>1695</v>
      </c>
      <c r="C90" s="1275" t="s">
        <v>1696</v>
      </c>
      <c r="D90" s="1278" t="s">
        <v>1697</v>
      </c>
      <c r="E90" s="1278"/>
      <c r="F90" s="716"/>
      <c r="G90" s="742"/>
    </row>
    <row r="91" spans="1:7" s="685" customFormat="1">
      <c r="A91" s="1276"/>
      <c r="B91" s="1277"/>
      <c r="C91" s="1276"/>
      <c r="D91" s="693" t="s">
        <v>1698</v>
      </c>
      <c r="E91" s="694" t="s">
        <v>1699</v>
      </c>
      <c r="F91" s="716"/>
      <c r="G91" s="742"/>
    </row>
    <row r="92" spans="1:7" s="709" customFormat="1">
      <c r="A92" s="679"/>
      <c r="B92" s="679" t="s">
        <v>1971</v>
      </c>
      <c r="C92" s="700" t="s">
        <v>68</v>
      </c>
      <c r="D92" s="681">
        <v>1878080.7166500001</v>
      </c>
      <c r="E92" s="681">
        <v>1854272.9087499999</v>
      </c>
      <c r="F92" s="744"/>
      <c r="G92" s="744"/>
    </row>
    <row r="93" spans="1:7" s="709" customFormat="1">
      <c r="A93" s="679" t="s">
        <v>1972</v>
      </c>
      <c r="B93" s="679" t="s">
        <v>1973</v>
      </c>
      <c r="C93" s="700" t="s">
        <v>68</v>
      </c>
      <c r="D93" s="681">
        <v>1724909.5563000001</v>
      </c>
      <c r="E93" s="681">
        <v>1767971.70896</v>
      </c>
      <c r="F93" s="744"/>
      <c r="G93" s="744"/>
    </row>
    <row r="94" spans="1:7" s="709" customFormat="1">
      <c r="A94" s="679" t="s">
        <v>1974</v>
      </c>
      <c r="B94" s="679" t="s">
        <v>1975</v>
      </c>
      <c r="C94" s="700" t="s">
        <v>68</v>
      </c>
      <c r="D94" s="681">
        <v>1545170.7535899999</v>
      </c>
      <c r="E94" s="681">
        <v>1504067.7128599999</v>
      </c>
      <c r="F94" s="744"/>
      <c r="G94" s="744"/>
    </row>
    <row r="95" spans="1:7" s="522" customFormat="1">
      <c r="A95" s="682" t="s">
        <v>1976</v>
      </c>
      <c r="B95" s="682" t="s">
        <v>1977</v>
      </c>
      <c r="C95" s="701" t="s">
        <v>1978</v>
      </c>
      <c r="D95" s="702">
        <v>1412619.0499</v>
      </c>
      <c r="E95" s="702">
        <v>1445403.14916</v>
      </c>
      <c r="F95" s="742"/>
      <c r="G95" s="742"/>
    </row>
    <row r="96" spans="1:7" s="522" customFormat="1">
      <c r="A96" s="682" t="s">
        <v>1979</v>
      </c>
      <c r="B96" s="682" t="s">
        <v>1980</v>
      </c>
      <c r="C96" s="701" t="s">
        <v>1981</v>
      </c>
      <c r="D96" s="684">
        <v>134876.11850000001</v>
      </c>
      <c r="E96" s="684">
        <v>60981.942909999998</v>
      </c>
      <c r="F96" s="742"/>
      <c r="G96" s="743"/>
    </row>
    <row r="97" spans="1:7" s="522" customFormat="1">
      <c r="A97" s="682" t="s">
        <v>1982</v>
      </c>
      <c r="B97" s="682" t="s">
        <v>1983</v>
      </c>
      <c r="C97" s="701" t="s">
        <v>1984</v>
      </c>
      <c r="D97" s="703"/>
      <c r="E97" s="703"/>
      <c r="F97" s="743"/>
      <c r="G97" s="743"/>
    </row>
    <row r="98" spans="1:7" s="522" customFormat="1">
      <c r="A98" s="682" t="s">
        <v>1985</v>
      </c>
      <c r="B98" s="682" t="s">
        <v>1986</v>
      </c>
      <c r="C98" s="701" t="s">
        <v>1987</v>
      </c>
      <c r="D98" s="684"/>
      <c r="E98" s="703"/>
      <c r="F98" s="743"/>
      <c r="G98" s="743"/>
    </row>
    <row r="99" spans="1:7" s="522" customFormat="1">
      <c r="A99" s="682" t="s">
        <v>1988</v>
      </c>
      <c r="B99" s="682" t="s">
        <v>1989</v>
      </c>
      <c r="C99" s="701" t="s">
        <v>1990</v>
      </c>
      <c r="D99" s="703"/>
      <c r="E99" s="703"/>
      <c r="F99" s="743"/>
      <c r="G99" s="743"/>
    </row>
    <row r="100" spans="1:7" s="522" customFormat="1">
      <c r="A100" s="682" t="s">
        <v>1991</v>
      </c>
      <c r="B100" s="682" t="s">
        <v>1992</v>
      </c>
      <c r="C100" s="701" t="s">
        <v>1993</v>
      </c>
      <c r="D100" s="684">
        <v>-2324.4148100000002</v>
      </c>
      <c r="E100" s="684">
        <v>-2317.3792100000001</v>
      </c>
      <c r="F100" s="743"/>
      <c r="G100" s="743"/>
    </row>
    <row r="101" spans="1:7" s="709" customFormat="1">
      <c r="A101" s="679" t="s">
        <v>1994</v>
      </c>
      <c r="B101" s="679" t="s">
        <v>1995</v>
      </c>
      <c r="C101" s="700" t="s">
        <v>68</v>
      </c>
      <c r="D101" s="707">
        <v>179470.117</v>
      </c>
      <c r="E101" s="707">
        <v>263277.75511999999</v>
      </c>
      <c r="F101" s="744"/>
      <c r="G101" s="744"/>
    </row>
    <row r="102" spans="1:7" s="522" customFormat="1">
      <c r="A102" s="682" t="s">
        <v>1996</v>
      </c>
      <c r="B102" s="682" t="s">
        <v>1997</v>
      </c>
      <c r="C102" s="701" t="s">
        <v>1998</v>
      </c>
      <c r="D102" s="684">
        <v>9236.5417799999996</v>
      </c>
      <c r="E102" s="684">
        <v>9831.8487799999984</v>
      </c>
      <c r="F102" s="742"/>
      <c r="G102" s="742"/>
    </row>
    <row r="103" spans="1:7" s="522" customFormat="1">
      <c r="A103" s="682" t="s">
        <v>1999</v>
      </c>
      <c r="B103" s="682" t="s">
        <v>2000</v>
      </c>
      <c r="C103" s="701" t="s">
        <v>2001</v>
      </c>
      <c r="D103" s="684">
        <v>3227.8370099999997</v>
      </c>
      <c r="E103" s="684">
        <v>3780.63096</v>
      </c>
      <c r="F103" s="742"/>
      <c r="G103" s="742"/>
    </row>
    <row r="104" spans="1:7" s="522" customFormat="1" ht="13.5" customHeight="1">
      <c r="A104" s="682" t="s">
        <v>2002</v>
      </c>
      <c r="B104" s="682" t="s">
        <v>2003</v>
      </c>
      <c r="C104" s="701" t="s">
        <v>2004</v>
      </c>
      <c r="D104" s="684">
        <v>38135.418899999997</v>
      </c>
      <c r="E104" s="684">
        <v>39854.778319999998</v>
      </c>
      <c r="F104" s="742"/>
      <c r="G104" s="742"/>
    </row>
    <row r="105" spans="1:7" s="522" customFormat="1">
      <c r="A105" s="682" t="s">
        <v>2005</v>
      </c>
      <c r="B105" s="682" t="s">
        <v>2006</v>
      </c>
      <c r="C105" s="701" t="s">
        <v>2007</v>
      </c>
      <c r="D105" s="684">
        <v>14953.14416</v>
      </c>
      <c r="E105" s="684">
        <v>16345.063990000001</v>
      </c>
      <c r="F105" s="743"/>
      <c r="G105" s="743"/>
    </row>
    <row r="106" spans="1:7" s="522" customFormat="1">
      <c r="A106" s="682" t="s">
        <v>2008</v>
      </c>
      <c r="B106" s="682" t="s">
        <v>2009</v>
      </c>
      <c r="C106" s="701" t="s">
        <v>2010</v>
      </c>
      <c r="D106" s="684">
        <v>113917.17515000001</v>
      </c>
      <c r="E106" s="684">
        <v>117425.65179999999</v>
      </c>
      <c r="F106" s="742"/>
      <c r="G106" s="742"/>
    </row>
    <row r="107" spans="1:7" s="522" customFormat="1">
      <c r="A107" s="682" t="s">
        <v>2011</v>
      </c>
      <c r="B107" s="682" t="s">
        <v>2012</v>
      </c>
      <c r="C107" s="701" t="s">
        <v>2013</v>
      </c>
      <c r="D107" s="684"/>
      <c r="E107" s="684">
        <v>76039.781269999992</v>
      </c>
      <c r="F107" s="743"/>
      <c r="G107" s="743"/>
    </row>
    <row r="108" spans="1:7" s="709" customFormat="1">
      <c r="A108" s="679" t="s">
        <v>2014</v>
      </c>
      <c r="B108" s="679" t="s">
        <v>2015</v>
      </c>
      <c r="C108" s="700" t="s">
        <v>68</v>
      </c>
      <c r="D108" s="707">
        <v>268.68571000000003</v>
      </c>
      <c r="E108" s="707">
        <v>626.24098000000004</v>
      </c>
      <c r="F108" s="744"/>
      <c r="G108" s="744"/>
    </row>
    <row r="109" spans="1:7" s="522" customFormat="1">
      <c r="A109" s="682" t="s">
        <v>2016</v>
      </c>
      <c r="B109" s="682" t="s">
        <v>2017</v>
      </c>
      <c r="C109" s="701" t="s">
        <v>2018</v>
      </c>
      <c r="D109" s="684">
        <v>268.68571000000003</v>
      </c>
      <c r="E109" s="684">
        <v>626.24098000000004</v>
      </c>
      <c r="F109" s="742"/>
      <c r="G109" s="743"/>
    </row>
    <row r="110" spans="1:7" s="522" customFormat="1">
      <c r="A110" s="682" t="s">
        <v>2019</v>
      </c>
      <c r="B110" s="682" t="s">
        <v>2020</v>
      </c>
      <c r="C110" s="701" t="s">
        <v>2021</v>
      </c>
      <c r="D110" s="684"/>
      <c r="E110" s="684"/>
      <c r="F110" s="743"/>
      <c r="G110" s="742"/>
    </row>
    <row r="111" spans="1:7" s="522" customFormat="1">
      <c r="A111" s="682" t="s">
        <v>2022</v>
      </c>
      <c r="B111" s="682" t="s">
        <v>2023</v>
      </c>
      <c r="C111" s="701" t="s">
        <v>2024</v>
      </c>
      <c r="D111" s="684"/>
      <c r="E111" s="684"/>
      <c r="F111" s="743"/>
      <c r="G111" s="743"/>
    </row>
    <row r="112" spans="1:7" s="709" customFormat="1">
      <c r="A112" s="679" t="s">
        <v>2025</v>
      </c>
      <c r="B112" s="679" t="s">
        <v>2026</v>
      </c>
      <c r="C112" s="700" t="s">
        <v>68</v>
      </c>
      <c r="D112" s="707">
        <v>153171.16034999999</v>
      </c>
      <c r="E112" s="707">
        <v>86301.199790000013</v>
      </c>
      <c r="F112" s="744"/>
      <c r="G112" s="744"/>
    </row>
    <row r="113" spans="1:7" s="709" customFormat="1">
      <c r="A113" s="679" t="s">
        <v>2027</v>
      </c>
      <c r="B113" s="679" t="s">
        <v>2028</v>
      </c>
      <c r="C113" s="700" t="s">
        <v>68</v>
      </c>
      <c r="D113" s="707"/>
      <c r="E113" s="707"/>
      <c r="F113" s="744"/>
      <c r="G113" s="744"/>
    </row>
    <row r="114" spans="1:7" s="522" customFormat="1">
      <c r="A114" s="682" t="s">
        <v>2029</v>
      </c>
      <c r="B114" s="682" t="s">
        <v>2028</v>
      </c>
      <c r="C114" s="701" t="s">
        <v>2030</v>
      </c>
      <c r="D114" s="684"/>
      <c r="E114" s="684"/>
      <c r="F114" s="743"/>
      <c r="G114" s="743"/>
    </row>
    <row r="115" spans="1:7" s="709" customFormat="1">
      <c r="A115" s="679" t="s">
        <v>2031</v>
      </c>
      <c r="B115" s="679" t="s">
        <v>2032</v>
      </c>
      <c r="C115" s="700" t="s">
        <v>68</v>
      </c>
      <c r="D115" s="707">
        <v>5672.3073899999999</v>
      </c>
      <c r="E115" s="707"/>
      <c r="F115" s="744"/>
      <c r="G115" s="744"/>
    </row>
    <row r="116" spans="1:7" s="522" customFormat="1">
      <c r="A116" s="682" t="s">
        <v>2033</v>
      </c>
      <c r="B116" s="682" t="s">
        <v>2034</v>
      </c>
      <c r="C116" s="701" t="s">
        <v>2035</v>
      </c>
      <c r="D116" s="684"/>
      <c r="E116" s="703"/>
      <c r="F116" s="743"/>
      <c r="G116" s="743"/>
    </row>
    <row r="117" spans="1:7" s="522" customFormat="1">
      <c r="A117" s="682" t="s">
        <v>2036</v>
      </c>
      <c r="B117" s="682" t="s">
        <v>2037</v>
      </c>
      <c r="C117" s="701" t="s">
        <v>2038</v>
      </c>
      <c r="D117" s="684"/>
      <c r="E117" s="703"/>
      <c r="F117" s="743"/>
      <c r="G117" s="743"/>
    </row>
    <row r="118" spans="1:7" s="522" customFormat="1">
      <c r="A118" s="682" t="s">
        <v>2042</v>
      </c>
      <c r="B118" s="682" t="s">
        <v>2043</v>
      </c>
      <c r="C118" s="701" t="s">
        <v>2044</v>
      </c>
      <c r="D118" s="684"/>
      <c r="E118" s="703"/>
      <c r="F118" s="743"/>
      <c r="G118" s="743"/>
    </row>
    <row r="119" spans="1:7" s="522" customFormat="1" ht="21">
      <c r="A119" s="682" t="s">
        <v>2051</v>
      </c>
      <c r="B119" s="682" t="s">
        <v>2052</v>
      </c>
      <c r="C119" s="701" t="s">
        <v>2053</v>
      </c>
      <c r="D119" s="684"/>
      <c r="E119" s="684"/>
      <c r="F119" s="743"/>
      <c r="G119" s="743"/>
    </row>
    <row r="120" spans="1:7" s="522" customFormat="1">
      <c r="A120" s="682" t="s">
        <v>2054</v>
      </c>
      <c r="B120" s="682" t="s">
        <v>2055</v>
      </c>
      <c r="C120" s="701" t="s">
        <v>2056</v>
      </c>
      <c r="D120" s="703"/>
      <c r="E120" s="703"/>
      <c r="F120" s="743"/>
      <c r="G120" s="743"/>
    </row>
    <row r="121" spans="1:7" s="522" customFormat="1">
      <c r="A121" s="682" t="s">
        <v>2057</v>
      </c>
      <c r="B121" s="682" t="s">
        <v>2058</v>
      </c>
      <c r="C121" s="701" t="s">
        <v>2059</v>
      </c>
      <c r="D121" s="688">
        <v>5672.3073899999999</v>
      </c>
      <c r="E121" s="688"/>
      <c r="F121" s="743"/>
      <c r="G121" s="743"/>
    </row>
    <row r="122" spans="1:7" s="709" customFormat="1">
      <c r="A122" s="679" t="s">
        <v>2060</v>
      </c>
      <c r="B122" s="679" t="s">
        <v>2061</v>
      </c>
      <c r="C122" s="700" t="s">
        <v>68</v>
      </c>
      <c r="D122" s="707">
        <v>147498.85296000002</v>
      </c>
      <c r="E122" s="707">
        <v>86301.199790000013</v>
      </c>
      <c r="F122" s="744"/>
      <c r="G122" s="744"/>
    </row>
    <row r="123" spans="1:7" s="522" customFormat="1">
      <c r="A123" s="682" t="s">
        <v>2062</v>
      </c>
      <c r="B123" s="682" t="s">
        <v>2063</v>
      </c>
      <c r="C123" s="701" t="s">
        <v>2064</v>
      </c>
      <c r="D123" s="702"/>
      <c r="E123" s="702"/>
      <c r="F123" s="743"/>
      <c r="G123" s="743"/>
    </row>
    <row r="124" spans="1:7" s="522" customFormat="1">
      <c r="A124" s="682" t="s">
        <v>2071</v>
      </c>
      <c r="B124" s="682" t="s">
        <v>2072</v>
      </c>
      <c r="C124" s="701" t="s">
        <v>2073</v>
      </c>
      <c r="D124" s="703">
        <v>3.6789999999999996E-2</v>
      </c>
      <c r="E124" s="684"/>
      <c r="F124" s="743"/>
      <c r="G124" s="743"/>
    </row>
    <row r="125" spans="1:7" s="522" customFormat="1">
      <c r="A125" s="682" t="s">
        <v>2074</v>
      </c>
      <c r="B125" s="682" t="s">
        <v>2075</v>
      </c>
      <c r="C125" s="701" t="s">
        <v>2076</v>
      </c>
      <c r="D125" s="684">
        <v>12030.606039999999</v>
      </c>
      <c r="E125" s="684">
        <v>11058.12356</v>
      </c>
      <c r="F125" s="742"/>
      <c r="G125" s="742"/>
    </row>
    <row r="126" spans="1:7" s="522" customFormat="1">
      <c r="A126" s="682" t="s">
        <v>2080</v>
      </c>
      <c r="B126" s="682" t="s">
        <v>2081</v>
      </c>
      <c r="C126" s="701" t="s">
        <v>2082</v>
      </c>
      <c r="D126" s="684">
        <v>2916.6430999999998</v>
      </c>
      <c r="E126" s="684">
        <v>3066.8294999999998</v>
      </c>
      <c r="F126" s="742"/>
      <c r="G126" s="742"/>
    </row>
    <row r="127" spans="1:7" s="522" customFormat="1">
      <c r="A127" s="682" t="s">
        <v>2086</v>
      </c>
      <c r="B127" s="682" t="s">
        <v>2087</v>
      </c>
      <c r="C127" s="701" t="s">
        <v>2088</v>
      </c>
      <c r="D127" s="684"/>
      <c r="E127" s="684"/>
      <c r="F127" s="743"/>
      <c r="G127" s="743"/>
    </row>
    <row r="128" spans="1:7" s="522" customFormat="1" ht="12.75" customHeight="1">
      <c r="A128" s="682" t="s">
        <v>2092</v>
      </c>
      <c r="B128" s="682" t="s">
        <v>2093</v>
      </c>
      <c r="C128" s="701" t="s">
        <v>2094</v>
      </c>
      <c r="D128" s="684">
        <v>23860.006000000001</v>
      </c>
      <c r="E128" s="684">
        <v>23186.293000000001</v>
      </c>
      <c r="F128" s="742"/>
      <c r="G128" s="742"/>
    </row>
    <row r="129" spans="1:7" s="522" customFormat="1" ht="12.75" customHeight="1">
      <c r="A129" s="682" t="s">
        <v>2095</v>
      </c>
      <c r="B129" s="682" t="s">
        <v>2096</v>
      </c>
      <c r="C129" s="701" t="s">
        <v>2097</v>
      </c>
      <c r="D129" s="684">
        <v>3706.5990000000006</v>
      </c>
      <c r="E129" s="684">
        <v>3722.8519999999999</v>
      </c>
      <c r="F129" s="742"/>
      <c r="G129" s="742"/>
    </row>
    <row r="130" spans="1:7" s="522" customFormat="1" ht="12.75" customHeight="1">
      <c r="A130" s="682" t="s">
        <v>2098</v>
      </c>
      <c r="B130" s="682" t="s">
        <v>1881</v>
      </c>
      <c r="C130" s="701" t="s">
        <v>1882</v>
      </c>
      <c r="D130" s="684">
        <v>16182.833000000001</v>
      </c>
      <c r="E130" s="684">
        <v>15824.284</v>
      </c>
      <c r="F130" s="742"/>
      <c r="G130" s="742"/>
    </row>
    <row r="131" spans="1:7" s="522" customFormat="1" ht="12.75" customHeight="1">
      <c r="A131" s="682" t="s">
        <v>2099</v>
      </c>
      <c r="B131" s="682" t="s">
        <v>1884</v>
      </c>
      <c r="C131" s="701" t="s">
        <v>1885</v>
      </c>
      <c r="D131" s="684">
        <v>168.19</v>
      </c>
      <c r="E131" s="684">
        <v>582.83000000000004</v>
      </c>
      <c r="F131" s="743"/>
      <c r="G131" s="743"/>
    </row>
    <row r="132" spans="1:7" s="522" customFormat="1" ht="12.75" customHeight="1">
      <c r="A132" s="682" t="s">
        <v>2100</v>
      </c>
      <c r="B132" s="682" t="s">
        <v>1887</v>
      </c>
      <c r="C132" s="701" t="s">
        <v>1888</v>
      </c>
      <c r="D132" s="684">
        <v>2744.1849999999999</v>
      </c>
      <c r="E132" s="684">
        <v>2551.6019999999999</v>
      </c>
      <c r="F132" s="742"/>
      <c r="G132" s="742"/>
    </row>
    <row r="133" spans="1:7" s="522" customFormat="1" ht="12.75" customHeight="1">
      <c r="A133" s="682" t="s">
        <v>2101</v>
      </c>
      <c r="B133" s="682" t="s">
        <v>212</v>
      </c>
      <c r="C133" s="701" t="s">
        <v>1890</v>
      </c>
      <c r="D133" s="684">
        <v>409.31786</v>
      </c>
      <c r="E133" s="684">
        <v>333.51787000000002</v>
      </c>
      <c r="F133" s="742"/>
      <c r="G133" s="742"/>
    </row>
    <row r="134" spans="1:7" s="522" customFormat="1" ht="12.75" customHeight="1">
      <c r="A134" s="682" t="s">
        <v>2102</v>
      </c>
      <c r="B134" s="682" t="s">
        <v>1892</v>
      </c>
      <c r="C134" s="701" t="s">
        <v>1893</v>
      </c>
      <c r="D134" s="684">
        <v>34.558</v>
      </c>
      <c r="E134" s="684">
        <v>17.728999999999999</v>
      </c>
      <c r="F134" s="742"/>
      <c r="G134" s="742"/>
    </row>
    <row r="135" spans="1:7" s="522" customFormat="1" ht="12.75" customHeight="1">
      <c r="A135" s="682" t="s">
        <v>2103</v>
      </c>
      <c r="B135" s="682" t="s">
        <v>2104</v>
      </c>
      <c r="C135" s="701" t="s">
        <v>2105</v>
      </c>
      <c r="D135" s="684">
        <v>-2.25</v>
      </c>
      <c r="E135" s="684">
        <v>-0.75</v>
      </c>
      <c r="F135" s="743"/>
      <c r="G135" s="743"/>
    </row>
    <row r="136" spans="1:7" s="522" customFormat="1" ht="12.75" customHeight="1">
      <c r="A136" s="682" t="s">
        <v>2106</v>
      </c>
      <c r="B136" s="682" t="s">
        <v>2107</v>
      </c>
      <c r="C136" s="701" t="s">
        <v>2108</v>
      </c>
      <c r="D136" s="684"/>
      <c r="E136" s="684">
        <v>19.157</v>
      </c>
      <c r="F136" s="742"/>
      <c r="G136" s="742"/>
    </row>
    <row r="137" spans="1:7" s="522" customFormat="1" ht="12.75" customHeight="1">
      <c r="A137" s="682" t="s">
        <v>2109</v>
      </c>
      <c r="B137" s="682" t="s">
        <v>2110</v>
      </c>
      <c r="C137" s="701" t="s">
        <v>2111</v>
      </c>
      <c r="D137" s="684">
        <v>22.263999999999999</v>
      </c>
      <c r="E137" s="684">
        <v>19.08109</v>
      </c>
      <c r="F137" s="743"/>
      <c r="G137" s="743"/>
    </row>
    <row r="138" spans="1:7" s="522" customFormat="1" ht="12.75" customHeight="1">
      <c r="A138" s="682" t="s">
        <v>2112</v>
      </c>
      <c r="B138" s="682" t="s">
        <v>2113</v>
      </c>
      <c r="C138" s="701" t="s">
        <v>2114</v>
      </c>
      <c r="D138" s="684"/>
      <c r="E138" s="684"/>
      <c r="F138" s="743"/>
      <c r="G138" s="743"/>
    </row>
    <row r="139" spans="1:7" s="522" customFormat="1" ht="21">
      <c r="A139" s="682" t="s">
        <v>2125</v>
      </c>
      <c r="B139" s="682" t="s">
        <v>2126</v>
      </c>
      <c r="C139" s="701" t="s">
        <v>2127</v>
      </c>
      <c r="D139" s="684"/>
      <c r="E139" s="684"/>
      <c r="F139" s="743"/>
      <c r="G139" s="743"/>
    </row>
    <row r="140" spans="1:7" s="522" customFormat="1" ht="12.75" customHeight="1">
      <c r="A140" s="682" t="s">
        <v>2128</v>
      </c>
      <c r="B140" s="682" t="s">
        <v>2129</v>
      </c>
      <c r="C140" s="701" t="s">
        <v>2130</v>
      </c>
      <c r="D140" s="684">
        <v>87.831999999999994</v>
      </c>
      <c r="E140" s="684">
        <v>8500</v>
      </c>
      <c r="F140" s="742"/>
      <c r="G140" s="742"/>
    </row>
    <row r="141" spans="1:7" s="522" customFormat="1" ht="12.75" customHeight="1">
      <c r="A141" s="682" t="s">
        <v>2131</v>
      </c>
      <c r="B141" s="682" t="s">
        <v>2132</v>
      </c>
      <c r="C141" s="701" t="s">
        <v>2133</v>
      </c>
      <c r="D141" s="684">
        <v>1311.3226599999998</v>
      </c>
      <c r="E141" s="684">
        <v>1338.4268100000002</v>
      </c>
      <c r="F141" s="742"/>
      <c r="G141" s="742"/>
    </row>
    <row r="142" spans="1:7" s="522" customFormat="1" ht="12.75" customHeight="1">
      <c r="A142" s="682" t="s">
        <v>2134</v>
      </c>
      <c r="B142" s="682" t="s">
        <v>2135</v>
      </c>
      <c r="C142" s="701" t="s">
        <v>2136</v>
      </c>
      <c r="D142" s="684">
        <v>5246.3504899999998</v>
      </c>
      <c r="E142" s="684">
        <v>17.877299999999998</v>
      </c>
      <c r="F142" s="742"/>
      <c r="G142" s="742"/>
    </row>
    <row r="143" spans="1:7" s="522" customFormat="1" ht="12.75" customHeight="1">
      <c r="A143" s="682" t="s">
        <v>2137</v>
      </c>
      <c r="B143" s="682" t="s">
        <v>2138</v>
      </c>
      <c r="C143" s="701" t="s">
        <v>2139</v>
      </c>
      <c r="D143" s="684">
        <v>5380.7110199999997</v>
      </c>
      <c r="E143" s="684">
        <v>9025.3418000000001</v>
      </c>
      <c r="F143" s="742"/>
      <c r="G143" s="742"/>
    </row>
    <row r="144" spans="1:7" s="522" customFormat="1" ht="12.75" customHeight="1">
      <c r="A144" s="686" t="s">
        <v>2140</v>
      </c>
      <c r="B144" s="686" t="s">
        <v>2141</v>
      </c>
      <c r="C144" s="705" t="s">
        <v>2142</v>
      </c>
      <c r="D144" s="688">
        <v>73399.648000000001</v>
      </c>
      <c r="E144" s="688">
        <v>7038.00486</v>
      </c>
      <c r="F144" s="698"/>
      <c r="G144" s="698"/>
    </row>
    <row r="145" spans="1:7" s="522" customFormat="1">
      <c r="C145" s="696"/>
      <c r="D145" s="698"/>
      <c r="E145" s="698"/>
      <c r="F145" s="698"/>
      <c r="G145" s="698"/>
    </row>
    <row r="146" spans="1:7" s="522" customFormat="1">
      <c r="A146" s="745"/>
      <c r="C146" s="696"/>
      <c r="D146" s="746"/>
      <c r="E146" s="746"/>
      <c r="F146" s="746"/>
      <c r="G146" s="746"/>
    </row>
    <row r="147" spans="1:7" s="522" customFormat="1">
      <c r="A147" s="745"/>
      <c r="C147" s="696"/>
      <c r="D147" s="746"/>
      <c r="E147" s="746"/>
      <c r="F147" s="746"/>
      <c r="G147" s="746"/>
    </row>
    <row r="148" spans="1:7" s="522" customFormat="1">
      <c r="A148" s="745"/>
      <c r="C148" s="696"/>
      <c r="D148" s="746"/>
      <c r="E148" s="746"/>
      <c r="F148" s="746"/>
      <c r="G148" s="746"/>
    </row>
    <row r="149" spans="1:7">
      <c r="F149" s="746"/>
      <c r="G149" s="746"/>
    </row>
    <row r="150" spans="1:7">
      <c r="F150" s="746"/>
      <c r="G150" s="746"/>
    </row>
  </sheetData>
  <customSheetViews>
    <customSheetView guid="{040A417A-1A2A-4546-91E5-4FDAF814DD6C}" showPageBreaks="1" showGridLines="0" printArea="1" view="pageBreakPreview">
      <selection activeCell="H8" sqref="H8"/>
      <rowBreaks count="1" manualBreakCount="1">
        <brk id="73" max="6" man="1"/>
      </rowBreaks>
      <pageMargins left="0.39370078740157483" right="0.39370078740157483" top="0.59055118110236227" bottom="0.39370078740157483" header="0.31496062992125984" footer="0.11811023622047245"/>
      <printOptions horizontalCentered="1"/>
      <pageSetup paperSize="9" scale="76" firstPageNumber="431" fitToHeight="2" orientation="portrait" useFirstPageNumber="1" r:id="rId1"/>
      <headerFooter alignWithMargins="0">
        <oddHeader>&amp;L&amp;"Tahoma,Kurzíva"Závěrečný účet za rok 2013&amp;R&amp;"Tahoma,Kurzíva"Tabulka č. 37</oddHeader>
        <oddFooter>&amp;C&amp;"Tahoma,Obyčejné"&amp;P</oddFooter>
      </headerFooter>
    </customSheetView>
  </customSheetViews>
  <mergeCells count="12">
    <mergeCell ref="A90:A91"/>
    <mergeCell ref="B90:B91"/>
    <mergeCell ref="C90:C91"/>
    <mergeCell ref="D90:E90"/>
    <mergeCell ref="A1:G1"/>
    <mergeCell ref="A2:G2"/>
    <mergeCell ref="A5:A7"/>
    <mergeCell ref="B5:B7"/>
    <mergeCell ref="C5:C7"/>
    <mergeCell ref="D5:G5"/>
    <mergeCell ref="D6:F6"/>
    <mergeCell ref="G6:G7"/>
  </mergeCells>
  <printOptions horizontalCentered="1"/>
  <pageMargins left="0.39370078740157483" right="0.39370078740157483" top="0.59055118110236227" bottom="0.39370078740157483" header="0.31496062992125984" footer="0.11811023622047245"/>
  <pageSetup paperSize="9" scale="76" firstPageNumber="431" fitToHeight="2" orientation="portrait" useFirstPageNumber="1" r:id="rId2"/>
  <headerFooter alignWithMargins="0">
    <oddHeader>&amp;L&amp;"Tahoma,Kurzíva"Závěrečný účet za rok 2013&amp;R&amp;"Tahoma,Kurzíva"Tabulka č. 37</oddHeader>
    <oddFooter>&amp;C&amp;"Tahoma,Obyčejné"&amp;P</oddFooter>
  </headerFooter>
  <rowBreaks count="1" manualBreakCount="1">
    <brk id="73" max="6"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3"/>
  <sheetViews>
    <sheetView showGridLines="0" view="pageBreakPreview" zoomScaleNormal="100" workbookViewId="0">
      <selection activeCell="H15" sqref="H15"/>
    </sheetView>
  </sheetViews>
  <sheetFormatPr defaultRowHeight="12.75"/>
  <cols>
    <col min="1" max="1" width="6.7109375" style="22" customWidth="1"/>
    <col min="2" max="2" width="58.42578125" style="22" customWidth="1"/>
    <col min="3" max="3" width="8.5703125" style="737" customWidth="1"/>
    <col min="4" max="7" width="15.42578125" style="22" customWidth="1"/>
    <col min="8" max="256" width="9.140625" style="22"/>
    <col min="257" max="257" width="6.7109375" style="22" customWidth="1"/>
    <col min="258" max="258" width="58.42578125" style="22" customWidth="1"/>
    <col min="259" max="259" width="8.5703125" style="22" customWidth="1"/>
    <col min="260" max="263" width="15.42578125" style="22" customWidth="1"/>
    <col min="264" max="512" width="9.140625" style="22"/>
    <col min="513" max="513" width="6.7109375" style="22" customWidth="1"/>
    <col min="514" max="514" width="58.42578125" style="22" customWidth="1"/>
    <col min="515" max="515" width="8.5703125" style="22" customWidth="1"/>
    <col min="516" max="519" width="15.42578125" style="22" customWidth="1"/>
    <col min="520" max="768" width="9.140625" style="22"/>
    <col min="769" max="769" width="6.7109375" style="22" customWidth="1"/>
    <col min="770" max="770" width="58.42578125" style="22" customWidth="1"/>
    <col min="771" max="771" width="8.5703125" style="22" customWidth="1"/>
    <col min="772" max="775" width="15.42578125" style="22" customWidth="1"/>
    <col min="776" max="1024" width="9.140625" style="22"/>
    <col min="1025" max="1025" width="6.7109375" style="22" customWidth="1"/>
    <col min="1026" max="1026" width="58.42578125" style="22" customWidth="1"/>
    <col min="1027" max="1027" width="8.5703125" style="22" customWidth="1"/>
    <col min="1028" max="1031" width="15.42578125" style="22" customWidth="1"/>
    <col min="1032" max="1280" width="9.140625" style="22"/>
    <col min="1281" max="1281" width="6.7109375" style="22" customWidth="1"/>
    <col min="1282" max="1282" width="58.42578125" style="22" customWidth="1"/>
    <col min="1283" max="1283" width="8.5703125" style="22" customWidth="1"/>
    <col min="1284" max="1287" width="15.42578125" style="22" customWidth="1"/>
    <col min="1288" max="1536" width="9.140625" style="22"/>
    <col min="1537" max="1537" width="6.7109375" style="22" customWidth="1"/>
    <col min="1538" max="1538" width="58.42578125" style="22" customWidth="1"/>
    <col min="1539" max="1539" width="8.5703125" style="22" customWidth="1"/>
    <col min="1540" max="1543" width="15.42578125" style="22" customWidth="1"/>
    <col min="1544" max="1792" width="9.140625" style="22"/>
    <col min="1793" max="1793" width="6.7109375" style="22" customWidth="1"/>
    <col min="1794" max="1794" width="58.42578125" style="22" customWidth="1"/>
    <col min="1795" max="1795" width="8.5703125" style="22" customWidth="1"/>
    <col min="1796" max="1799" width="15.42578125" style="22" customWidth="1"/>
    <col min="1800" max="2048" width="9.140625" style="22"/>
    <col min="2049" max="2049" width="6.7109375" style="22" customWidth="1"/>
    <col min="2050" max="2050" width="58.42578125" style="22" customWidth="1"/>
    <col min="2051" max="2051" width="8.5703125" style="22" customWidth="1"/>
    <col min="2052" max="2055" width="15.42578125" style="22" customWidth="1"/>
    <col min="2056" max="2304" width="9.140625" style="22"/>
    <col min="2305" max="2305" width="6.7109375" style="22" customWidth="1"/>
    <col min="2306" max="2306" width="58.42578125" style="22" customWidth="1"/>
    <col min="2307" max="2307" width="8.5703125" style="22" customWidth="1"/>
    <col min="2308" max="2311" width="15.42578125" style="22" customWidth="1"/>
    <col min="2312" max="2560" width="9.140625" style="22"/>
    <col min="2561" max="2561" width="6.7109375" style="22" customWidth="1"/>
    <col min="2562" max="2562" width="58.42578125" style="22" customWidth="1"/>
    <col min="2563" max="2563" width="8.5703125" style="22" customWidth="1"/>
    <col min="2564" max="2567" width="15.42578125" style="22" customWidth="1"/>
    <col min="2568" max="2816" width="9.140625" style="22"/>
    <col min="2817" max="2817" width="6.7109375" style="22" customWidth="1"/>
    <col min="2818" max="2818" width="58.42578125" style="22" customWidth="1"/>
    <col min="2819" max="2819" width="8.5703125" style="22" customWidth="1"/>
    <col min="2820" max="2823" width="15.42578125" style="22" customWidth="1"/>
    <col min="2824" max="3072" width="9.140625" style="22"/>
    <col min="3073" max="3073" width="6.7109375" style="22" customWidth="1"/>
    <col min="3074" max="3074" width="58.42578125" style="22" customWidth="1"/>
    <col min="3075" max="3075" width="8.5703125" style="22" customWidth="1"/>
    <col min="3076" max="3079" width="15.42578125" style="22" customWidth="1"/>
    <col min="3080" max="3328" width="9.140625" style="22"/>
    <col min="3329" max="3329" width="6.7109375" style="22" customWidth="1"/>
    <col min="3330" max="3330" width="58.42578125" style="22" customWidth="1"/>
    <col min="3331" max="3331" width="8.5703125" style="22" customWidth="1"/>
    <col min="3332" max="3335" width="15.42578125" style="22" customWidth="1"/>
    <col min="3336" max="3584" width="9.140625" style="22"/>
    <col min="3585" max="3585" width="6.7109375" style="22" customWidth="1"/>
    <col min="3586" max="3586" width="58.42578125" style="22" customWidth="1"/>
    <col min="3587" max="3587" width="8.5703125" style="22" customWidth="1"/>
    <col min="3588" max="3591" width="15.42578125" style="22" customWidth="1"/>
    <col min="3592" max="3840" width="9.140625" style="22"/>
    <col min="3841" max="3841" width="6.7109375" style="22" customWidth="1"/>
    <col min="3842" max="3842" width="58.42578125" style="22" customWidth="1"/>
    <col min="3843" max="3843" width="8.5703125" style="22" customWidth="1"/>
    <col min="3844" max="3847" width="15.42578125" style="22" customWidth="1"/>
    <col min="3848" max="4096" width="9.140625" style="22"/>
    <col min="4097" max="4097" width="6.7109375" style="22" customWidth="1"/>
    <col min="4098" max="4098" width="58.42578125" style="22" customWidth="1"/>
    <col min="4099" max="4099" width="8.5703125" style="22" customWidth="1"/>
    <col min="4100" max="4103" width="15.42578125" style="22" customWidth="1"/>
    <col min="4104" max="4352" width="9.140625" style="22"/>
    <col min="4353" max="4353" width="6.7109375" style="22" customWidth="1"/>
    <col min="4354" max="4354" width="58.42578125" style="22" customWidth="1"/>
    <col min="4355" max="4355" width="8.5703125" style="22" customWidth="1"/>
    <col min="4356" max="4359" width="15.42578125" style="22" customWidth="1"/>
    <col min="4360" max="4608" width="9.140625" style="22"/>
    <col min="4609" max="4609" width="6.7109375" style="22" customWidth="1"/>
    <col min="4610" max="4610" width="58.42578125" style="22" customWidth="1"/>
    <col min="4611" max="4611" width="8.5703125" style="22" customWidth="1"/>
    <col min="4612" max="4615" width="15.42578125" style="22" customWidth="1"/>
    <col min="4616" max="4864" width="9.140625" style="22"/>
    <col min="4865" max="4865" width="6.7109375" style="22" customWidth="1"/>
    <col min="4866" max="4866" width="58.42578125" style="22" customWidth="1"/>
    <col min="4867" max="4867" width="8.5703125" style="22" customWidth="1"/>
    <col min="4868" max="4871" width="15.42578125" style="22" customWidth="1"/>
    <col min="4872" max="5120" width="9.140625" style="22"/>
    <col min="5121" max="5121" width="6.7109375" style="22" customWidth="1"/>
    <col min="5122" max="5122" width="58.42578125" style="22" customWidth="1"/>
    <col min="5123" max="5123" width="8.5703125" style="22" customWidth="1"/>
    <col min="5124" max="5127" width="15.42578125" style="22" customWidth="1"/>
    <col min="5128" max="5376" width="9.140625" style="22"/>
    <col min="5377" max="5377" width="6.7109375" style="22" customWidth="1"/>
    <col min="5378" max="5378" width="58.42578125" style="22" customWidth="1"/>
    <col min="5379" max="5379" width="8.5703125" style="22" customWidth="1"/>
    <col min="5380" max="5383" width="15.42578125" style="22" customWidth="1"/>
    <col min="5384" max="5632" width="9.140625" style="22"/>
    <col min="5633" max="5633" width="6.7109375" style="22" customWidth="1"/>
    <col min="5634" max="5634" width="58.42578125" style="22" customWidth="1"/>
    <col min="5635" max="5635" width="8.5703125" style="22" customWidth="1"/>
    <col min="5636" max="5639" width="15.42578125" style="22" customWidth="1"/>
    <col min="5640" max="5888" width="9.140625" style="22"/>
    <col min="5889" max="5889" width="6.7109375" style="22" customWidth="1"/>
    <col min="5890" max="5890" width="58.42578125" style="22" customWidth="1"/>
    <col min="5891" max="5891" width="8.5703125" style="22" customWidth="1"/>
    <col min="5892" max="5895" width="15.42578125" style="22" customWidth="1"/>
    <col min="5896" max="6144" width="9.140625" style="22"/>
    <col min="6145" max="6145" width="6.7109375" style="22" customWidth="1"/>
    <col min="6146" max="6146" width="58.42578125" style="22" customWidth="1"/>
    <col min="6147" max="6147" width="8.5703125" style="22" customWidth="1"/>
    <col min="6148" max="6151" width="15.42578125" style="22" customWidth="1"/>
    <col min="6152" max="6400" width="9.140625" style="22"/>
    <col min="6401" max="6401" width="6.7109375" style="22" customWidth="1"/>
    <col min="6402" max="6402" width="58.42578125" style="22" customWidth="1"/>
    <col min="6403" max="6403" width="8.5703125" style="22" customWidth="1"/>
    <col min="6404" max="6407" width="15.42578125" style="22" customWidth="1"/>
    <col min="6408" max="6656" width="9.140625" style="22"/>
    <col min="6657" max="6657" width="6.7109375" style="22" customWidth="1"/>
    <col min="6658" max="6658" width="58.42578125" style="22" customWidth="1"/>
    <col min="6659" max="6659" width="8.5703125" style="22" customWidth="1"/>
    <col min="6660" max="6663" width="15.42578125" style="22" customWidth="1"/>
    <col min="6664" max="6912" width="9.140625" style="22"/>
    <col min="6913" max="6913" width="6.7109375" style="22" customWidth="1"/>
    <col min="6914" max="6914" width="58.42578125" style="22" customWidth="1"/>
    <col min="6915" max="6915" width="8.5703125" style="22" customWidth="1"/>
    <col min="6916" max="6919" width="15.42578125" style="22" customWidth="1"/>
    <col min="6920" max="7168" width="9.140625" style="22"/>
    <col min="7169" max="7169" width="6.7109375" style="22" customWidth="1"/>
    <col min="7170" max="7170" width="58.42578125" style="22" customWidth="1"/>
    <col min="7171" max="7171" width="8.5703125" style="22" customWidth="1"/>
    <col min="7172" max="7175" width="15.42578125" style="22" customWidth="1"/>
    <col min="7176" max="7424" width="9.140625" style="22"/>
    <col min="7425" max="7425" width="6.7109375" style="22" customWidth="1"/>
    <col min="7426" max="7426" width="58.42578125" style="22" customWidth="1"/>
    <col min="7427" max="7427" width="8.5703125" style="22" customWidth="1"/>
    <col min="7428" max="7431" width="15.42578125" style="22" customWidth="1"/>
    <col min="7432" max="7680" width="9.140625" style="22"/>
    <col min="7681" max="7681" width="6.7109375" style="22" customWidth="1"/>
    <col min="7682" max="7682" width="58.42578125" style="22" customWidth="1"/>
    <col min="7683" max="7683" width="8.5703125" style="22" customWidth="1"/>
    <col min="7684" max="7687" width="15.42578125" style="22" customWidth="1"/>
    <col min="7688" max="7936" width="9.140625" style="22"/>
    <col min="7937" max="7937" width="6.7109375" style="22" customWidth="1"/>
    <col min="7938" max="7938" width="58.42578125" style="22" customWidth="1"/>
    <col min="7939" max="7939" width="8.5703125" style="22" customWidth="1"/>
    <col min="7940" max="7943" width="15.42578125" style="22" customWidth="1"/>
    <col min="7944" max="8192" width="9.140625" style="22"/>
    <col min="8193" max="8193" width="6.7109375" style="22" customWidth="1"/>
    <col min="8194" max="8194" width="58.42578125" style="22" customWidth="1"/>
    <col min="8195" max="8195" width="8.5703125" style="22" customWidth="1"/>
    <col min="8196" max="8199" width="15.42578125" style="22" customWidth="1"/>
    <col min="8200" max="8448" width="9.140625" style="22"/>
    <col min="8449" max="8449" width="6.7109375" style="22" customWidth="1"/>
    <col min="8450" max="8450" width="58.42578125" style="22" customWidth="1"/>
    <col min="8451" max="8451" width="8.5703125" style="22" customWidth="1"/>
    <col min="8452" max="8455" width="15.42578125" style="22" customWidth="1"/>
    <col min="8456" max="8704" width="9.140625" style="22"/>
    <col min="8705" max="8705" width="6.7109375" style="22" customWidth="1"/>
    <col min="8706" max="8706" width="58.42578125" style="22" customWidth="1"/>
    <col min="8707" max="8707" width="8.5703125" style="22" customWidth="1"/>
    <col min="8708" max="8711" width="15.42578125" style="22" customWidth="1"/>
    <col min="8712" max="8960" width="9.140625" style="22"/>
    <col min="8961" max="8961" width="6.7109375" style="22" customWidth="1"/>
    <col min="8962" max="8962" width="58.42578125" style="22" customWidth="1"/>
    <col min="8963" max="8963" width="8.5703125" style="22" customWidth="1"/>
    <col min="8964" max="8967" width="15.42578125" style="22" customWidth="1"/>
    <col min="8968" max="9216" width="9.140625" style="22"/>
    <col min="9217" max="9217" width="6.7109375" style="22" customWidth="1"/>
    <col min="9218" max="9218" width="58.42578125" style="22" customWidth="1"/>
    <col min="9219" max="9219" width="8.5703125" style="22" customWidth="1"/>
    <col min="9220" max="9223" width="15.42578125" style="22" customWidth="1"/>
    <col min="9224" max="9472" width="9.140625" style="22"/>
    <col min="9473" max="9473" width="6.7109375" style="22" customWidth="1"/>
    <col min="9474" max="9474" width="58.42578125" style="22" customWidth="1"/>
    <col min="9475" max="9475" width="8.5703125" style="22" customWidth="1"/>
    <col min="9476" max="9479" width="15.42578125" style="22" customWidth="1"/>
    <col min="9480" max="9728" width="9.140625" style="22"/>
    <col min="9729" max="9729" width="6.7109375" style="22" customWidth="1"/>
    <col min="9730" max="9730" width="58.42578125" style="22" customWidth="1"/>
    <col min="9731" max="9731" width="8.5703125" style="22" customWidth="1"/>
    <col min="9732" max="9735" width="15.42578125" style="22" customWidth="1"/>
    <col min="9736" max="9984" width="9.140625" style="22"/>
    <col min="9985" max="9985" width="6.7109375" style="22" customWidth="1"/>
    <col min="9986" max="9986" width="58.42578125" style="22" customWidth="1"/>
    <col min="9987" max="9987" width="8.5703125" style="22" customWidth="1"/>
    <col min="9988" max="9991" width="15.42578125" style="22" customWidth="1"/>
    <col min="9992" max="10240" width="9.140625" style="22"/>
    <col min="10241" max="10241" width="6.7109375" style="22" customWidth="1"/>
    <col min="10242" max="10242" width="58.42578125" style="22" customWidth="1"/>
    <col min="10243" max="10243" width="8.5703125" style="22" customWidth="1"/>
    <col min="10244" max="10247" width="15.42578125" style="22" customWidth="1"/>
    <col min="10248" max="10496" width="9.140625" style="22"/>
    <col min="10497" max="10497" width="6.7109375" style="22" customWidth="1"/>
    <col min="10498" max="10498" width="58.42578125" style="22" customWidth="1"/>
    <col min="10499" max="10499" width="8.5703125" style="22" customWidth="1"/>
    <col min="10500" max="10503" width="15.42578125" style="22" customWidth="1"/>
    <col min="10504" max="10752" width="9.140625" style="22"/>
    <col min="10753" max="10753" width="6.7109375" style="22" customWidth="1"/>
    <col min="10754" max="10754" width="58.42578125" style="22" customWidth="1"/>
    <col min="10755" max="10755" width="8.5703125" style="22" customWidth="1"/>
    <col min="10756" max="10759" width="15.42578125" style="22" customWidth="1"/>
    <col min="10760" max="11008" width="9.140625" style="22"/>
    <col min="11009" max="11009" width="6.7109375" style="22" customWidth="1"/>
    <col min="11010" max="11010" width="58.42578125" style="22" customWidth="1"/>
    <col min="11011" max="11011" width="8.5703125" style="22" customWidth="1"/>
    <col min="11012" max="11015" width="15.42578125" style="22" customWidth="1"/>
    <col min="11016" max="11264" width="9.140625" style="22"/>
    <col min="11265" max="11265" width="6.7109375" style="22" customWidth="1"/>
    <col min="11266" max="11266" width="58.42578125" style="22" customWidth="1"/>
    <col min="11267" max="11267" width="8.5703125" style="22" customWidth="1"/>
    <col min="11268" max="11271" width="15.42578125" style="22" customWidth="1"/>
    <col min="11272" max="11520" width="9.140625" style="22"/>
    <col min="11521" max="11521" width="6.7109375" style="22" customWidth="1"/>
    <col min="11522" max="11522" width="58.42578125" style="22" customWidth="1"/>
    <col min="11523" max="11523" width="8.5703125" style="22" customWidth="1"/>
    <col min="11524" max="11527" width="15.42578125" style="22" customWidth="1"/>
    <col min="11528" max="11776" width="9.140625" style="22"/>
    <col min="11777" max="11777" width="6.7109375" style="22" customWidth="1"/>
    <col min="11778" max="11778" width="58.42578125" style="22" customWidth="1"/>
    <col min="11779" max="11779" width="8.5703125" style="22" customWidth="1"/>
    <col min="11780" max="11783" width="15.42578125" style="22" customWidth="1"/>
    <col min="11784" max="12032" width="9.140625" style="22"/>
    <col min="12033" max="12033" width="6.7109375" style="22" customWidth="1"/>
    <col min="12034" max="12034" width="58.42578125" style="22" customWidth="1"/>
    <col min="12035" max="12035" width="8.5703125" style="22" customWidth="1"/>
    <col min="12036" max="12039" width="15.42578125" style="22" customWidth="1"/>
    <col min="12040" max="12288" width="9.140625" style="22"/>
    <col min="12289" max="12289" width="6.7109375" style="22" customWidth="1"/>
    <col min="12290" max="12290" width="58.42578125" style="22" customWidth="1"/>
    <col min="12291" max="12291" width="8.5703125" style="22" customWidth="1"/>
    <col min="12292" max="12295" width="15.42578125" style="22" customWidth="1"/>
    <col min="12296" max="12544" width="9.140625" style="22"/>
    <col min="12545" max="12545" width="6.7109375" style="22" customWidth="1"/>
    <col min="12546" max="12546" width="58.42578125" style="22" customWidth="1"/>
    <col min="12547" max="12547" width="8.5703125" style="22" customWidth="1"/>
    <col min="12548" max="12551" width="15.42578125" style="22" customWidth="1"/>
    <col min="12552" max="12800" width="9.140625" style="22"/>
    <col min="12801" max="12801" width="6.7109375" style="22" customWidth="1"/>
    <col min="12802" max="12802" width="58.42578125" style="22" customWidth="1"/>
    <col min="12803" max="12803" width="8.5703125" style="22" customWidth="1"/>
    <col min="12804" max="12807" width="15.42578125" style="22" customWidth="1"/>
    <col min="12808" max="13056" width="9.140625" style="22"/>
    <col min="13057" max="13057" width="6.7109375" style="22" customWidth="1"/>
    <col min="13058" max="13058" width="58.42578125" style="22" customWidth="1"/>
    <col min="13059" max="13059" width="8.5703125" style="22" customWidth="1"/>
    <col min="13060" max="13063" width="15.42578125" style="22" customWidth="1"/>
    <col min="13064" max="13312" width="9.140625" style="22"/>
    <col min="13313" max="13313" width="6.7109375" style="22" customWidth="1"/>
    <col min="13314" max="13314" width="58.42578125" style="22" customWidth="1"/>
    <col min="13315" max="13315" width="8.5703125" style="22" customWidth="1"/>
    <col min="13316" max="13319" width="15.42578125" style="22" customWidth="1"/>
    <col min="13320" max="13568" width="9.140625" style="22"/>
    <col min="13569" max="13569" width="6.7109375" style="22" customWidth="1"/>
    <col min="13570" max="13570" width="58.42578125" style="22" customWidth="1"/>
    <col min="13571" max="13571" width="8.5703125" style="22" customWidth="1"/>
    <col min="13572" max="13575" width="15.42578125" style="22" customWidth="1"/>
    <col min="13576" max="13824" width="9.140625" style="22"/>
    <col min="13825" max="13825" width="6.7109375" style="22" customWidth="1"/>
    <col min="13826" max="13826" width="58.42578125" style="22" customWidth="1"/>
    <col min="13827" max="13827" width="8.5703125" style="22" customWidth="1"/>
    <col min="13828" max="13831" width="15.42578125" style="22" customWidth="1"/>
    <col min="13832" max="14080" width="9.140625" style="22"/>
    <col min="14081" max="14081" width="6.7109375" style="22" customWidth="1"/>
    <col min="14082" max="14082" width="58.42578125" style="22" customWidth="1"/>
    <col min="14083" max="14083" width="8.5703125" style="22" customWidth="1"/>
    <col min="14084" max="14087" width="15.42578125" style="22" customWidth="1"/>
    <col min="14088" max="14336" width="9.140625" style="22"/>
    <col min="14337" max="14337" width="6.7109375" style="22" customWidth="1"/>
    <col min="14338" max="14338" width="58.42578125" style="22" customWidth="1"/>
    <col min="14339" max="14339" width="8.5703125" style="22" customWidth="1"/>
    <col min="14340" max="14343" width="15.42578125" style="22" customWidth="1"/>
    <col min="14344" max="14592" width="9.140625" style="22"/>
    <col min="14593" max="14593" width="6.7109375" style="22" customWidth="1"/>
    <col min="14594" max="14594" width="58.42578125" style="22" customWidth="1"/>
    <col min="14595" max="14595" width="8.5703125" style="22" customWidth="1"/>
    <col min="14596" max="14599" width="15.42578125" style="22" customWidth="1"/>
    <col min="14600" max="14848" width="9.140625" style="22"/>
    <col min="14849" max="14849" width="6.7109375" style="22" customWidth="1"/>
    <col min="14850" max="14850" width="58.42578125" style="22" customWidth="1"/>
    <col min="14851" max="14851" width="8.5703125" style="22" customWidth="1"/>
    <col min="14852" max="14855" width="15.42578125" style="22" customWidth="1"/>
    <col min="14856" max="15104" width="9.140625" style="22"/>
    <col min="15105" max="15105" width="6.7109375" style="22" customWidth="1"/>
    <col min="15106" max="15106" width="58.42578125" style="22" customWidth="1"/>
    <col min="15107" max="15107" width="8.5703125" style="22" customWidth="1"/>
    <col min="15108" max="15111" width="15.42578125" style="22" customWidth="1"/>
    <col min="15112" max="15360" width="9.140625" style="22"/>
    <col min="15361" max="15361" width="6.7109375" style="22" customWidth="1"/>
    <col min="15362" max="15362" width="58.42578125" style="22" customWidth="1"/>
    <col min="15363" max="15363" width="8.5703125" style="22" customWidth="1"/>
    <col min="15364" max="15367" width="15.42578125" style="22" customWidth="1"/>
    <col min="15368" max="15616" width="9.140625" style="22"/>
    <col min="15617" max="15617" width="6.7109375" style="22" customWidth="1"/>
    <col min="15618" max="15618" width="58.42578125" style="22" customWidth="1"/>
    <col min="15619" max="15619" width="8.5703125" style="22" customWidth="1"/>
    <col min="15620" max="15623" width="15.42578125" style="22" customWidth="1"/>
    <col min="15624" max="15872" width="9.140625" style="22"/>
    <col min="15873" max="15873" width="6.7109375" style="22" customWidth="1"/>
    <col min="15874" max="15874" width="58.42578125" style="22" customWidth="1"/>
    <col min="15875" max="15875" width="8.5703125" style="22" customWidth="1"/>
    <col min="15876" max="15879" width="15.42578125" style="22" customWidth="1"/>
    <col min="15880" max="16128" width="9.140625" style="22"/>
    <col min="16129" max="16129" width="6.7109375" style="22" customWidth="1"/>
    <col min="16130" max="16130" width="58.42578125" style="22" customWidth="1"/>
    <col min="16131" max="16131" width="8.5703125" style="22" customWidth="1"/>
    <col min="16132" max="16135" width="15.42578125" style="22" customWidth="1"/>
    <col min="16136" max="16384" width="9.140625" style="22"/>
  </cols>
  <sheetData>
    <row r="1" spans="1:7" s="727" customFormat="1" ht="18" customHeight="1">
      <c r="A1" s="1279" t="s">
        <v>1692</v>
      </c>
      <c r="B1" s="1279"/>
      <c r="C1" s="1279"/>
      <c r="D1" s="1279"/>
      <c r="E1" s="1279"/>
      <c r="F1" s="1279"/>
      <c r="G1" s="1279"/>
    </row>
    <row r="2" spans="1:7" s="728" customFormat="1" ht="18" customHeight="1">
      <c r="A2" s="1279" t="s">
        <v>2332</v>
      </c>
      <c r="B2" s="1279"/>
      <c r="C2" s="1279"/>
      <c r="D2" s="1279"/>
      <c r="E2" s="1279"/>
      <c r="F2" s="1279"/>
      <c r="G2" s="1279"/>
    </row>
    <row r="4" spans="1:7" ht="12.75" customHeight="1">
      <c r="A4" s="729"/>
      <c r="B4" s="730"/>
      <c r="C4" s="731"/>
      <c r="D4" s="732">
        <v>1</v>
      </c>
      <c r="E4" s="732">
        <v>2</v>
      </c>
      <c r="F4" s="732">
        <v>3</v>
      </c>
      <c r="G4" s="732">
        <v>4</v>
      </c>
    </row>
    <row r="5" spans="1:7" s="733" customFormat="1">
      <c r="A5" s="1299" t="s">
        <v>2147</v>
      </c>
      <c r="B5" s="1301" t="s">
        <v>1695</v>
      </c>
      <c r="C5" s="1299" t="s">
        <v>1696</v>
      </c>
      <c r="D5" s="1303" t="s">
        <v>2148</v>
      </c>
      <c r="E5" s="1303"/>
      <c r="F5" s="1303" t="s">
        <v>2149</v>
      </c>
      <c r="G5" s="1303"/>
    </row>
    <row r="6" spans="1:7" s="733" customFormat="1" ht="21">
      <c r="A6" s="1300"/>
      <c r="B6" s="1302"/>
      <c r="C6" s="1300"/>
      <c r="D6" s="734" t="s">
        <v>2150</v>
      </c>
      <c r="E6" s="734" t="s">
        <v>2151</v>
      </c>
      <c r="F6" s="735" t="s">
        <v>2150</v>
      </c>
      <c r="G6" s="735" t="s">
        <v>2151</v>
      </c>
    </row>
    <row r="7" spans="1:7" s="733" customFormat="1">
      <c r="A7" s="679" t="s">
        <v>1704</v>
      </c>
      <c r="B7" s="679" t="s">
        <v>2152</v>
      </c>
      <c r="C7" s="700" t="s">
        <v>68</v>
      </c>
      <c r="D7" s="681">
        <v>796669.9447600001</v>
      </c>
      <c r="E7" s="681">
        <v>9676.7701899999993</v>
      </c>
      <c r="F7" s="681">
        <v>793428.90998</v>
      </c>
      <c r="G7" s="681">
        <v>9534.8235399999994</v>
      </c>
    </row>
    <row r="8" spans="1:7">
      <c r="A8" s="679" t="s">
        <v>1706</v>
      </c>
      <c r="B8" s="679" t="s">
        <v>2153</v>
      </c>
      <c r="C8" s="700" t="s">
        <v>68</v>
      </c>
      <c r="D8" s="681">
        <v>795911.05254999991</v>
      </c>
      <c r="E8" s="681">
        <v>9650.0501799999984</v>
      </c>
      <c r="F8" s="681">
        <v>792147.29371</v>
      </c>
      <c r="G8" s="681">
        <v>9479.4798900000005</v>
      </c>
    </row>
    <row r="9" spans="1:7">
      <c r="A9" s="710" t="s">
        <v>1708</v>
      </c>
      <c r="B9" s="710" t="s">
        <v>2154</v>
      </c>
      <c r="C9" s="711" t="s">
        <v>2155</v>
      </c>
      <c r="D9" s="684">
        <v>86433.308419999987</v>
      </c>
      <c r="E9" s="684">
        <v>5002.4730099999997</v>
      </c>
      <c r="F9" s="684">
        <v>86419.55548000001</v>
      </c>
      <c r="G9" s="684">
        <v>4998.9771500000006</v>
      </c>
    </row>
    <row r="10" spans="1:7">
      <c r="A10" s="682" t="s">
        <v>1711</v>
      </c>
      <c r="B10" s="682" t="s">
        <v>2156</v>
      </c>
      <c r="C10" s="701" t="s">
        <v>2157</v>
      </c>
      <c r="D10" s="684">
        <v>58933.309329999996</v>
      </c>
      <c r="E10" s="684">
        <v>1070.0699299999999</v>
      </c>
      <c r="F10" s="684">
        <v>59100.990460000001</v>
      </c>
      <c r="G10" s="684">
        <v>982.90863000000002</v>
      </c>
    </row>
    <row r="11" spans="1:7">
      <c r="A11" s="682" t="s">
        <v>1714</v>
      </c>
      <c r="B11" s="682" t="s">
        <v>2158</v>
      </c>
      <c r="C11" s="701" t="s">
        <v>2159</v>
      </c>
      <c r="D11" s="684"/>
      <c r="E11" s="684"/>
      <c r="F11" s="684"/>
      <c r="G11" s="684"/>
    </row>
    <row r="12" spans="1:7">
      <c r="A12" s="682" t="s">
        <v>1716</v>
      </c>
      <c r="B12" s="682" t="s">
        <v>2160</v>
      </c>
      <c r="C12" s="701" t="s">
        <v>2161</v>
      </c>
      <c r="D12" s="703">
        <v>-14.084000000000001</v>
      </c>
      <c r="E12" s="703"/>
      <c r="F12" s="703">
        <v>21.492000000000001</v>
      </c>
      <c r="G12" s="703"/>
    </row>
    <row r="13" spans="1:7">
      <c r="A13" s="682" t="s">
        <v>1719</v>
      </c>
      <c r="B13" s="682" t="s">
        <v>2162</v>
      </c>
      <c r="C13" s="701" t="s">
        <v>2163</v>
      </c>
      <c r="D13" s="684">
        <v>-37.672800000000002</v>
      </c>
      <c r="E13" s="684"/>
      <c r="F13" s="684"/>
      <c r="G13" s="684"/>
    </row>
    <row r="14" spans="1:7">
      <c r="A14" s="682" t="s">
        <v>1722</v>
      </c>
      <c r="B14" s="682" t="s">
        <v>2164</v>
      </c>
      <c r="C14" s="701" t="s">
        <v>2165</v>
      </c>
      <c r="D14" s="684">
        <v>-2.8987099999999999</v>
      </c>
      <c r="E14" s="684"/>
      <c r="F14" s="684"/>
      <c r="G14" s="684"/>
    </row>
    <row r="15" spans="1:7">
      <c r="A15" s="682" t="s">
        <v>1725</v>
      </c>
      <c r="B15" s="682" t="s">
        <v>2166</v>
      </c>
      <c r="C15" s="701" t="s">
        <v>2167</v>
      </c>
      <c r="D15" s="684">
        <v>11.941000000000003</v>
      </c>
      <c r="E15" s="703"/>
      <c r="F15" s="684">
        <v>11.669</v>
      </c>
      <c r="G15" s="703"/>
    </row>
    <row r="16" spans="1:7">
      <c r="A16" s="682" t="s">
        <v>1728</v>
      </c>
      <c r="B16" s="682" t="s">
        <v>338</v>
      </c>
      <c r="C16" s="701" t="s">
        <v>2168</v>
      </c>
      <c r="D16" s="684">
        <v>20181.470020000001</v>
      </c>
      <c r="E16" s="684">
        <v>107.39019999999999</v>
      </c>
      <c r="F16" s="684">
        <v>15594.05313</v>
      </c>
      <c r="G16" s="684">
        <v>112.76217999999999</v>
      </c>
    </row>
    <row r="17" spans="1:7">
      <c r="A17" s="682" t="s">
        <v>1731</v>
      </c>
      <c r="B17" s="682" t="s">
        <v>2169</v>
      </c>
      <c r="C17" s="701" t="s">
        <v>2170</v>
      </c>
      <c r="D17" s="684">
        <v>781.59478000000001</v>
      </c>
      <c r="E17" s="684">
        <v>1.5220000000000001E-2</v>
      </c>
      <c r="F17" s="684">
        <v>767.30207999999993</v>
      </c>
      <c r="G17" s="684">
        <v>0.30018</v>
      </c>
    </row>
    <row r="18" spans="1:7">
      <c r="A18" s="682" t="s">
        <v>2171</v>
      </c>
      <c r="B18" s="682" t="s">
        <v>2172</v>
      </c>
      <c r="C18" s="701" t="s">
        <v>2173</v>
      </c>
      <c r="D18" s="684">
        <v>172.53268</v>
      </c>
      <c r="E18" s="684"/>
      <c r="F18" s="684">
        <v>112.52963000000001</v>
      </c>
      <c r="G18" s="684">
        <v>1.0407200000000001</v>
      </c>
    </row>
    <row r="19" spans="1:7">
      <c r="A19" s="682" t="s">
        <v>2174</v>
      </c>
      <c r="B19" s="682" t="s">
        <v>2175</v>
      </c>
      <c r="C19" s="701" t="s">
        <v>2176</v>
      </c>
      <c r="D19" s="703">
        <v>-111.76900000000001</v>
      </c>
      <c r="E19" s="703"/>
      <c r="F19" s="703">
        <v>-109.42189</v>
      </c>
      <c r="G19" s="703"/>
    </row>
    <row r="20" spans="1:7">
      <c r="A20" s="682" t="s">
        <v>2177</v>
      </c>
      <c r="B20" s="682" t="s">
        <v>2178</v>
      </c>
      <c r="C20" s="701" t="s">
        <v>2179</v>
      </c>
      <c r="D20" s="684">
        <v>44243.826860000001</v>
      </c>
      <c r="E20" s="684">
        <v>345.78727000000003</v>
      </c>
      <c r="F20" s="684">
        <v>46444.050320000002</v>
      </c>
      <c r="G20" s="684">
        <v>456.68781000000001</v>
      </c>
    </row>
    <row r="21" spans="1:7">
      <c r="A21" s="682" t="s">
        <v>2180</v>
      </c>
      <c r="B21" s="682" t="s">
        <v>2181</v>
      </c>
      <c r="C21" s="701" t="s">
        <v>2182</v>
      </c>
      <c r="D21" s="684">
        <v>394310.76961000002</v>
      </c>
      <c r="E21" s="684">
        <v>2128.6431899999998</v>
      </c>
      <c r="F21" s="684">
        <v>394212.77613000007</v>
      </c>
      <c r="G21" s="684">
        <v>1953.4256699999999</v>
      </c>
    </row>
    <row r="22" spans="1:7">
      <c r="A22" s="682" t="s">
        <v>2183</v>
      </c>
      <c r="B22" s="682" t="s">
        <v>2184</v>
      </c>
      <c r="C22" s="701" t="s">
        <v>2185</v>
      </c>
      <c r="D22" s="703">
        <v>131639.69193</v>
      </c>
      <c r="E22" s="684">
        <v>715.48413999999991</v>
      </c>
      <c r="F22" s="703">
        <v>131705.36421999999</v>
      </c>
      <c r="G22" s="684">
        <v>638.78810999999996</v>
      </c>
    </row>
    <row r="23" spans="1:7">
      <c r="A23" s="682" t="s">
        <v>2186</v>
      </c>
      <c r="B23" s="682" t="s">
        <v>2187</v>
      </c>
      <c r="C23" s="701" t="s">
        <v>2188</v>
      </c>
      <c r="D23" s="703">
        <v>1486.1694</v>
      </c>
      <c r="E23" s="703">
        <v>6.4280100000000004</v>
      </c>
      <c r="F23" s="703">
        <v>1562.90291</v>
      </c>
      <c r="G23" s="703">
        <v>5.8366800000000003</v>
      </c>
    </row>
    <row r="24" spans="1:7">
      <c r="A24" s="682" t="s">
        <v>2189</v>
      </c>
      <c r="B24" s="682" t="s">
        <v>2190</v>
      </c>
      <c r="C24" s="701" t="s">
        <v>2191</v>
      </c>
      <c r="D24" s="684">
        <v>7820.2258200000006</v>
      </c>
      <c r="E24" s="684">
        <v>34.621519999999997</v>
      </c>
      <c r="F24" s="684">
        <v>4570.3395300000002</v>
      </c>
      <c r="G24" s="684">
        <v>22.50956</v>
      </c>
    </row>
    <row r="25" spans="1:7">
      <c r="A25" s="682" t="s">
        <v>2192</v>
      </c>
      <c r="B25" s="682" t="s">
        <v>2193</v>
      </c>
      <c r="C25" s="701" t="s">
        <v>2194</v>
      </c>
      <c r="D25" s="703">
        <v>983.54795999999999</v>
      </c>
      <c r="E25" s="703">
        <v>1.06707</v>
      </c>
      <c r="F25" s="684">
        <v>1662.83176</v>
      </c>
      <c r="G25" s="703">
        <v>7.2635300000000003</v>
      </c>
    </row>
    <row r="26" spans="1:7">
      <c r="A26" s="682" t="s">
        <v>2195</v>
      </c>
      <c r="B26" s="682" t="s">
        <v>2196</v>
      </c>
      <c r="C26" s="701" t="s">
        <v>2197</v>
      </c>
      <c r="D26" s="684">
        <v>96.844999999999999</v>
      </c>
      <c r="E26" s="703"/>
      <c r="F26" s="684">
        <v>98.638350000000003</v>
      </c>
      <c r="G26" s="684">
        <v>0.6896500000000001</v>
      </c>
    </row>
    <row r="27" spans="1:7">
      <c r="A27" s="682" t="s">
        <v>2198</v>
      </c>
      <c r="B27" s="682" t="s">
        <v>2199</v>
      </c>
      <c r="C27" s="701" t="s">
        <v>2200</v>
      </c>
      <c r="D27" s="703"/>
      <c r="E27" s="703"/>
      <c r="F27" s="703"/>
      <c r="G27" s="703"/>
    </row>
    <row r="28" spans="1:7">
      <c r="A28" s="682" t="s">
        <v>2201</v>
      </c>
      <c r="B28" s="682" t="s">
        <v>1892</v>
      </c>
      <c r="C28" s="701" t="s">
        <v>2202</v>
      </c>
      <c r="D28" s="684">
        <v>2892.3306699999998</v>
      </c>
      <c r="E28" s="703">
        <v>34.370899999999999</v>
      </c>
      <c r="F28" s="684">
        <v>2101.3784799999999</v>
      </c>
      <c r="G28" s="684">
        <v>6.470999999999999E-2</v>
      </c>
    </row>
    <row r="29" spans="1:7">
      <c r="A29" s="682" t="s">
        <v>2203</v>
      </c>
      <c r="B29" s="682" t="s">
        <v>2204</v>
      </c>
      <c r="C29" s="701" t="s">
        <v>2205</v>
      </c>
      <c r="D29" s="684">
        <v>3.2440000000000002</v>
      </c>
      <c r="E29" s="703"/>
      <c r="F29" s="684">
        <v>7.1479999999999997</v>
      </c>
      <c r="G29" s="703"/>
    </row>
    <row r="30" spans="1:7">
      <c r="A30" s="682" t="s">
        <v>2206</v>
      </c>
      <c r="B30" s="682" t="s">
        <v>2207</v>
      </c>
      <c r="C30" s="701" t="s">
        <v>2208</v>
      </c>
      <c r="D30" s="703">
        <v>2.4656100000000003</v>
      </c>
      <c r="E30" s="703"/>
      <c r="F30" s="703">
        <v>70.843419999999995</v>
      </c>
      <c r="G30" s="703"/>
    </row>
    <row r="31" spans="1:7">
      <c r="A31" s="682" t="s">
        <v>2209</v>
      </c>
      <c r="B31" s="682" t="s">
        <v>2210</v>
      </c>
      <c r="C31" s="701" t="s">
        <v>2211</v>
      </c>
      <c r="D31" s="684"/>
      <c r="E31" s="684"/>
      <c r="F31" s="684"/>
      <c r="G31" s="684"/>
    </row>
    <row r="32" spans="1:7">
      <c r="A32" s="682" t="s">
        <v>2212</v>
      </c>
      <c r="B32" s="682" t="s">
        <v>2213</v>
      </c>
      <c r="C32" s="701" t="s">
        <v>2214</v>
      </c>
      <c r="D32" s="703">
        <v>1.5</v>
      </c>
      <c r="E32" s="703"/>
      <c r="F32" s="703">
        <v>3.1543100000000002</v>
      </c>
      <c r="G32" s="703"/>
    </row>
    <row r="33" spans="1:7">
      <c r="A33" s="682" t="s">
        <v>2215</v>
      </c>
      <c r="B33" s="682" t="s">
        <v>2216</v>
      </c>
      <c r="C33" s="701" t="s">
        <v>2217</v>
      </c>
      <c r="D33" s="703">
        <v>68.477109999999996</v>
      </c>
      <c r="E33" s="703">
        <v>8.0629999999999993E-2</v>
      </c>
      <c r="F33" s="703">
        <v>240.85254</v>
      </c>
      <c r="G33" s="703">
        <v>6.5049999999999997E-2</v>
      </c>
    </row>
    <row r="34" spans="1:7">
      <c r="A34" s="682" t="s">
        <v>2218</v>
      </c>
      <c r="B34" s="682" t="s">
        <v>2219</v>
      </c>
      <c r="C34" s="701" t="s">
        <v>2220</v>
      </c>
      <c r="D34" s="703">
        <v>35</v>
      </c>
      <c r="E34" s="703"/>
      <c r="F34" s="703"/>
      <c r="G34" s="703"/>
    </row>
    <row r="35" spans="1:7">
      <c r="A35" s="682" t="s">
        <v>2221</v>
      </c>
      <c r="B35" s="682" t="s">
        <v>2222</v>
      </c>
      <c r="C35" s="701" t="s">
        <v>2223</v>
      </c>
      <c r="D35" s="703">
        <v>31651.102320000002</v>
      </c>
      <c r="E35" s="703">
        <v>161.28282999999999</v>
      </c>
      <c r="F35" s="703">
        <v>34151.134669999999</v>
      </c>
      <c r="G35" s="703">
        <v>257.57727</v>
      </c>
    </row>
    <row r="36" spans="1:7">
      <c r="A36" s="682" t="s">
        <v>2224</v>
      </c>
      <c r="B36" s="682" t="s">
        <v>2225</v>
      </c>
      <c r="C36" s="701" t="s">
        <v>2226</v>
      </c>
      <c r="D36" s="703"/>
      <c r="E36" s="703"/>
      <c r="F36" s="703"/>
      <c r="G36" s="703"/>
    </row>
    <row r="37" spans="1:7">
      <c r="A37" s="682" t="s">
        <v>2227</v>
      </c>
      <c r="B37" s="682" t="s">
        <v>2228</v>
      </c>
      <c r="C37" s="701" t="s">
        <v>2229</v>
      </c>
      <c r="D37" s="703">
        <v>1.6659999999999999</v>
      </c>
      <c r="E37" s="703"/>
      <c r="F37" s="684"/>
      <c r="G37" s="703"/>
    </row>
    <row r="38" spans="1:7">
      <c r="A38" s="682" t="s">
        <v>2230</v>
      </c>
      <c r="B38" s="682" t="s">
        <v>2231</v>
      </c>
      <c r="C38" s="701" t="s">
        <v>2232</v>
      </c>
      <c r="D38" s="703"/>
      <c r="E38" s="703"/>
      <c r="F38" s="703"/>
      <c r="G38" s="703"/>
    </row>
    <row r="39" spans="1:7">
      <c r="A39" s="682" t="s">
        <v>2233</v>
      </c>
      <c r="B39" s="682" t="s">
        <v>2234</v>
      </c>
      <c r="C39" s="701" t="s">
        <v>2235</v>
      </c>
      <c r="D39" s="703"/>
      <c r="E39" s="703"/>
      <c r="F39" s="684"/>
      <c r="G39" s="703"/>
    </row>
    <row r="40" spans="1:7">
      <c r="A40" s="682" t="s">
        <v>2236</v>
      </c>
      <c r="B40" s="682" t="s">
        <v>2237</v>
      </c>
      <c r="C40" s="701" t="s">
        <v>2238</v>
      </c>
      <c r="D40" s="703">
        <v>-7.3167</v>
      </c>
      <c r="E40" s="703"/>
      <c r="F40" s="703">
        <v>7.3167</v>
      </c>
      <c r="G40" s="703"/>
    </row>
    <row r="41" spans="1:7">
      <c r="A41" s="682" t="s">
        <v>2239</v>
      </c>
      <c r="B41" s="682" t="s">
        <v>2240</v>
      </c>
      <c r="C41" s="701" t="s">
        <v>2241</v>
      </c>
      <c r="D41" s="684">
        <v>137.31549999999999</v>
      </c>
      <c r="E41" s="684">
        <v>22.282700000000002</v>
      </c>
      <c r="F41" s="703">
        <v>21.942</v>
      </c>
      <c r="G41" s="703"/>
    </row>
    <row r="42" spans="1:7">
      <c r="A42" s="682" t="s">
        <v>2242</v>
      </c>
      <c r="B42" s="682" t="s">
        <v>2243</v>
      </c>
      <c r="C42" s="701" t="s">
        <v>2244</v>
      </c>
      <c r="D42" s="703">
        <v>12885.91922</v>
      </c>
      <c r="E42" s="703">
        <v>20.051359999999999</v>
      </c>
      <c r="F42" s="703">
        <v>12668.35842</v>
      </c>
      <c r="G42" s="703">
        <v>37.36459</v>
      </c>
    </row>
    <row r="43" spans="1:7">
      <c r="A43" s="682" t="s">
        <v>2245</v>
      </c>
      <c r="B43" s="682" t="s">
        <v>2246</v>
      </c>
      <c r="C43" s="701" t="s">
        <v>2247</v>
      </c>
      <c r="D43" s="684">
        <v>1310.54052</v>
      </c>
      <c r="E43" s="684">
        <v>2.2000000000000001E-3</v>
      </c>
      <c r="F43" s="684">
        <v>700.09206000000006</v>
      </c>
      <c r="G43" s="684">
        <v>3.2183999999999999</v>
      </c>
    </row>
    <row r="44" spans="1:7">
      <c r="A44" s="679" t="s">
        <v>1734</v>
      </c>
      <c r="B44" s="679" t="s">
        <v>2248</v>
      </c>
      <c r="C44" s="700" t="s">
        <v>68</v>
      </c>
      <c r="D44" s="736">
        <v>232.29021</v>
      </c>
      <c r="E44" s="736">
        <v>25.385009999999998</v>
      </c>
      <c r="F44" s="736">
        <v>155.03617000000003</v>
      </c>
      <c r="G44" s="736">
        <v>15.65375</v>
      </c>
    </row>
    <row r="45" spans="1:7">
      <c r="A45" s="682" t="s">
        <v>1736</v>
      </c>
      <c r="B45" s="682" t="s">
        <v>2249</v>
      </c>
      <c r="C45" s="701" t="s">
        <v>2250</v>
      </c>
      <c r="D45" s="703"/>
      <c r="E45" s="703"/>
      <c r="F45" s="703"/>
      <c r="G45" s="703"/>
    </row>
    <row r="46" spans="1:7">
      <c r="A46" s="682" t="s">
        <v>1738</v>
      </c>
      <c r="B46" s="682" t="s">
        <v>2251</v>
      </c>
      <c r="C46" s="701" t="s">
        <v>2252</v>
      </c>
      <c r="D46" s="703"/>
      <c r="E46" s="703"/>
      <c r="F46" s="703"/>
      <c r="G46" s="703"/>
    </row>
    <row r="47" spans="1:7">
      <c r="A47" s="682" t="s">
        <v>1741</v>
      </c>
      <c r="B47" s="682" t="s">
        <v>2253</v>
      </c>
      <c r="C47" s="701" t="s">
        <v>2254</v>
      </c>
      <c r="D47" s="703"/>
      <c r="E47" s="703"/>
      <c r="F47" s="703">
        <v>2.3059999999999997E-2</v>
      </c>
      <c r="G47" s="703"/>
    </row>
    <row r="48" spans="1:7">
      <c r="A48" s="682" t="s">
        <v>1744</v>
      </c>
      <c r="B48" s="682" t="s">
        <v>2255</v>
      </c>
      <c r="C48" s="701" t="s">
        <v>2256</v>
      </c>
      <c r="D48" s="703"/>
      <c r="E48" s="703"/>
      <c r="F48" s="703"/>
      <c r="G48" s="703"/>
    </row>
    <row r="49" spans="1:7">
      <c r="A49" s="682" t="s">
        <v>1747</v>
      </c>
      <c r="B49" s="682" t="s">
        <v>2257</v>
      </c>
      <c r="C49" s="701" t="s">
        <v>2258</v>
      </c>
      <c r="D49" s="703">
        <v>232.29021</v>
      </c>
      <c r="E49" s="703">
        <v>25.385009999999998</v>
      </c>
      <c r="F49" s="703">
        <v>155.01310999999998</v>
      </c>
      <c r="G49" s="703">
        <v>15.65375</v>
      </c>
    </row>
    <row r="50" spans="1:7">
      <c r="A50" s="679" t="s">
        <v>1765</v>
      </c>
      <c r="B50" s="679" t="s">
        <v>2259</v>
      </c>
      <c r="C50" s="700" t="s">
        <v>68</v>
      </c>
      <c r="D50" s="736"/>
      <c r="E50" s="736"/>
      <c r="F50" s="736"/>
      <c r="G50" s="736"/>
    </row>
    <row r="51" spans="1:7">
      <c r="A51" s="682" t="s">
        <v>1767</v>
      </c>
      <c r="B51" s="682" t="s">
        <v>2260</v>
      </c>
      <c r="C51" s="701" t="s">
        <v>2261</v>
      </c>
      <c r="D51" s="703"/>
      <c r="E51" s="684"/>
      <c r="F51" s="684"/>
      <c r="G51" s="684"/>
    </row>
    <row r="52" spans="1:7">
      <c r="A52" s="682" t="s">
        <v>1770</v>
      </c>
      <c r="B52" s="682" t="s">
        <v>2262</v>
      </c>
      <c r="C52" s="701" t="s">
        <v>2263</v>
      </c>
      <c r="D52" s="684"/>
      <c r="E52" s="703"/>
      <c r="F52" s="684"/>
      <c r="G52" s="703"/>
    </row>
    <row r="53" spans="1:7">
      <c r="A53" s="679" t="s">
        <v>2264</v>
      </c>
      <c r="B53" s="679" t="s">
        <v>1884</v>
      </c>
      <c r="C53" s="700" t="s">
        <v>68</v>
      </c>
      <c r="D53" s="736">
        <v>526.60199999999998</v>
      </c>
      <c r="E53" s="736">
        <v>1.335</v>
      </c>
      <c r="F53" s="736">
        <v>1126.5801000000001</v>
      </c>
      <c r="G53" s="736">
        <v>39.689900000000002</v>
      </c>
    </row>
    <row r="54" spans="1:7">
      <c r="A54" s="682" t="s">
        <v>2265</v>
      </c>
      <c r="B54" s="682" t="s">
        <v>1884</v>
      </c>
      <c r="C54" s="701" t="s">
        <v>2266</v>
      </c>
      <c r="D54" s="703">
        <v>522.38499999999999</v>
      </c>
      <c r="E54" s="703">
        <v>1.335</v>
      </c>
      <c r="F54" s="703">
        <v>1126.5801000000001</v>
      </c>
      <c r="G54" s="703">
        <v>39.689900000000002</v>
      </c>
    </row>
    <row r="55" spans="1:7">
      <c r="A55" s="682" t="s">
        <v>2267</v>
      </c>
      <c r="B55" s="682" t="s">
        <v>2268</v>
      </c>
      <c r="C55" s="701" t="s">
        <v>2269</v>
      </c>
      <c r="D55" s="703">
        <v>4.2169999999999996</v>
      </c>
      <c r="E55" s="703"/>
      <c r="F55" s="703"/>
      <c r="G55" s="703"/>
    </row>
    <row r="56" spans="1:7">
      <c r="A56" s="679" t="s">
        <v>1814</v>
      </c>
      <c r="B56" s="679" t="s">
        <v>2270</v>
      </c>
      <c r="C56" s="700" t="s">
        <v>68</v>
      </c>
      <c r="D56" s="736">
        <v>796334.86615999998</v>
      </c>
      <c r="E56" s="736">
        <v>10280.5345</v>
      </c>
      <c r="F56" s="736">
        <v>793560.32988999994</v>
      </c>
      <c r="G56" s="736">
        <v>10029.644609999999</v>
      </c>
    </row>
    <row r="57" spans="1:7">
      <c r="A57" s="679" t="s">
        <v>1816</v>
      </c>
      <c r="B57" s="679" t="s">
        <v>2271</v>
      </c>
      <c r="C57" s="700" t="s">
        <v>68</v>
      </c>
      <c r="D57" s="736">
        <v>491468.5690299999</v>
      </c>
      <c r="E57" s="736">
        <v>10280.5345</v>
      </c>
      <c r="F57" s="736">
        <v>483900.15447000001</v>
      </c>
      <c r="G57" s="736">
        <v>10029.644609999999</v>
      </c>
    </row>
    <row r="58" spans="1:7">
      <c r="A58" s="682" t="s">
        <v>1818</v>
      </c>
      <c r="B58" s="682" t="s">
        <v>2272</v>
      </c>
      <c r="C58" s="701" t="s">
        <v>2273</v>
      </c>
      <c r="D58" s="703">
        <v>322.68299999999999</v>
      </c>
      <c r="E58" s="703">
        <v>961.98033999999996</v>
      </c>
      <c r="F58" s="703">
        <v>352.45400000000006</v>
      </c>
      <c r="G58" s="703">
        <v>1090.7366299999999</v>
      </c>
    </row>
    <row r="59" spans="1:7">
      <c r="A59" s="682" t="s">
        <v>1821</v>
      </c>
      <c r="B59" s="682" t="s">
        <v>2274</v>
      </c>
      <c r="C59" s="701" t="s">
        <v>2275</v>
      </c>
      <c r="D59" s="684">
        <v>479682.74597000005</v>
      </c>
      <c r="E59" s="703">
        <v>8623.5519800000002</v>
      </c>
      <c r="F59" s="684">
        <v>475646.50376000005</v>
      </c>
      <c r="G59" s="703">
        <v>8280.3468300000004</v>
      </c>
    </row>
    <row r="60" spans="1:7">
      <c r="A60" s="682" t="s">
        <v>1824</v>
      </c>
      <c r="B60" s="682" t="s">
        <v>2276</v>
      </c>
      <c r="C60" s="701" t="s">
        <v>2277</v>
      </c>
      <c r="D60" s="684">
        <v>1215.40552</v>
      </c>
      <c r="E60" s="703">
        <v>689.55879000000004</v>
      </c>
      <c r="F60" s="684">
        <v>1122.5390400000001</v>
      </c>
      <c r="G60" s="703">
        <v>637.23430000000008</v>
      </c>
    </row>
    <row r="61" spans="1:7">
      <c r="A61" s="682" t="s">
        <v>1827</v>
      </c>
      <c r="B61" s="682" t="s">
        <v>2278</v>
      </c>
      <c r="C61" s="701" t="s">
        <v>2279</v>
      </c>
      <c r="D61" s="703"/>
      <c r="E61" s="703"/>
      <c r="F61" s="703"/>
      <c r="G61" s="703"/>
    </row>
    <row r="62" spans="1:7">
      <c r="A62" s="682" t="s">
        <v>1839</v>
      </c>
      <c r="B62" s="682" t="s">
        <v>2280</v>
      </c>
      <c r="C62" s="701" t="s">
        <v>2281</v>
      </c>
      <c r="D62" s="684"/>
      <c r="E62" s="703"/>
      <c r="F62" s="684"/>
      <c r="G62" s="703"/>
    </row>
    <row r="63" spans="1:7">
      <c r="A63" s="682" t="s">
        <v>1842</v>
      </c>
      <c r="B63" s="682" t="s">
        <v>2204</v>
      </c>
      <c r="C63" s="701" t="s">
        <v>2282</v>
      </c>
      <c r="D63" s="684"/>
      <c r="E63" s="703"/>
      <c r="F63" s="684">
        <v>158.16</v>
      </c>
      <c r="G63" s="703"/>
    </row>
    <row r="64" spans="1:7">
      <c r="A64" s="682" t="s">
        <v>1845</v>
      </c>
      <c r="B64" s="682" t="s">
        <v>2207</v>
      </c>
      <c r="C64" s="701" t="s">
        <v>2283</v>
      </c>
      <c r="D64" s="684"/>
      <c r="E64" s="703"/>
      <c r="F64" s="684">
        <v>0.59982000000000002</v>
      </c>
      <c r="G64" s="703"/>
    </row>
    <row r="65" spans="1:7">
      <c r="A65" s="682" t="s">
        <v>2284</v>
      </c>
      <c r="B65" s="682" t="s">
        <v>2285</v>
      </c>
      <c r="C65" s="701" t="s">
        <v>2286</v>
      </c>
      <c r="D65" s="703"/>
      <c r="E65" s="703"/>
      <c r="F65" s="703"/>
      <c r="G65" s="703"/>
    </row>
    <row r="66" spans="1:7">
      <c r="A66" s="682" t="s">
        <v>2287</v>
      </c>
      <c r="B66" s="682" t="s">
        <v>2288</v>
      </c>
      <c r="C66" s="701" t="s">
        <v>2289</v>
      </c>
      <c r="D66" s="684">
        <v>59.746199999999995</v>
      </c>
      <c r="E66" s="703"/>
      <c r="F66" s="684">
        <v>51.59131</v>
      </c>
      <c r="G66" s="684"/>
    </row>
    <row r="67" spans="1:7">
      <c r="A67" s="682" t="s">
        <v>2290</v>
      </c>
      <c r="B67" s="682" t="s">
        <v>2291</v>
      </c>
      <c r="C67" s="701" t="s">
        <v>2292</v>
      </c>
      <c r="D67" s="703"/>
      <c r="E67" s="703"/>
      <c r="F67" s="703"/>
      <c r="G67" s="703"/>
    </row>
    <row r="68" spans="1:7">
      <c r="A68" s="682" t="s">
        <v>2293</v>
      </c>
      <c r="B68" s="682" t="s">
        <v>2294</v>
      </c>
      <c r="C68" s="701" t="s">
        <v>2295</v>
      </c>
      <c r="D68" s="684">
        <v>92.918000000000006</v>
      </c>
      <c r="E68" s="703"/>
      <c r="F68" s="684">
        <v>22.962</v>
      </c>
      <c r="G68" s="703"/>
    </row>
    <row r="69" spans="1:7">
      <c r="A69" s="682" t="s">
        <v>2296</v>
      </c>
      <c r="B69" s="682" t="s">
        <v>2297</v>
      </c>
      <c r="C69" s="701" t="s">
        <v>2298</v>
      </c>
      <c r="D69" s="703"/>
      <c r="E69" s="703"/>
      <c r="F69" s="703"/>
      <c r="G69" s="703"/>
    </row>
    <row r="70" spans="1:7">
      <c r="A70" s="682" t="s">
        <v>2299</v>
      </c>
      <c r="B70" s="682" t="s">
        <v>2300</v>
      </c>
      <c r="C70" s="701" t="s">
        <v>2301</v>
      </c>
      <c r="D70" s="684">
        <v>7523.2318700000005</v>
      </c>
      <c r="E70" s="703"/>
      <c r="F70" s="684">
        <v>4663.4432800000013</v>
      </c>
      <c r="G70" s="703"/>
    </row>
    <row r="71" spans="1:7">
      <c r="A71" s="682" t="s">
        <v>2302</v>
      </c>
      <c r="B71" s="682" t="s">
        <v>2303</v>
      </c>
      <c r="C71" s="701" t="s">
        <v>2304</v>
      </c>
      <c r="D71" s="684">
        <v>2571.8384700000001</v>
      </c>
      <c r="E71" s="703">
        <v>5.44339</v>
      </c>
      <c r="F71" s="684">
        <v>1881.9012600000001</v>
      </c>
      <c r="G71" s="703">
        <v>21.326850000000004</v>
      </c>
    </row>
    <row r="72" spans="1:7">
      <c r="A72" s="679" t="s">
        <v>1848</v>
      </c>
      <c r="B72" s="679" t="s">
        <v>2305</v>
      </c>
      <c r="C72" s="700" t="s">
        <v>68</v>
      </c>
      <c r="D72" s="681">
        <v>813.70474000000002</v>
      </c>
      <c r="E72" s="704"/>
      <c r="F72" s="681">
        <v>1029.60157</v>
      </c>
      <c r="G72" s="704"/>
    </row>
    <row r="73" spans="1:7">
      <c r="A73" s="682" t="s">
        <v>1850</v>
      </c>
      <c r="B73" s="682" t="s">
        <v>2306</v>
      </c>
      <c r="C73" s="701" t="s">
        <v>2307</v>
      </c>
      <c r="D73" s="684"/>
      <c r="E73" s="703"/>
      <c r="F73" s="684"/>
      <c r="G73" s="703"/>
    </row>
    <row r="74" spans="1:7">
      <c r="A74" s="682" t="s">
        <v>1853</v>
      </c>
      <c r="B74" s="682" t="s">
        <v>2251</v>
      </c>
      <c r="C74" s="701" t="s">
        <v>2308</v>
      </c>
      <c r="D74" s="703">
        <v>803.06618999999989</v>
      </c>
      <c r="E74" s="703"/>
      <c r="F74" s="703">
        <v>1015.50357</v>
      </c>
      <c r="G74" s="703"/>
    </row>
    <row r="75" spans="1:7">
      <c r="A75" s="682" t="s">
        <v>1856</v>
      </c>
      <c r="B75" s="682" t="s">
        <v>2309</v>
      </c>
      <c r="C75" s="701" t="s">
        <v>2310</v>
      </c>
      <c r="D75" s="703"/>
      <c r="E75" s="703"/>
      <c r="F75" s="703"/>
      <c r="G75" s="703"/>
    </row>
    <row r="76" spans="1:7">
      <c r="A76" s="682" t="s">
        <v>1859</v>
      </c>
      <c r="B76" s="682" t="s">
        <v>2311</v>
      </c>
      <c r="C76" s="701" t="s">
        <v>2312</v>
      </c>
      <c r="D76" s="703"/>
      <c r="E76" s="703"/>
      <c r="F76" s="703"/>
      <c r="G76" s="703"/>
    </row>
    <row r="77" spans="1:7">
      <c r="A77" s="682" t="s">
        <v>1865</v>
      </c>
      <c r="B77" s="682" t="s">
        <v>2313</v>
      </c>
      <c r="C77" s="701" t="s">
        <v>2314</v>
      </c>
      <c r="D77" s="703">
        <v>10.638549999999999</v>
      </c>
      <c r="E77" s="703"/>
      <c r="F77" s="703">
        <v>14.098000000000001</v>
      </c>
      <c r="G77" s="703"/>
    </row>
    <row r="78" spans="1:7">
      <c r="A78" s="679" t="s">
        <v>2315</v>
      </c>
      <c r="B78" s="679" t="s">
        <v>2316</v>
      </c>
      <c r="C78" s="700" t="s">
        <v>68</v>
      </c>
      <c r="D78" s="681">
        <v>304052.59239000001</v>
      </c>
      <c r="E78" s="704"/>
      <c r="F78" s="681">
        <v>308630.57385000004</v>
      </c>
      <c r="G78" s="704"/>
    </row>
    <row r="79" spans="1:7">
      <c r="A79" s="682" t="s">
        <v>2317</v>
      </c>
      <c r="B79" s="682" t="s">
        <v>2318</v>
      </c>
      <c r="C79" s="701" t="s">
        <v>2319</v>
      </c>
      <c r="D79" s="684"/>
      <c r="E79" s="703"/>
      <c r="F79" s="684"/>
      <c r="G79" s="703"/>
    </row>
    <row r="80" spans="1:7">
      <c r="A80" s="682" t="s">
        <v>2320</v>
      </c>
      <c r="B80" s="682" t="s">
        <v>2321</v>
      </c>
      <c r="C80" s="701" t="s">
        <v>2322</v>
      </c>
      <c r="D80" s="703">
        <v>304052.59239000001</v>
      </c>
      <c r="E80" s="703"/>
      <c r="F80" s="684">
        <v>308630.57385000004</v>
      </c>
      <c r="G80" s="703"/>
    </row>
    <row r="81" spans="1:7">
      <c r="A81" s="679" t="s">
        <v>1972</v>
      </c>
      <c r="B81" s="679" t="s">
        <v>2323</v>
      </c>
      <c r="C81" s="700" t="s">
        <v>68</v>
      </c>
      <c r="D81" s="681"/>
      <c r="E81" s="704"/>
      <c r="F81" s="681"/>
      <c r="G81" s="704"/>
    </row>
    <row r="82" spans="1:7">
      <c r="A82" s="679" t="s">
        <v>2324</v>
      </c>
      <c r="B82" s="679" t="s">
        <v>2325</v>
      </c>
      <c r="C82" s="700" t="s">
        <v>68</v>
      </c>
      <c r="D82" s="681">
        <v>191.52339999999998</v>
      </c>
      <c r="E82" s="704">
        <v>605.09931000000006</v>
      </c>
      <c r="F82" s="681">
        <v>1258.00001</v>
      </c>
      <c r="G82" s="704">
        <v>534.51096999999993</v>
      </c>
    </row>
    <row r="83" spans="1:7">
      <c r="A83" s="679" t="s">
        <v>2326</v>
      </c>
      <c r="B83" s="679" t="s">
        <v>2017</v>
      </c>
      <c r="C83" s="700" t="s">
        <v>68</v>
      </c>
      <c r="D83" s="681">
        <v>-335.07859999999999</v>
      </c>
      <c r="E83" s="704">
        <v>603.76431000000002</v>
      </c>
      <c r="F83" s="681">
        <v>131.41991000000002</v>
      </c>
      <c r="G83" s="704">
        <v>494.82107000000002</v>
      </c>
    </row>
  </sheetData>
  <customSheetViews>
    <customSheetView guid="{040A417A-1A2A-4546-91E5-4FDAF814DD6C}" showPageBreaks="1" showGridLines="0" fitToPage="1" printArea="1" view="pageBreakPreview">
      <selection activeCell="H15" sqref="H15"/>
      <pageMargins left="0.39370078740157483" right="0.39370078740157483" top="0.59055118110236227" bottom="0.39370078740157483" header="0.31496062992125984" footer="0.11811023622047245"/>
      <printOptions horizontalCentered="1"/>
      <pageSetup paperSize="9" scale="71" firstPageNumber="433" orientation="portrait" useFirstPageNumber="1" r:id="rId1"/>
      <headerFooter alignWithMargins="0">
        <oddHeader>&amp;L&amp;"Tahoma,Kurzíva"Závěrečný účet za rok 2013&amp;R&amp;"Tahoma,Kurzíva"Tabulka č. 38</oddHeader>
        <oddFooter>&amp;C&amp;"Tahoma,Obyčejné"&amp;P</oddFooter>
      </headerFooter>
    </customSheetView>
  </customSheetViews>
  <mergeCells count="7">
    <mergeCell ref="A1:G1"/>
    <mergeCell ref="A2:G2"/>
    <mergeCell ref="A5:A6"/>
    <mergeCell ref="B5:B6"/>
    <mergeCell ref="C5:C6"/>
    <mergeCell ref="D5:E5"/>
    <mergeCell ref="F5:G5"/>
  </mergeCells>
  <printOptions horizontalCentered="1"/>
  <pageMargins left="0.39370078740157483" right="0.39370078740157483" top="0.59055118110236227" bottom="0.39370078740157483" header="0.31496062992125984" footer="0.11811023622047245"/>
  <pageSetup paperSize="9" scale="71" firstPageNumber="433" orientation="portrait" useFirstPageNumber="1" r:id="rId2"/>
  <headerFooter alignWithMargins="0">
    <oddHeader>&amp;L&amp;"Tahoma,Kurzíva"Závěrečný účet za rok 2013&amp;R&amp;"Tahoma,Kurzíva"Tabulka č. 38</oddHeader>
    <oddFooter>&amp;C&amp;"Tahoma,Obyčejné"&amp;P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0"/>
  <sheetViews>
    <sheetView showGridLines="0" view="pageBreakPreview" zoomScaleNormal="100" workbookViewId="0">
      <selection activeCell="H13" sqref="H13"/>
    </sheetView>
  </sheetViews>
  <sheetFormatPr defaultRowHeight="12.75"/>
  <cols>
    <col min="1" max="1" width="7" style="725" customWidth="1"/>
    <col min="2" max="2" width="42.85546875" style="488" customWidth="1"/>
    <col min="3" max="3" width="8.7109375" style="723" customWidth="1"/>
    <col min="4" max="7" width="13.85546875" style="726" customWidth="1"/>
    <col min="8" max="256" width="9.140625" style="488"/>
    <col min="257" max="257" width="7" style="488" customWidth="1"/>
    <col min="258" max="258" width="42.85546875" style="488" customWidth="1"/>
    <col min="259" max="259" width="8.7109375" style="488" customWidth="1"/>
    <col min="260" max="263" width="13.85546875" style="488" customWidth="1"/>
    <col min="264" max="512" width="9.140625" style="488"/>
    <col min="513" max="513" width="7" style="488" customWidth="1"/>
    <col min="514" max="514" width="42.85546875" style="488" customWidth="1"/>
    <col min="515" max="515" width="8.7109375" style="488" customWidth="1"/>
    <col min="516" max="519" width="13.85546875" style="488" customWidth="1"/>
    <col min="520" max="768" width="9.140625" style="488"/>
    <col min="769" max="769" width="7" style="488" customWidth="1"/>
    <col min="770" max="770" width="42.85546875" style="488" customWidth="1"/>
    <col min="771" max="771" width="8.7109375" style="488" customWidth="1"/>
    <col min="772" max="775" width="13.85546875" style="488" customWidth="1"/>
    <col min="776" max="1024" width="9.140625" style="488"/>
    <col min="1025" max="1025" width="7" style="488" customWidth="1"/>
    <col min="1026" max="1026" width="42.85546875" style="488" customWidth="1"/>
    <col min="1027" max="1027" width="8.7109375" style="488" customWidth="1"/>
    <col min="1028" max="1031" width="13.85546875" style="488" customWidth="1"/>
    <col min="1032" max="1280" width="9.140625" style="488"/>
    <col min="1281" max="1281" width="7" style="488" customWidth="1"/>
    <col min="1282" max="1282" width="42.85546875" style="488" customWidth="1"/>
    <col min="1283" max="1283" width="8.7109375" style="488" customWidth="1"/>
    <col min="1284" max="1287" width="13.85546875" style="488" customWidth="1"/>
    <col min="1288" max="1536" width="9.140625" style="488"/>
    <col min="1537" max="1537" width="7" style="488" customWidth="1"/>
    <col min="1538" max="1538" width="42.85546875" style="488" customWidth="1"/>
    <col min="1539" max="1539" width="8.7109375" style="488" customWidth="1"/>
    <col min="1540" max="1543" width="13.85546875" style="488" customWidth="1"/>
    <col min="1544" max="1792" width="9.140625" style="488"/>
    <col min="1793" max="1793" width="7" style="488" customWidth="1"/>
    <col min="1794" max="1794" width="42.85546875" style="488" customWidth="1"/>
    <col min="1795" max="1795" width="8.7109375" style="488" customWidth="1"/>
    <col min="1796" max="1799" width="13.85546875" style="488" customWidth="1"/>
    <col min="1800" max="2048" width="9.140625" style="488"/>
    <col min="2049" max="2049" width="7" style="488" customWidth="1"/>
    <col min="2050" max="2050" width="42.85546875" style="488" customWidth="1"/>
    <col min="2051" max="2051" width="8.7109375" style="488" customWidth="1"/>
    <col min="2052" max="2055" width="13.85546875" style="488" customWidth="1"/>
    <col min="2056" max="2304" width="9.140625" style="488"/>
    <col min="2305" max="2305" width="7" style="488" customWidth="1"/>
    <col min="2306" max="2306" width="42.85546875" style="488" customWidth="1"/>
    <col min="2307" max="2307" width="8.7109375" style="488" customWidth="1"/>
    <col min="2308" max="2311" width="13.85546875" style="488" customWidth="1"/>
    <col min="2312" max="2560" width="9.140625" style="488"/>
    <col min="2561" max="2561" width="7" style="488" customWidth="1"/>
    <col min="2562" max="2562" width="42.85546875" style="488" customWidth="1"/>
    <col min="2563" max="2563" width="8.7109375" style="488" customWidth="1"/>
    <col min="2564" max="2567" width="13.85546875" style="488" customWidth="1"/>
    <col min="2568" max="2816" width="9.140625" style="488"/>
    <col min="2817" max="2817" width="7" style="488" customWidth="1"/>
    <col min="2818" max="2818" width="42.85546875" style="488" customWidth="1"/>
    <col min="2819" max="2819" width="8.7109375" style="488" customWidth="1"/>
    <col min="2820" max="2823" width="13.85546875" style="488" customWidth="1"/>
    <col min="2824" max="3072" width="9.140625" style="488"/>
    <col min="3073" max="3073" width="7" style="488" customWidth="1"/>
    <col min="3074" max="3074" width="42.85546875" style="488" customWidth="1"/>
    <col min="3075" max="3075" width="8.7109375" style="488" customWidth="1"/>
    <col min="3076" max="3079" width="13.85546875" style="488" customWidth="1"/>
    <col min="3080" max="3328" width="9.140625" style="488"/>
    <col min="3329" max="3329" width="7" style="488" customWidth="1"/>
    <col min="3330" max="3330" width="42.85546875" style="488" customWidth="1"/>
    <col min="3331" max="3331" width="8.7109375" style="488" customWidth="1"/>
    <col min="3332" max="3335" width="13.85546875" style="488" customWidth="1"/>
    <col min="3336" max="3584" width="9.140625" style="488"/>
    <col min="3585" max="3585" width="7" style="488" customWidth="1"/>
    <col min="3586" max="3586" width="42.85546875" style="488" customWidth="1"/>
    <col min="3587" max="3587" width="8.7109375" style="488" customWidth="1"/>
    <col min="3588" max="3591" width="13.85546875" style="488" customWidth="1"/>
    <col min="3592" max="3840" width="9.140625" style="488"/>
    <col min="3841" max="3841" width="7" style="488" customWidth="1"/>
    <col min="3842" max="3842" width="42.85546875" style="488" customWidth="1"/>
    <col min="3843" max="3843" width="8.7109375" style="488" customWidth="1"/>
    <col min="3844" max="3847" width="13.85546875" style="488" customWidth="1"/>
    <col min="3848" max="4096" width="9.140625" style="488"/>
    <col min="4097" max="4097" width="7" style="488" customWidth="1"/>
    <col min="4098" max="4098" width="42.85546875" style="488" customWidth="1"/>
    <col min="4099" max="4099" width="8.7109375" style="488" customWidth="1"/>
    <col min="4100" max="4103" width="13.85546875" style="488" customWidth="1"/>
    <col min="4104" max="4352" width="9.140625" style="488"/>
    <col min="4353" max="4353" width="7" style="488" customWidth="1"/>
    <col min="4354" max="4354" width="42.85546875" style="488" customWidth="1"/>
    <col min="4355" max="4355" width="8.7109375" style="488" customWidth="1"/>
    <col min="4356" max="4359" width="13.85546875" style="488" customWidth="1"/>
    <col min="4360" max="4608" width="9.140625" style="488"/>
    <col min="4609" max="4609" width="7" style="488" customWidth="1"/>
    <col min="4610" max="4610" width="42.85546875" style="488" customWidth="1"/>
    <col min="4611" max="4611" width="8.7109375" style="488" customWidth="1"/>
    <col min="4612" max="4615" width="13.85546875" style="488" customWidth="1"/>
    <col min="4616" max="4864" width="9.140625" style="488"/>
    <col min="4865" max="4865" width="7" style="488" customWidth="1"/>
    <col min="4866" max="4866" width="42.85546875" style="488" customWidth="1"/>
    <col min="4867" max="4867" width="8.7109375" style="488" customWidth="1"/>
    <col min="4868" max="4871" width="13.85546875" style="488" customWidth="1"/>
    <col min="4872" max="5120" width="9.140625" style="488"/>
    <col min="5121" max="5121" width="7" style="488" customWidth="1"/>
    <col min="5122" max="5122" width="42.85546875" style="488" customWidth="1"/>
    <col min="5123" max="5123" width="8.7109375" style="488" customWidth="1"/>
    <col min="5124" max="5127" width="13.85546875" style="488" customWidth="1"/>
    <col min="5128" max="5376" width="9.140625" style="488"/>
    <col min="5377" max="5377" width="7" style="488" customWidth="1"/>
    <col min="5378" max="5378" width="42.85546875" style="488" customWidth="1"/>
    <col min="5379" max="5379" width="8.7109375" style="488" customWidth="1"/>
    <col min="5380" max="5383" width="13.85546875" style="488" customWidth="1"/>
    <col min="5384" max="5632" width="9.140625" style="488"/>
    <col min="5633" max="5633" width="7" style="488" customWidth="1"/>
    <col min="5634" max="5634" width="42.85546875" style="488" customWidth="1"/>
    <col min="5635" max="5635" width="8.7109375" style="488" customWidth="1"/>
    <col min="5636" max="5639" width="13.85546875" style="488" customWidth="1"/>
    <col min="5640" max="5888" width="9.140625" style="488"/>
    <col min="5889" max="5889" width="7" style="488" customWidth="1"/>
    <col min="5890" max="5890" width="42.85546875" style="488" customWidth="1"/>
    <col min="5891" max="5891" width="8.7109375" style="488" customWidth="1"/>
    <col min="5892" max="5895" width="13.85546875" style="488" customWidth="1"/>
    <col min="5896" max="6144" width="9.140625" style="488"/>
    <col min="6145" max="6145" width="7" style="488" customWidth="1"/>
    <col min="6146" max="6146" width="42.85546875" style="488" customWidth="1"/>
    <col min="6147" max="6147" width="8.7109375" style="488" customWidth="1"/>
    <col min="6148" max="6151" width="13.85546875" style="488" customWidth="1"/>
    <col min="6152" max="6400" width="9.140625" style="488"/>
    <col min="6401" max="6401" width="7" style="488" customWidth="1"/>
    <col min="6402" max="6402" width="42.85546875" style="488" customWidth="1"/>
    <col min="6403" max="6403" width="8.7109375" style="488" customWidth="1"/>
    <col min="6404" max="6407" width="13.85546875" style="488" customWidth="1"/>
    <col min="6408" max="6656" width="9.140625" style="488"/>
    <col min="6657" max="6657" width="7" style="488" customWidth="1"/>
    <col min="6658" max="6658" width="42.85546875" style="488" customWidth="1"/>
    <col min="6659" max="6659" width="8.7109375" style="488" customWidth="1"/>
    <col min="6660" max="6663" width="13.85546875" style="488" customWidth="1"/>
    <col min="6664" max="6912" width="9.140625" style="488"/>
    <col min="6913" max="6913" width="7" style="488" customWidth="1"/>
    <col min="6914" max="6914" width="42.85546875" style="488" customWidth="1"/>
    <col min="6915" max="6915" width="8.7109375" style="488" customWidth="1"/>
    <col min="6916" max="6919" width="13.85546875" style="488" customWidth="1"/>
    <col min="6920" max="7168" width="9.140625" style="488"/>
    <col min="7169" max="7169" width="7" style="488" customWidth="1"/>
    <col min="7170" max="7170" width="42.85546875" style="488" customWidth="1"/>
    <col min="7171" max="7171" width="8.7109375" style="488" customWidth="1"/>
    <col min="7172" max="7175" width="13.85546875" style="488" customWidth="1"/>
    <col min="7176" max="7424" width="9.140625" style="488"/>
    <col min="7425" max="7425" width="7" style="488" customWidth="1"/>
    <col min="7426" max="7426" width="42.85546875" style="488" customWidth="1"/>
    <col min="7427" max="7427" width="8.7109375" style="488" customWidth="1"/>
    <col min="7428" max="7431" width="13.85546875" style="488" customWidth="1"/>
    <col min="7432" max="7680" width="9.140625" style="488"/>
    <col min="7681" max="7681" width="7" style="488" customWidth="1"/>
    <col min="7682" max="7682" width="42.85546875" style="488" customWidth="1"/>
    <col min="7683" max="7683" width="8.7109375" style="488" customWidth="1"/>
    <col min="7684" max="7687" width="13.85546875" style="488" customWidth="1"/>
    <col min="7688" max="7936" width="9.140625" style="488"/>
    <col min="7937" max="7937" width="7" style="488" customWidth="1"/>
    <col min="7938" max="7938" width="42.85546875" style="488" customWidth="1"/>
    <col min="7939" max="7939" width="8.7109375" style="488" customWidth="1"/>
    <col min="7940" max="7943" width="13.85546875" style="488" customWidth="1"/>
    <col min="7944" max="8192" width="9.140625" style="488"/>
    <col min="8193" max="8193" width="7" style="488" customWidth="1"/>
    <col min="8194" max="8194" width="42.85546875" style="488" customWidth="1"/>
    <col min="8195" max="8195" width="8.7109375" style="488" customWidth="1"/>
    <col min="8196" max="8199" width="13.85546875" style="488" customWidth="1"/>
    <col min="8200" max="8448" width="9.140625" style="488"/>
    <col min="8449" max="8449" width="7" style="488" customWidth="1"/>
    <col min="8450" max="8450" width="42.85546875" style="488" customWidth="1"/>
    <col min="8451" max="8451" width="8.7109375" style="488" customWidth="1"/>
    <col min="8452" max="8455" width="13.85546875" style="488" customWidth="1"/>
    <col min="8456" max="8704" width="9.140625" style="488"/>
    <col min="8705" max="8705" width="7" style="488" customWidth="1"/>
    <col min="8706" max="8706" width="42.85546875" style="488" customWidth="1"/>
    <col min="8707" max="8707" width="8.7109375" style="488" customWidth="1"/>
    <col min="8708" max="8711" width="13.85546875" style="488" customWidth="1"/>
    <col min="8712" max="8960" width="9.140625" style="488"/>
    <col min="8961" max="8961" width="7" style="488" customWidth="1"/>
    <col min="8962" max="8962" width="42.85546875" style="488" customWidth="1"/>
    <col min="8963" max="8963" width="8.7109375" style="488" customWidth="1"/>
    <col min="8964" max="8967" width="13.85546875" style="488" customWidth="1"/>
    <col min="8968" max="9216" width="9.140625" style="488"/>
    <col min="9217" max="9217" width="7" style="488" customWidth="1"/>
    <col min="9218" max="9218" width="42.85546875" style="488" customWidth="1"/>
    <col min="9219" max="9219" width="8.7109375" style="488" customWidth="1"/>
    <col min="9220" max="9223" width="13.85546875" style="488" customWidth="1"/>
    <col min="9224" max="9472" width="9.140625" style="488"/>
    <col min="9473" max="9473" width="7" style="488" customWidth="1"/>
    <col min="9474" max="9474" width="42.85546875" style="488" customWidth="1"/>
    <col min="9475" max="9475" width="8.7109375" style="488" customWidth="1"/>
    <col min="9476" max="9479" width="13.85546875" style="488" customWidth="1"/>
    <col min="9480" max="9728" width="9.140625" style="488"/>
    <col min="9729" max="9729" width="7" style="488" customWidth="1"/>
    <col min="9730" max="9730" width="42.85546875" style="488" customWidth="1"/>
    <col min="9731" max="9731" width="8.7109375" style="488" customWidth="1"/>
    <col min="9732" max="9735" width="13.85546875" style="488" customWidth="1"/>
    <col min="9736" max="9984" width="9.140625" style="488"/>
    <col min="9985" max="9985" width="7" style="488" customWidth="1"/>
    <col min="9986" max="9986" width="42.85546875" style="488" customWidth="1"/>
    <col min="9987" max="9987" width="8.7109375" style="488" customWidth="1"/>
    <col min="9988" max="9991" width="13.85546875" style="488" customWidth="1"/>
    <col min="9992" max="10240" width="9.140625" style="488"/>
    <col min="10241" max="10241" width="7" style="488" customWidth="1"/>
    <col min="10242" max="10242" width="42.85546875" style="488" customWidth="1"/>
    <col min="10243" max="10243" width="8.7109375" style="488" customWidth="1"/>
    <col min="10244" max="10247" width="13.85546875" style="488" customWidth="1"/>
    <col min="10248" max="10496" width="9.140625" style="488"/>
    <col min="10497" max="10497" width="7" style="488" customWidth="1"/>
    <col min="10498" max="10498" width="42.85546875" style="488" customWidth="1"/>
    <col min="10499" max="10499" width="8.7109375" style="488" customWidth="1"/>
    <col min="10500" max="10503" width="13.85546875" style="488" customWidth="1"/>
    <col min="10504" max="10752" width="9.140625" style="488"/>
    <col min="10753" max="10753" width="7" style="488" customWidth="1"/>
    <col min="10754" max="10754" width="42.85546875" style="488" customWidth="1"/>
    <col min="10755" max="10755" width="8.7109375" style="488" customWidth="1"/>
    <col min="10756" max="10759" width="13.85546875" style="488" customWidth="1"/>
    <col min="10760" max="11008" width="9.140625" style="488"/>
    <col min="11009" max="11009" width="7" style="488" customWidth="1"/>
    <col min="11010" max="11010" width="42.85546875" style="488" customWidth="1"/>
    <col min="11011" max="11011" width="8.7109375" style="488" customWidth="1"/>
    <col min="11012" max="11015" width="13.85546875" style="488" customWidth="1"/>
    <col min="11016" max="11264" width="9.140625" style="488"/>
    <col min="11265" max="11265" width="7" style="488" customWidth="1"/>
    <col min="11266" max="11266" width="42.85546875" style="488" customWidth="1"/>
    <col min="11267" max="11267" width="8.7109375" style="488" customWidth="1"/>
    <col min="11268" max="11271" width="13.85546875" style="488" customWidth="1"/>
    <col min="11272" max="11520" width="9.140625" style="488"/>
    <col min="11521" max="11521" width="7" style="488" customWidth="1"/>
    <col min="11522" max="11522" width="42.85546875" style="488" customWidth="1"/>
    <col min="11523" max="11523" width="8.7109375" style="488" customWidth="1"/>
    <col min="11524" max="11527" width="13.85546875" style="488" customWidth="1"/>
    <col min="11528" max="11776" width="9.140625" style="488"/>
    <col min="11777" max="11777" width="7" style="488" customWidth="1"/>
    <col min="11778" max="11778" width="42.85546875" style="488" customWidth="1"/>
    <col min="11779" max="11779" width="8.7109375" style="488" customWidth="1"/>
    <col min="11780" max="11783" width="13.85546875" style="488" customWidth="1"/>
    <col min="11784" max="12032" width="9.140625" style="488"/>
    <col min="12033" max="12033" width="7" style="488" customWidth="1"/>
    <col min="12034" max="12034" width="42.85546875" style="488" customWidth="1"/>
    <col min="12035" max="12035" width="8.7109375" style="488" customWidth="1"/>
    <col min="12036" max="12039" width="13.85546875" style="488" customWidth="1"/>
    <col min="12040" max="12288" width="9.140625" style="488"/>
    <col min="12289" max="12289" width="7" style="488" customWidth="1"/>
    <col min="12290" max="12290" width="42.85546875" style="488" customWidth="1"/>
    <col min="12291" max="12291" width="8.7109375" style="488" customWidth="1"/>
    <col min="12292" max="12295" width="13.85546875" style="488" customWidth="1"/>
    <col min="12296" max="12544" width="9.140625" style="488"/>
    <col min="12545" max="12545" width="7" style="488" customWidth="1"/>
    <col min="12546" max="12546" width="42.85546875" style="488" customWidth="1"/>
    <col min="12547" max="12547" width="8.7109375" style="488" customWidth="1"/>
    <col min="12548" max="12551" width="13.85546875" style="488" customWidth="1"/>
    <col min="12552" max="12800" width="9.140625" style="488"/>
    <col min="12801" max="12801" width="7" style="488" customWidth="1"/>
    <col min="12802" max="12802" width="42.85546875" style="488" customWidth="1"/>
    <col min="12803" max="12803" width="8.7109375" style="488" customWidth="1"/>
    <col min="12804" max="12807" width="13.85546875" style="488" customWidth="1"/>
    <col min="12808" max="13056" width="9.140625" style="488"/>
    <col min="13057" max="13057" width="7" style="488" customWidth="1"/>
    <col min="13058" max="13058" width="42.85546875" style="488" customWidth="1"/>
    <col min="13059" max="13059" width="8.7109375" style="488" customWidth="1"/>
    <col min="13060" max="13063" width="13.85546875" style="488" customWidth="1"/>
    <col min="13064" max="13312" width="9.140625" style="488"/>
    <col min="13313" max="13313" width="7" style="488" customWidth="1"/>
    <col min="13314" max="13314" width="42.85546875" style="488" customWidth="1"/>
    <col min="13315" max="13315" width="8.7109375" style="488" customWidth="1"/>
    <col min="13316" max="13319" width="13.85546875" style="488" customWidth="1"/>
    <col min="13320" max="13568" width="9.140625" style="488"/>
    <col min="13569" max="13569" width="7" style="488" customWidth="1"/>
    <col min="13570" max="13570" width="42.85546875" style="488" customWidth="1"/>
    <col min="13571" max="13571" width="8.7109375" style="488" customWidth="1"/>
    <col min="13572" max="13575" width="13.85546875" style="488" customWidth="1"/>
    <col min="13576" max="13824" width="9.140625" style="488"/>
    <col min="13825" max="13825" width="7" style="488" customWidth="1"/>
    <col min="13826" max="13826" width="42.85546875" style="488" customWidth="1"/>
    <col min="13827" max="13827" width="8.7109375" style="488" customWidth="1"/>
    <col min="13828" max="13831" width="13.85546875" style="488" customWidth="1"/>
    <col min="13832" max="14080" width="9.140625" style="488"/>
    <col min="14081" max="14081" width="7" style="488" customWidth="1"/>
    <col min="14082" max="14082" width="42.85546875" style="488" customWidth="1"/>
    <col min="14083" max="14083" width="8.7109375" style="488" customWidth="1"/>
    <col min="14084" max="14087" width="13.85546875" style="488" customWidth="1"/>
    <col min="14088" max="14336" width="9.140625" style="488"/>
    <col min="14337" max="14337" width="7" style="488" customWidth="1"/>
    <col min="14338" max="14338" width="42.85546875" style="488" customWidth="1"/>
    <col min="14339" max="14339" width="8.7109375" style="488" customWidth="1"/>
    <col min="14340" max="14343" width="13.85546875" style="488" customWidth="1"/>
    <col min="14344" max="14592" width="9.140625" style="488"/>
    <col min="14593" max="14593" width="7" style="488" customWidth="1"/>
    <col min="14594" max="14594" width="42.85546875" style="488" customWidth="1"/>
    <col min="14595" max="14595" width="8.7109375" style="488" customWidth="1"/>
    <col min="14596" max="14599" width="13.85546875" style="488" customWidth="1"/>
    <col min="14600" max="14848" width="9.140625" style="488"/>
    <col min="14849" max="14849" width="7" style="488" customWidth="1"/>
    <col min="14850" max="14850" width="42.85546875" style="488" customWidth="1"/>
    <col min="14851" max="14851" width="8.7109375" style="488" customWidth="1"/>
    <col min="14852" max="14855" width="13.85546875" style="488" customWidth="1"/>
    <col min="14856" max="15104" width="9.140625" style="488"/>
    <col min="15105" max="15105" width="7" style="488" customWidth="1"/>
    <col min="15106" max="15106" width="42.85546875" style="488" customWidth="1"/>
    <col min="15107" max="15107" width="8.7109375" style="488" customWidth="1"/>
    <col min="15108" max="15111" width="13.85546875" style="488" customWidth="1"/>
    <col min="15112" max="15360" width="9.140625" style="488"/>
    <col min="15361" max="15361" width="7" style="488" customWidth="1"/>
    <col min="15362" max="15362" width="42.85546875" style="488" customWidth="1"/>
    <col min="15363" max="15363" width="8.7109375" style="488" customWidth="1"/>
    <col min="15364" max="15367" width="13.85546875" style="488" customWidth="1"/>
    <col min="15368" max="15616" width="9.140625" style="488"/>
    <col min="15617" max="15617" width="7" style="488" customWidth="1"/>
    <col min="15618" max="15618" width="42.85546875" style="488" customWidth="1"/>
    <col min="15619" max="15619" width="8.7109375" style="488" customWidth="1"/>
    <col min="15620" max="15623" width="13.85546875" style="488" customWidth="1"/>
    <col min="15624" max="15872" width="9.140625" style="488"/>
    <col min="15873" max="15873" width="7" style="488" customWidth="1"/>
    <col min="15874" max="15874" width="42.85546875" style="488" customWidth="1"/>
    <col min="15875" max="15875" width="8.7109375" style="488" customWidth="1"/>
    <col min="15876" max="15879" width="13.85546875" style="488" customWidth="1"/>
    <col min="15880" max="16128" width="9.140625" style="488"/>
    <col min="16129" max="16129" width="7" style="488" customWidth="1"/>
    <col min="16130" max="16130" width="42.85546875" style="488" customWidth="1"/>
    <col min="16131" max="16131" width="8.7109375" style="488" customWidth="1"/>
    <col min="16132" max="16135" width="13.85546875" style="488" customWidth="1"/>
    <col min="16136" max="16384" width="9.140625" style="488"/>
  </cols>
  <sheetData>
    <row r="1" spans="1:7" s="738" customFormat="1" ht="18" customHeight="1">
      <c r="A1" s="1279" t="s">
        <v>1692</v>
      </c>
      <c r="B1" s="1279"/>
      <c r="C1" s="1279"/>
      <c r="D1" s="1279"/>
      <c r="E1" s="1279"/>
      <c r="F1" s="1279"/>
      <c r="G1" s="1279"/>
    </row>
    <row r="2" spans="1:7" s="739" customFormat="1" ht="18" customHeight="1">
      <c r="A2" s="1280" t="s">
        <v>2333</v>
      </c>
      <c r="B2" s="1280"/>
      <c r="C2" s="1280"/>
      <c r="D2" s="1280"/>
      <c r="E2" s="1280"/>
      <c r="F2" s="1280"/>
      <c r="G2" s="1280"/>
    </row>
    <row r="3" spans="1:7" s="522" customFormat="1">
      <c r="C3" s="696"/>
      <c r="D3" s="698"/>
      <c r="E3" s="698"/>
      <c r="F3" s="698"/>
      <c r="G3" s="698"/>
    </row>
    <row r="4" spans="1:7">
      <c r="A4" s="675"/>
      <c r="B4" s="675"/>
      <c r="C4" s="676"/>
      <c r="D4" s="677">
        <v>1</v>
      </c>
      <c r="E4" s="677">
        <v>2</v>
      </c>
      <c r="F4" s="677">
        <v>3</v>
      </c>
      <c r="G4" s="677">
        <v>4</v>
      </c>
    </row>
    <row r="5" spans="1:7" s="708" customFormat="1">
      <c r="A5" s="1275" t="s">
        <v>1694</v>
      </c>
      <c r="B5" s="1286" t="s">
        <v>1695</v>
      </c>
      <c r="C5" s="1275" t="s">
        <v>1696</v>
      </c>
      <c r="D5" s="1290" t="s">
        <v>1697</v>
      </c>
      <c r="E5" s="1291"/>
      <c r="F5" s="1291"/>
      <c r="G5" s="1292"/>
    </row>
    <row r="6" spans="1:7" s="685" customFormat="1">
      <c r="A6" s="1285"/>
      <c r="B6" s="1287"/>
      <c r="C6" s="1285"/>
      <c r="D6" s="1293" t="s">
        <v>1698</v>
      </c>
      <c r="E6" s="1294"/>
      <c r="F6" s="1295"/>
      <c r="G6" s="1284" t="s">
        <v>1699</v>
      </c>
    </row>
    <row r="7" spans="1:7" s="685" customFormat="1">
      <c r="A7" s="1276"/>
      <c r="B7" s="1297"/>
      <c r="C7" s="1276"/>
      <c r="D7" s="678" t="s">
        <v>1700</v>
      </c>
      <c r="E7" s="678" t="s">
        <v>1701</v>
      </c>
      <c r="F7" s="678" t="s">
        <v>1702</v>
      </c>
      <c r="G7" s="1296"/>
    </row>
    <row r="8" spans="1:7" s="685" customFormat="1">
      <c r="A8" s="679"/>
      <c r="B8" s="679" t="s">
        <v>1703</v>
      </c>
      <c r="C8" s="700" t="s">
        <v>68</v>
      </c>
      <c r="D8" s="681">
        <v>11047714.08598</v>
      </c>
      <c r="E8" s="681">
        <v>4737647.2323500002</v>
      </c>
      <c r="F8" s="681">
        <v>6310066.8536299998</v>
      </c>
      <c r="G8" s="681">
        <v>6013097.0372500001</v>
      </c>
    </row>
    <row r="9" spans="1:7" s="709" customFormat="1">
      <c r="A9" s="679" t="s">
        <v>1704</v>
      </c>
      <c r="B9" s="679" t="s">
        <v>1705</v>
      </c>
      <c r="C9" s="700" t="s">
        <v>68</v>
      </c>
      <c r="D9" s="681">
        <v>9888042.2413199991</v>
      </c>
      <c r="E9" s="681">
        <v>4735001.92172</v>
      </c>
      <c r="F9" s="681">
        <v>5153040.3196</v>
      </c>
      <c r="G9" s="681">
        <v>4948403.7153999992</v>
      </c>
    </row>
    <row r="10" spans="1:7" s="709" customFormat="1">
      <c r="A10" s="679" t="s">
        <v>1706</v>
      </c>
      <c r="B10" s="679" t="s">
        <v>1707</v>
      </c>
      <c r="C10" s="700" t="s">
        <v>68</v>
      </c>
      <c r="D10" s="681">
        <v>67322.612790000014</v>
      </c>
      <c r="E10" s="681">
        <v>64395.569869999999</v>
      </c>
      <c r="F10" s="681">
        <v>2927.0429199999999</v>
      </c>
      <c r="G10" s="681">
        <v>3190.28863</v>
      </c>
    </row>
    <row r="11" spans="1:7" s="522" customFormat="1">
      <c r="A11" s="682" t="s">
        <v>1708</v>
      </c>
      <c r="B11" s="682" t="s">
        <v>1709</v>
      </c>
      <c r="C11" s="701" t="s">
        <v>1710</v>
      </c>
      <c r="D11" s="702"/>
      <c r="E11" s="702"/>
      <c r="F11" s="702"/>
      <c r="G11" s="702"/>
    </row>
    <row r="12" spans="1:7" s="522" customFormat="1">
      <c r="A12" s="682" t="s">
        <v>1711</v>
      </c>
      <c r="B12" s="682" t="s">
        <v>1712</v>
      </c>
      <c r="C12" s="701" t="s">
        <v>1713</v>
      </c>
      <c r="D12" s="684">
        <v>9341.6975600000005</v>
      </c>
      <c r="E12" s="684">
        <v>6662.1696400000001</v>
      </c>
      <c r="F12" s="684">
        <v>2679.52792</v>
      </c>
      <c r="G12" s="684">
        <v>2883.52063</v>
      </c>
    </row>
    <row r="13" spans="1:7" s="522" customFormat="1">
      <c r="A13" s="682" t="s">
        <v>1714</v>
      </c>
      <c r="B13" s="682" t="s">
        <v>294</v>
      </c>
      <c r="C13" s="701" t="s">
        <v>1715</v>
      </c>
      <c r="D13" s="703"/>
      <c r="E13" s="703"/>
      <c r="F13" s="703"/>
      <c r="G13" s="703"/>
    </row>
    <row r="14" spans="1:7" s="522" customFormat="1">
      <c r="A14" s="682" t="s">
        <v>1716</v>
      </c>
      <c r="B14" s="682" t="s">
        <v>1717</v>
      </c>
      <c r="C14" s="701" t="s">
        <v>1718</v>
      </c>
      <c r="D14" s="703"/>
      <c r="E14" s="703"/>
      <c r="F14" s="703"/>
      <c r="G14" s="703"/>
    </row>
    <row r="15" spans="1:7" s="522" customFormat="1">
      <c r="A15" s="682" t="s">
        <v>1719</v>
      </c>
      <c r="B15" s="682" t="s">
        <v>1720</v>
      </c>
      <c r="C15" s="701" t="s">
        <v>1721</v>
      </c>
      <c r="D15" s="684">
        <v>55913.328030000004</v>
      </c>
      <c r="E15" s="684">
        <v>55913.328030000004</v>
      </c>
      <c r="F15" s="703"/>
      <c r="G15" s="703"/>
    </row>
    <row r="16" spans="1:7" s="522" customFormat="1">
      <c r="A16" s="682" t="s">
        <v>1722</v>
      </c>
      <c r="B16" s="682" t="s">
        <v>1723</v>
      </c>
      <c r="C16" s="701" t="s">
        <v>1724</v>
      </c>
      <c r="D16" s="684">
        <v>1825.2901999999999</v>
      </c>
      <c r="E16" s="684">
        <v>1820.0722000000001</v>
      </c>
      <c r="F16" s="684">
        <v>5.218</v>
      </c>
      <c r="G16" s="684">
        <v>5.218</v>
      </c>
    </row>
    <row r="17" spans="1:7" s="522" customFormat="1">
      <c r="A17" s="682" t="s">
        <v>1725</v>
      </c>
      <c r="B17" s="682" t="s">
        <v>1726</v>
      </c>
      <c r="C17" s="701" t="s">
        <v>1727</v>
      </c>
      <c r="D17" s="684">
        <v>142.297</v>
      </c>
      <c r="E17" s="703"/>
      <c r="F17" s="684">
        <v>142.297</v>
      </c>
      <c r="G17" s="684">
        <v>101.55</v>
      </c>
    </row>
    <row r="18" spans="1:7" s="522" customFormat="1" ht="21">
      <c r="A18" s="682" t="s">
        <v>1728</v>
      </c>
      <c r="B18" s="682" t="s">
        <v>1729</v>
      </c>
      <c r="C18" s="701" t="s">
        <v>1730</v>
      </c>
      <c r="D18" s="703"/>
      <c r="E18" s="703"/>
      <c r="F18" s="703"/>
      <c r="G18" s="703"/>
    </row>
    <row r="19" spans="1:7" s="522" customFormat="1">
      <c r="A19" s="682" t="s">
        <v>1731</v>
      </c>
      <c r="B19" s="682" t="s">
        <v>1732</v>
      </c>
      <c r="C19" s="701" t="s">
        <v>1733</v>
      </c>
      <c r="D19" s="703">
        <v>100</v>
      </c>
      <c r="E19" s="703"/>
      <c r="F19" s="703">
        <v>100</v>
      </c>
      <c r="G19" s="684">
        <v>200</v>
      </c>
    </row>
    <row r="20" spans="1:7" s="709" customFormat="1">
      <c r="A20" s="679" t="s">
        <v>1734</v>
      </c>
      <c r="B20" s="679" t="s">
        <v>1735</v>
      </c>
      <c r="C20" s="700" t="s">
        <v>68</v>
      </c>
      <c r="D20" s="681">
        <v>9818873.3952700011</v>
      </c>
      <c r="E20" s="681">
        <v>4670606.3518500002</v>
      </c>
      <c r="F20" s="681">
        <v>5148267.04342</v>
      </c>
      <c r="G20" s="681">
        <v>4944142.3202299997</v>
      </c>
    </row>
    <row r="21" spans="1:7" s="522" customFormat="1">
      <c r="A21" s="682" t="s">
        <v>1736</v>
      </c>
      <c r="B21" s="682" t="s">
        <v>256</v>
      </c>
      <c r="C21" s="701" t="s">
        <v>1737</v>
      </c>
      <c r="D21" s="684">
        <v>548990.16087000002</v>
      </c>
      <c r="E21" s="703"/>
      <c r="F21" s="684">
        <v>548990.16087000002</v>
      </c>
      <c r="G21" s="684">
        <v>551811.90879000002</v>
      </c>
    </row>
    <row r="22" spans="1:7" s="522" customFormat="1">
      <c r="A22" s="682" t="s">
        <v>1738</v>
      </c>
      <c r="B22" s="682" t="s">
        <v>1739</v>
      </c>
      <c r="C22" s="701" t="s">
        <v>1740</v>
      </c>
      <c r="D22" s="684">
        <v>5534.2854000000007</v>
      </c>
      <c r="E22" s="703"/>
      <c r="F22" s="684">
        <v>5534.2854000000007</v>
      </c>
      <c r="G22" s="684">
        <v>5313.4834000000001</v>
      </c>
    </row>
    <row r="23" spans="1:7" s="522" customFormat="1">
      <c r="A23" s="682" t="s">
        <v>1741</v>
      </c>
      <c r="B23" s="682" t="s">
        <v>1742</v>
      </c>
      <c r="C23" s="701" t="s">
        <v>1743</v>
      </c>
      <c r="D23" s="684">
        <v>6753937.7471099999</v>
      </c>
      <c r="E23" s="684">
        <v>2456986.8968500001</v>
      </c>
      <c r="F23" s="684">
        <v>4296950.8502600007</v>
      </c>
      <c r="G23" s="684">
        <v>4054388.2656399999</v>
      </c>
    </row>
    <row r="24" spans="1:7" s="522" customFormat="1">
      <c r="A24" s="682" t="s">
        <v>1744</v>
      </c>
      <c r="B24" s="682" t="s">
        <v>1745</v>
      </c>
      <c r="C24" s="701" t="s">
        <v>1746</v>
      </c>
      <c r="D24" s="684">
        <v>1030363.2</v>
      </c>
      <c r="E24" s="684">
        <v>764883.08296999999</v>
      </c>
      <c r="F24" s="684">
        <v>265480.11703000002</v>
      </c>
      <c r="G24" s="684">
        <v>248868.21546000001</v>
      </c>
    </row>
    <row r="25" spans="1:7" s="522" customFormat="1">
      <c r="A25" s="682" t="s">
        <v>1747</v>
      </c>
      <c r="B25" s="682" t="s">
        <v>1748</v>
      </c>
      <c r="C25" s="701" t="s">
        <v>1749</v>
      </c>
      <c r="D25" s="684">
        <v>166.51476</v>
      </c>
      <c r="E25" s="684">
        <v>122.05502</v>
      </c>
      <c r="F25" s="684">
        <v>44.459739999999996</v>
      </c>
      <c r="G25" s="684">
        <v>138.84465</v>
      </c>
    </row>
    <row r="26" spans="1:7" s="522" customFormat="1">
      <c r="A26" s="682" t="s">
        <v>1750</v>
      </c>
      <c r="B26" s="682" t="s">
        <v>1751</v>
      </c>
      <c r="C26" s="701" t="s">
        <v>1752</v>
      </c>
      <c r="D26" s="684">
        <v>1448144.8942</v>
      </c>
      <c r="E26" s="684">
        <v>1448144.8942</v>
      </c>
      <c r="F26" s="684"/>
      <c r="G26" s="703"/>
    </row>
    <row r="27" spans="1:7" s="522" customFormat="1">
      <c r="A27" s="682" t="s">
        <v>1753</v>
      </c>
      <c r="B27" s="682" t="s">
        <v>1754</v>
      </c>
      <c r="C27" s="701" t="s">
        <v>1755</v>
      </c>
      <c r="D27" s="684">
        <v>1298.16399</v>
      </c>
      <c r="E27" s="684">
        <v>469.42280999999997</v>
      </c>
      <c r="F27" s="684">
        <v>828.7411800000001</v>
      </c>
      <c r="G27" s="684">
        <v>869.2964599999998</v>
      </c>
    </row>
    <row r="28" spans="1:7" s="522" customFormat="1">
      <c r="A28" s="682" t="s">
        <v>1756</v>
      </c>
      <c r="B28" s="682" t="s">
        <v>1757</v>
      </c>
      <c r="C28" s="701" t="s">
        <v>1758</v>
      </c>
      <c r="D28" s="684">
        <v>30438.428940000002</v>
      </c>
      <c r="E28" s="703"/>
      <c r="F28" s="684">
        <v>30438.428940000002</v>
      </c>
      <c r="G28" s="684">
        <v>82722.305829999998</v>
      </c>
    </row>
    <row r="29" spans="1:7" s="522" customFormat="1" ht="21">
      <c r="A29" s="682" t="s">
        <v>1759</v>
      </c>
      <c r="B29" s="682" t="s">
        <v>1760</v>
      </c>
      <c r="C29" s="701" t="s">
        <v>1761</v>
      </c>
      <c r="D29" s="703"/>
      <c r="E29" s="703"/>
      <c r="F29" s="703"/>
      <c r="G29" s="684"/>
    </row>
    <row r="30" spans="1:7" s="522" customFormat="1">
      <c r="A30" s="682" t="s">
        <v>1762</v>
      </c>
      <c r="B30" s="682" t="s">
        <v>1763</v>
      </c>
      <c r="C30" s="701" t="s">
        <v>1764</v>
      </c>
      <c r="D30" s="684"/>
      <c r="E30" s="703"/>
      <c r="F30" s="684"/>
      <c r="G30" s="684">
        <v>30</v>
      </c>
    </row>
    <row r="31" spans="1:7" s="709" customFormat="1">
      <c r="A31" s="679" t="s">
        <v>1765</v>
      </c>
      <c r="B31" s="679" t="s">
        <v>1766</v>
      </c>
      <c r="C31" s="700" t="s">
        <v>68</v>
      </c>
      <c r="D31" s="681"/>
      <c r="E31" s="704"/>
      <c r="F31" s="681"/>
      <c r="G31" s="681"/>
    </row>
    <row r="32" spans="1:7" s="522" customFormat="1">
      <c r="A32" s="682" t="s">
        <v>1767</v>
      </c>
      <c r="B32" s="682" t="s">
        <v>1768</v>
      </c>
      <c r="C32" s="701" t="s">
        <v>1769</v>
      </c>
      <c r="D32" s="703"/>
      <c r="E32" s="703"/>
      <c r="F32" s="703"/>
      <c r="G32" s="703"/>
    </row>
    <row r="33" spans="1:7" s="522" customFormat="1">
      <c r="A33" s="682" t="s">
        <v>1770</v>
      </c>
      <c r="B33" s="682" t="s">
        <v>1771</v>
      </c>
      <c r="C33" s="701" t="s">
        <v>1772</v>
      </c>
      <c r="D33" s="703"/>
      <c r="E33" s="703"/>
      <c r="F33" s="703"/>
      <c r="G33" s="703"/>
    </row>
    <row r="34" spans="1:7" s="522" customFormat="1">
      <c r="A34" s="682" t="s">
        <v>1773</v>
      </c>
      <c r="B34" s="682" t="s">
        <v>1774</v>
      </c>
      <c r="C34" s="701" t="s">
        <v>1775</v>
      </c>
      <c r="D34" s="703"/>
      <c r="E34" s="703"/>
      <c r="F34" s="703"/>
      <c r="G34" s="703"/>
    </row>
    <row r="35" spans="1:7" s="522" customFormat="1">
      <c r="A35" s="682" t="s">
        <v>1779</v>
      </c>
      <c r="B35" s="682" t="s">
        <v>1780</v>
      </c>
      <c r="C35" s="701" t="s">
        <v>1781</v>
      </c>
      <c r="D35" s="703"/>
      <c r="E35" s="703"/>
      <c r="F35" s="703"/>
      <c r="G35" s="703"/>
    </row>
    <row r="36" spans="1:7" s="522" customFormat="1">
      <c r="A36" s="682" t="s">
        <v>1782</v>
      </c>
      <c r="B36" s="682" t="s">
        <v>1783</v>
      </c>
      <c r="C36" s="701" t="s">
        <v>1784</v>
      </c>
      <c r="D36" s="684"/>
      <c r="E36" s="703"/>
      <c r="F36" s="684"/>
      <c r="G36" s="684"/>
    </row>
    <row r="37" spans="1:7" s="709" customFormat="1">
      <c r="A37" s="679" t="s">
        <v>1791</v>
      </c>
      <c r="B37" s="679" t="s">
        <v>1792</v>
      </c>
      <c r="C37" s="700" t="s">
        <v>68</v>
      </c>
      <c r="D37" s="681">
        <v>1846.23326</v>
      </c>
      <c r="E37" s="704"/>
      <c r="F37" s="681">
        <v>1846.23326</v>
      </c>
      <c r="G37" s="681">
        <v>1071.10654</v>
      </c>
    </row>
    <row r="38" spans="1:7" s="522" customFormat="1">
      <c r="A38" s="682" t="s">
        <v>1793</v>
      </c>
      <c r="B38" s="682" t="s">
        <v>1794</v>
      </c>
      <c r="C38" s="701" t="s">
        <v>1795</v>
      </c>
      <c r="D38" s="703"/>
      <c r="E38" s="703"/>
      <c r="F38" s="703"/>
      <c r="G38" s="703"/>
    </row>
    <row r="39" spans="1:7" s="522" customFormat="1">
      <c r="A39" s="682" t="s">
        <v>1796</v>
      </c>
      <c r="B39" s="682" t="s">
        <v>1797</v>
      </c>
      <c r="C39" s="701" t="s">
        <v>1798</v>
      </c>
      <c r="D39" s="703"/>
      <c r="E39" s="703"/>
      <c r="F39" s="703"/>
      <c r="G39" s="703"/>
    </row>
    <row r="40" spans="1:7" s="522" customFormat="1">
      <c r="A40" s="682" t="s">
        <v>1799</v>
      </c>
      <c r="B40" s="682" t="s">
        <v>1800</v>
      </c>
      <c r="C40" s="701" t="s">
        <v>1801</v>
      </c>
      <c r="D40" s="703">
        <v>60.643999999999998</v>
      </c>
      <c r="E40" s="703"/>
      <c r="F40" s="703">
        <v>60.643999999999998</v>
      </c>
      <c r="G40" s="703">
        <v>50.673999999999999</v>
      </c>
    </row>
    <row r="41" spans="1:7" s="522" customFormat="1" ht="21">
      <c r="A41" s="682" t="s">
        <v>1805</v>
      </c>
      <c r="B41" s="682" t="s">
        <v>1806</v>
      </c>
      <c r="C41" s="701" t="s">
        <v>1807</v>
      </c>
      <c r="D41" s="703"/>
      <c r="E41" s="703"/>
      <c r="F41" s="703"/>
      <c r="G41" s="703"/>
    </row>
    <row r="42" spans="1:7" s="522" customFormat="1">
      <c r="A42" s="682" t="s">
        <v>1808</v>
      </c>
      <c r="B42" s="682" t="s">
        <v>1809</v>
      </c>
      <c r="C42" s="701" t="s">
        <v>1810</v>
      </c>
      <c r="D42" s="703">
        <v>1785.58926</v>
      </c>
      <c r="E42" s="703"/>
      <c r="F42" s="703">
        <v>1785.58926</v>
      </c>
      <c r="G42" s="703">
        <v>1020.43254</v>
      </c>
    </row>
    <row r="43" spans="1:7" s="709" customFormat="1">
      <c r="A43" s="682" t="s">
        <v>1811</v>
      </c>
      <c r="B43" s="682" t="s">
        <v>1812</v>
      </c>
      <c r="C43" s="701" t="s">
        <v>1813</v>
      </c>
      <c r="D43" s="684"/>
      <c r="E43" s="703"/>
      <c r="F43" s="684"/>
      <c r="G43" s="684"/>
    </row>
    <row r="44" spans="1:7" s="709" customFormat="1">
      <c r="A44" s="679" t="s">
        <v>1814</v>
      </c>
      <c r="B44" s="679" t="s">
        <v>1815</v>
      </c>
      <c r="C44" s="700" t="s">
        <v>68</v>
      </c>
      <c r="D44" s="681">
        <v>1159671.8446600002</v>
      </c>
      <c r="E44" s="704">
        <v>2645.3106299999995</v>
      </c>
      <c r="F44" s="681">
        <v>1157026.53403</v>
      </c>
      <c r="G44" s="681">
        <v>1064693.3218499999</v>
      </c>
    </row>
    <row r="45" spans="1:7" s="522" customFormat="1">
      <c r="A45" s="679" t="s">
        <v>1816</v>
      </c>
      <c r="B45" s="679" t="s">
        <v>1817</v>
      </c>
      <c r="C45" s="700" t="s">
        <v>68</v>
      </c>
      <c r="D45" s="681">
        <v>37360.704969999999</v>
      </c>
      <c r="E45" s="704"/>
      <c r="F45" s="681">
        <v>37360.704969999999</v>
      </c>
      <c r="G45" s="681">
        <v>37711.70981</v>
      </c>
    </row>
    <row r="46" spans="1:7" s="522" customFormat="1">
      <c r="A46" s="682" t="s">
        <v>1818</v>
      </c>
      <c r="B46" s="682" t="s">
        <v>1819</v>
      </c>
      <c r="C46" s="701" t="s">
        <v>1820</v>
      </c>
      <c r="D46" s="703"/>
      <c r="E46" s="703"/>
      <c r="F46" s="703"/>
      <c r="G46" s="703"/>
    </row>
    <row r="47" spans="1:7" s="522" customFormat="1">
      <c r="A47" s="682" t="s">
        <v>1821</v>
      </c>
      <c r="B47" s="682" t="s">
        <v>1822</v>
      </c>
      <c r="C47" s="701" t="s">
        <v>1823</v>
      </c>
      <c r="D47" s="684">
        <v>16152.92785</v>
      </c>
      <c r="E47" s="703"/>
      <c r="F47" s="684">
        <v>16152.92785</v>
      </c>
      <c r="G47" s="684">
        <v>17240.895210000002</v>
      </c>
    </row>
    <row r="48" spans="1:7" s="522" customFormat="1">
      <c r="A48" s="682" t="s">
        <v>1824</v>
      </c>
      <c r="B48" s="682" t="s">
        <v>1825</v>
      </c>
      <c r="C48" s="701" t="s">
        <v>1826</v>
      </c>
      <c r="D48" s="684"/>
      <c r="E48" s="703"/>
      <c r="F48" s="684"/>
      <c r="G48" s="684">
        <v>0.68688000000000005</v>
      </c>
    </row>
    <row r="49" spans="1:7" s="522" customFormat="1">
      <c r="A49" s="682" t="s">
        <v>1827</v>
      </c>
      <c r="B49" s="682" t="s">
        <v>1828</v>
      </c>
      <c r="C49" s="701" t="s">
        <v>1829</v>
      </c>
      <c r="D49" s="684">
        <v>7666.0587300000007</v>
      </c>
      <c r="E49" s="703"/>
      <c r="F49" s="684">
        <v>7666.0587300000007</v>
      </c>
      <c r="G49" s="684">
        <v>7067.3397500000001</v>
      </c>
    </row>
    <row r="50" spans="1:7" s="522" customFormat="1">
      <c r="A50" s="682" t="s">
        <v>1830</v>
      </c>
      <c r="B50" s="682" t="s">
        <v>1831</v>
      </c>
      <c r="C50" s="701" t="s">
        <v>1832</v>
      </c>
      <c r="D50" s="703"/>
      <c r="E50" s="703"/>
      <c r="F50" s="703"/>
      <c r="G50" s="703"/>
    </row>
    <row r="51" spans="1:7" s="522" customFormat="1">
      <c r="A51" s="682" t="s">
        <v>1833</v>
      </c>
      <c r="B51" s="682" t="s">
        <v>1834</v>
      </c>
      <c r="C51" s="701" t="s">
        <v>1835</v>
      </c>
      <c r="D51" s="684">
        <v>8951.5230800000008</v>
      </c>
      <c r="E51" s="703"/>
      <c r="F51" s="684">
        <v>8951.5230800000008</v>
      </c>
      <c r="G51" s="684">
        <v>8849.0956300000016</v>
      </c>
    </row>
    <row r="52" spans="1:7" s="522" customFormat="1">
      <c r="A52" s="682" t="s">
        <v>1836</v>
      </c>
      <c r="B52" s="682" t="s">
        <v>1837</v>
      </c>
      <c r="C52" s="701" t="s">
        <v>1838</v>
      </c>
      <c r="D52" s="703"/>
      <c r="E52" s="703"/>
      <c r="F52" s="703"/>
      <c r="G52" s="703"/>
    </row>
    <row r="53" spans="1:7" s="522" customFormat="1">
      <c r="A53" s="682" t="s">
        <v>1839</v>
      </c>
      <c r="B53" s="682" t="s">
        <v>1840</v>
      </c>
      <c r="C53" s="701" t="s">
        <v>1841</v>
      </c>
      <c r="D53" s="684">
        <v>1917.61169</v>
      </c>
      <c r="E53" s="703"/>
      <c r="F53" s="684">
        <v>1917.61169</v>
      </c>
      <c r="G53" s="684">
        <v>2433.9955299999997</v>
      </c>
    </row>
    <row r="54" spans="1:7" s="522" customFormat="1">
      <c r="A54" s="682" t="s">
        <v>1842</v>
      </c>
      <c r="B54" s="682" t="s">
        <v>1843</v>
      </c>
      <c r="C54" s="701" t="s">
        <v>1844</v>
      </c>
      <c r="D54" s="684"/>
      <c r="E54" s="703"/>
      <c r="F54" s="684"/>
      <c r="G54" s="684"/>
    </row>
    <row r="55" spans="1:7" s="709" customFormat="1">
      <c r="A55" s="682" t="s">
        <v>1845</v>
      </c>
      <c r="B55" s="682" t="s">
        <v>1846</v>
      </c>
      <c r="C55" s="701" t="s">
        <v>1847</v>
      </c>
      <c r="D55" s="684">
        <v>2672.5836200000003</v>
      </c>
      <c r="E55" s="703"/>
      <c r="F55" s="684">
        <v>2672.5836200000003</v>
      </c>
      <c r="G55" s="684">
        <v>2119.6968099999999</v>
      </c>
    </row>
    <row r="56" spans="1:7" s="522" customFormat="1">
      <c r="A56" s="679" t="s">
        <v>1848</v>
      </c>
      <c r="B56" s="679" t="s">
        <v>1849</v>
      </c>
      <c r="C56" s="700" t="s">
        <v>68</v>
      </c>
      <c r="D56" s="681">
        <v>355889.25173000002</v>
      </c>
      <c r="E56" s="681">
        <v>2645.3106299999995</v>
      </c>
      <c r="F56" s="681">
        <v>353243.9411</v>
      </c>
      <c r="G56" s="681">
        <v>295962.87289</v>
      </c>
    </row>
    <row r="57" spans="1:7" s="522" customFormat="1">
      <c r="A57" s="710" t="s">
        <v>1850</v>
      </c>
      <c r="B57" s="710" t="s">
        <v>1851</v>
      </c>
      <c r="C57" s="711" t="s">
        <v>1852</v>
      </c>
      <c r="D57" s="702">
        <v>22945.925460000002</v>
      </c>
      <c r="E57" s="702">
        <v>2645.3106299999995</v>
      </c>
      <c r="F57" s="702">
        <v>20300.614829999999</v>
      </c>
      <c r="G57" s="702">
        <v>19481.092499999999</v>
      </c>
    </row>
    <row r="58" spans="1:7" s="522" customFormat="1">
      <c r="A58" s="682" t="s">
        <v>1859</v>
      </c>
      <c r="B58" s="682" t="s">
        <v>1860</v>
      </c>
      <c r="C58" s="701" t="s">
        <v>1861</v>
      </c>
      <c r="D58" s="684">
        <v>31022.71744</v>
      </c>
      <c r="E58" s="703"/>
      <c r="F58" s="684">
        <v>31022.71744</v>
      </c>
      <c r="G58" s="684">
        <v>32107.027810000003</v>
      </c>
    </row>
    <row r="59" spans="1:7" s="522" customFormat="1">
      <c r="A59" s="682" t="s">
        <v>1862</v>
      </c>
      <c r="B59" s="682" t="s">
        <v>1863</v>
      </c>
      <c r="C59" s="701" t="s">
        <v>1864</v>
      </c>
      <c r="D59" s="684">
        <v>8591.9702300000008</v>
      </c>
      <c r="E59" s="703"/>
      <c r="F59" s="684">
        <v>8591.9702300000008</v>
      </c>
      <c r="G59" s="684">
        <v>5807.6809899999989</v>
      </c>
    </row>
    <row r="60" spans="1:7" s="522" customFormat="1">
      <c r="A60" s="682" t="s">
        <v>1865</v>
      </c>
      <c r="B60" s="682" t="s">
        <v>1866</v>
      </c>
      <c r="C60" s="701" t="s">
        <v>1867</v>
      </c>
      <c r="D60" s="703"/>
      <c r="E60" s="703"/>
      <c r="F60" s="703"/>
      <c r="G60" s="703"/>
    </row>
    <row r="61" spans="1:7" s="522" customFormat="1">
      <c r="A61" s="682" t="s">
        <v>1877</v>
      </c>
      <c r="B61" s="682" t="s">
        <v>1878</v>
      </c>
      <c r="C61" s="701" t="s">
        <v>1879</v>
      </c>
      <c r="D61" s="684">
        <v>1831.8386799999998</v>
      </c>
      <c r="E61" s="703"/>
      <c r="F61" s="684">
        <v>1831.8386799999998</v>
      </c>
      <c r="G61" s="684">
        <v>2678.5430499999998</v>
      </c>
    </row>
    <row r="62" spans="1:7" s="522" customFormat="1" ht="21">
      <c r="A62" s="682" t="s">
        <v>1880</v>
      </c>
      <c r="B62" s="682" t="s">
        <v>1881</v>
      </c>
      <c r="C62" s="701" t="s">
        <v>1882</v>
      </c>
      <c r="D62" s="703"/>
      <c r="E62" s="703"/>
      <c r="F62" s="703"/>
      <c r="G62" s="703"/>
    </row>
    <row r="63" spans="1:7" s="522" customFormat="1">
      <c r="A63" s="682" t="s">
        <v>1883</v>
      </c>
      <c r="B63" s="682" t="s">
        <v>1884</v>
      </c>
      <c r="C63" s="701" t="s">
        <v>1885</v>
      </c>
      <c r="D63" s="684">
        <v>549.15200000000004</v>
      </c>
      <c r="E63" s="703"/>
      <c r="F63" s="684">
        <v>549.15200000000004</v>
      </c>
      <c r="G63" s="684">
        <v>181.97200000000001</v>
      </c>
    </row>
    <row r="64" spans="1:7" s="522" customFormat="1">
      <c r="A64" s="682" t="s">
        <v>1886</v>
      </c>
      <c r="B64" s="682" t="s">
        <v>1887</v>
      </c>
      <c r="C64" s="701" t="s">
        <v>1888</v>
      </c>
      <c r="D64" s="703"/>
      <c r="E64" s="703"/>
      <c r="F64" s="703"/>
      <c r="G64" s="684"/>
    </row>
    <row r="65" spans="1:7" s="522" customFormat="1">
      <c r="A65" s="682" t="s">
        <v>1889</v>
      </c>
      <c r="B65" s="682" t="s">
        <v>212</v>
      </c>
      <c r="C65" s="701" t="s">
        <v>1890</v>
      </c>
      <c r="D65" s="684">
        <v>782.08206999999993</v>
      </c>
      <c r="E65" s="703"/>
      <c r="F65" s="684">
        <v>782.08206999999993</v>
      </c>
      <c r="G65" s="684">
        <v>678.73289999999997</v>
      </c>
    </row>
    <row r="66" spans="1:7" s="522" customFormat="1">
      <c r="A66" s="682" t="s">
        <v>1891</v>
      </c>
      <c r="B66" s="682" t="s">
        <v>1892</v>
      </c>
      <c r="C66" s="701" t="s">
        <v>1893</v>
      </c>
      <c r="D66" s="684">
        <v>130.643</v>
      </c>
      <c r="E66" s="703"/>
      <c r="F66" s="684">
        <v>130.643</v>
      </c>
      <c r="G66" s="684">
        <v>70.59</v>
      </c>
    </row>
    <row r="67" spans="1:7" s="522" customFormat="1">
      <c r="A67" s="682" t="s">
        <v>1894</v>
      </c>
      <c r="B67" s="682" t="s">
        <v>1895</v>
      </c>
      <c r="C67" s="701" t="s">
        <v>1896</v>
      </c>
      <c r="D67" s="684">
        <v>1620.5179699999999</v>
      </c>
      <c r="E67" s="703"/>
      <c r="F67" s="684">
        <v>1620.5179699999999</v>
      </c>
      <c r="G67" s="684">
        <v>18</v>
      </c>
    </row>
    <row r="68" spans="1:7" s="522" customFormat="1">
      <c r="A68" s="682" t="s">
        <v>1897</v>
      </c>
      <c r="B68" s="682" t="s">
        <v>1898</v>
      </c>
      <c r="C68" s="701" t="s">
        <v>1899</v>
      </c>
      <c r="D68" s="684">
        <v>9138.053820000001</v>
      </c>
      <c r="E68" s="703"/>
      <c r="F68" s="684">
        <v>9138.053820000001</v>
      </c>
      <c r="G68" s="684">
        <v>3606.2428999999997</v>
      </c>
    </row>
    <row r="69" spans="1:7" s="522" customFormat="1">
      <c r="A69" s="682" t="s">
        <v>1900</v>
      </c>
      <c r="B69" s="682" t="s">
        <v>1901</v>
      </c>
      <c r="C69" s="701" t="s">
        <v>1902</v>
      </c>
      <c r="D69" s="703"/>
      <c r="E69" s="703"/>
      <c r="F69" s="703"/>
      <c r="G69" s="703"/>
    </row>
    <row r="70" spans="1:7" s="522" customFormat="1" ht="21">
      <c r="A70" s="682" t="s">
        <v>1915</v>
      </c>
      <c r="B70" s="682" t="s">
        <v>1916</v>
      </c>
      <c r="C70" s="701" t="s">
        <v>1917</v>
      </c>
      <c r="D70" s="684">
        <v>105.34824</v>
      </c>
      <c r="E70" s="703"/>
      <c r="F70" s="684">
        <v>105.34824</v>
      </c>
      <c r="G70" s="684">
        <v>376.46132</v>
      </c>
    </row>
    <row r="71" spans="1:7" s="522" customFormat="1">
      <c r="A71" s="682" t="s">
        <v>1918</v>
      </c>
      <c r="B71" s="682" t="s">
        <v>1919</v>
      </c>
      <c r="C71" s="701" t="s">
        <v>1920</v>
      </c>
      <c r="D71" s="703"/>
      <c r="E71" s="703"/>
      <c r="F71" s="703"/>
      <c r="G71" s="703"/>
    </row>
    <row r="72" spans="1:7" s="522" customFormat="1">
      <c r="A72" s="682" t="s">
        <v>1921</v>
      </c>
      <c r="B72" s="682" t="s">
        <v>1922</v>
      </c>
      <c r="C72" s="701" t="s">
        <v>1923</v>
      </c>
      <c r="D72" s="703">
        <v>8670.0834600000017</v>
      </c>
      <c r="E72" s="703"/>
      <c r="F72" s="703">
        <v>8670.0834600000017</v>
      </c>
      <c r="G72" s="703">
        <v>8473.6521199999988</v>
      </c>
    </row>
    <row r="73" spans="1:7" s="522" customFormat="1">
      <c r="A73" s="682" t="s">
        <v>1924</v>
      </c>
      <c r="B73" s="682" t="s">
        <v>1925</v>
      </c>
      <c r="C73" s="701" t="s">
        <v>1926</v>
      </c>
      <c r="D73" s="684">
        <v>1995.5605600000001</v>
      </c>
      <c r="E73" s="703"/>
      <c r="F73" s="684">
        <v>1995.5605600000001</v>
      </c>
      <c r="G73" s="684">
        <v>2784.1077700000001</v>
      </c>
    </row>
    <row r="74" spans="1:7" s="522" customFormat="1">
      <c r="A74" s="682" t="s">
        <v>1927</v>
      </c>
      <c r="B74" s="682" t="s">
        <v>1928</v>
      </c>
      <c r="C74" s="701" t="s">
        <v>1929</v>
      </c>
      <c r="D74" s="703">
        <v>250296.01797999998</v>
      </c>
      <c r="E74" s="703"/>
      <c r="F74" s="703">
        <v>250296.01797999998</v>
      </c>
      <c r="G74" s="703">
        <v>199847.80774000002</v>
      </c>
    </row>
    <row r="75" spans="1:7" s="709" customFormat="1">
      <c r="A75" s="686" t="s">
        <v>1930</v>
      </c>
      <c r="B75" s="686" t="s">
        <v>1931</v>
      </c>
      <c r="C75" s="705" t="s">
        <v>1932</v>
      </c>
      <c r="D75" s="688">
        <v>18209.340820000001</v>
      </c>
      <c r="E75" s="688"/>
      <c r="F75" s="688">
        <v>18209.340820000001</v>
      </c>
      <c r="G75" s="688">
        <v>19850.961789999998</v>
      </c>
    </row>
    <row r="76" spans="1:7" s="522" customFormat="1">
      <c r="A76" s="679" t="s">
        <v>1933</v>
      </c>
      <c r="B76" s="679" t="s">
        <v>1934</v>
      </c>
      <c r="C76" s="700" t="s">
        <v>68</v>
      </c>
      <c r="D76" s="681">
        <v>766421.88796000008</v>
      </c>
      <c r="E76" s="704"/>
      <c r="F76" s="681">
        <v>766421.88796000008</v>
      </c>
      <c r="G76" s="681">
        <v>731018.73914999992</v>
      </c>
    </row>
    <row r="77" spans="1:7" s="522" customFormat="1">
      <c r="A77" s="682" t="s">
        <v>1935</v>
      </c>
      <c r="B77" s="682" t="s">
        <v>1936</v>
      </c>
      <c r="C77" s="701" t="s">
        <v>1937</v>
      </c>
      <c r="D77" s="684"/>
      <c r="E77" s="703"/>
      <c r="F77" s="684"/>
      <c r="G77" s="684"/>
    </row>
    <row r="78" spans="1:7" s="522" customFormat="1">
      <c r="A78" s="682" t="s">
        <v>1938</v>
      </c>
      <c r="B78" s="682" t="s">
        <v>1939</v>
      </c>
      <c r="C78" s="701" t="s">
        <v>1940</v>
      </c>
      <c r="D78" s="684"/>
      <c r="E78" s="703"/>
      <c r="F78" s="684"/>
      <c r="G78" s="684"/>
    </row>
    <row r="79" spans="1:7" s="522" customFormat="1">
      <c r="A79" s="682" t="s">
        <v>1941</v>
      </c>
      <c r="B79" s="682" t="s">
        <v>1942</v>
      </c>
      <c r="C79" s="701" t="s">
        <v>1943</v>
      </c>
      <c r="D79" s="684"/>
      <c r="E79" s="703"/>
      <c r="F79" s="684"/>
      <c r="G79" s="684"/>
    </row>
    <row r="80" spans="1:7" s="522" customFormat="1">
      <c r="A80" s="682" t="s">
        <v>1944</v>
      </c>
      <c r="B80" s="682" t="s">
        <v>1945</v>
      </c>
      <c r="C80" s="701" t="s">
        <v>1946</v>
      </c>
      <c r="D80" s="684">
        <v>4673.3789000000006</v>
      </c>
      <c r="E80" s="703"/>
      <c r="F80" s="684">
        <v>4673.3789000000006</v>
      </c>
      <c r="G80" s="684">
        <v>9183.6719200000007</v>
      </c>
    </row>
    <row r="81" spans="1:7" s="522" customFormat="1">
      <c r="A81" s="682" t="s">
        <v>1947</v>
      </c>
      <c r="B81" s="682" t="s">
        <v>1948</v>
      </c>
      <c r="C81" s="701" t="s">
        <v>1949</v>
      </c>
      <c r="D81" s="684">
        <v>3855.19884</v>
      </c>
      <c r="E81" s="703"/>
      <c r="F81" s="684">
        <v>3855.19884</v>
      </c>
      <c r="G81" s="684">
        <v>854.86756999999989</v>
      </c>
    </row>
    <row r="82" spans="1:7" s="522" customFormat="1">
      <c r="A82" s="682" t="s">
        <v>1950</v>
      </c>
      <c r="B82" s="682" t="s">
        <v>1951</v>
      </c>
      <c r="C82" s="701" t="s">
        <v>1952</v>
      </c>
      <c r="D82" s="684">
        <v>734981.48044000007</v>
      </c>
      <c r="E82" s="703"/>
      <c r="F82" s="684">
        <v>734981.48044000007</v>
      </c>
      <c r="G82" s="684">
        <v>697611.35810000007</v>
      </c>
    </row>
    <row r="83" spans="1:7" s="522" customFormat="1">
      <c r="A83" s="682" t="s">
        <v>1953</v>
      </c>
      <c r="B83" s="682" t="s">
        <v>1954</v>
      </c>
      <c r="C83" s="701" t="s">
        <v>1955</v>
      </c>
      <c r="D83" s="684">
        <v>15727.12167</v>
      </c>
      <c r="E83" s="703"/>
      <c r="F83" s="684">
        <v>15727.12167</v>
      </c>
      <c r="G83" s="684">
        <v>16873.708549999999</v>
      </c>
    </row>
    <row r="84" spans="1:7" s="522" customFormat="1">
      <c r="A84" s="682" t="s">
        <v>1962</v>
      </c>
      <c r="B84" s="682" t="s">
        <v>1963</v>
      </c>
      <c r="C84" s="701" t="s">
        <v>1964</v>
      </c>
      <c r="D84" s="684">
        <v>921.13496999999995</v>
      </c>
      <c r="E84" s="703"/>
      <c r="F84" s="684">
        <v>921.13496999999995</v>
      </c>
      <c r="G84" s="684">
        <v>723.59327000000008</v>
      </c>
    </row>
    <row r="85" spans="1:7" s="522" customFormat="1">
      <c r="A85" s="682" t="s">
        <v>1965</v>
      </c>
      <c r="B85" s="682" t="s">
        <v>1966</v>
      </c>
      <c r="C85" s="701" t="s">
        <v>1967</v>
      </c>
      <c r="D85" s="684"/>
      <c r="E85" s="703"/>
      <c r="F85" s="684"/>
      <c r="G85" s="684"/>
    </row>
    <row r="86" spans="1:7" s="522" customFormat="1">
      <c r="A86" s="686" t="s">
        <v>1968</v>
      </c>
      <c r="B86" s="686" t="s">
        <v>1969</v>
      </c>
      <c r="C86" s="705" t="s">
        <v>1970</v>
      </c>
      <c r="D86" s="688">
        <v>6263.5731399999995</v>
      </c>
      <c r="E86" s="712"/>
      <c r="F86" s="688">
        <v>6263.5731399999995</v>
      </c>
      <c r="G86" s="688">
        <v>5771.5397400000002</v>
      </c>
    </row>
    <row r="87" spans="1:7" s="522" customFormat="1">
      <c r="A87" s="740"/>
      <c r="B87" s="740"/>
      <c r="C87" s="741"/>
      <c r="D87" s="742"/>
      <c r="E87" s="743"/>
      <c r="F87" s="742"/>
      <c r="G87" s="742"/>
    </row>
    <row r="88" spans="1:7" s="522" customFormat="1">
      <c r="A88" s="740"/>
      <c r="B88" s="740"/>
      <c r="C88" s="741"/>
      <c r="D88" s="742"/>
      <c r="E88" s="743"/>
      <c r="F88" s="742"/>
      <c r="G88" s="742"/>
    </row>
    <row r="89" spans="1:7" ht="12.75" customHeight="1">
      <c r="A89" s="689"/>
      <c r="B89" s="690"/>
      <c r="C89" s="691"/>
      <c r="D89" s="692">
        <v>1</v>
      </c>
      <c r="E89" s="692">
        <v>2</v>
      </c>
      <c r="F89" s="716"/>
      <c r="G89" s="742"/>
    </row>
    <row r="90" spans="1:7" s="685" customFormat="1" ht="12.75" customHeight="1">
      <c r="A90" s="1275" t="s">
        <v>1694</v>
      </c>
      <c r="B90" s="1277" t="s">
        <v>1695</v>
      </c>
      <c r="C90" s="1275" t="s">
        <v>1696</v>
      </c>
      <c r="D90" s="1278" t="s">
        <v>1697</v>
      </c>
      <c r="E90" s="1278"/>
      <c r="F90" s="716"/>
      <c r="G90" s="742"/>
    </row>
    <row r="91" spans="1:7" s="685" customFormat="1">
      <c r="A91" s="1276"/>
      <c r="B91" s="1277"/>
      <c r="C91" s="1276"/>
      <c r="D91" s="693" t="s">
        <v>1698</v>
      </c>
      <c r="E91" s="694" t="s">
        <v>1699</v>
      </c>
      <c r="F91" s="716"/>
      <c r="G91" s="742"/>
    </row>
    <row r="92" spans="1:7" s="709" customFormat="1">
      <c r="A92" s="679"/>
      <c r="B92" s="679" t="s">
        <v>1971</v>
      </c>
      <c r="C92" s="700" t="s">
        <v>68</v>
      </c>
      <c r="D92" s="681">
        <v>6310066.8536299998</v>
      </c>
      <c r="E92" s="681">
        <v>6013097.0372500001</v>
      </c>
      <c r="F92" s="744"/>
      <c r="G92" s="744"/>
    </row>
    <row r="93" spans="1:7" s="709" customFormat="1">
      <c r="A93" s="679" t="s">
        <v>1972</v>
      </c>
      <c r="B93" s="679" t="s">
        <v>1973</v>
      </c>
      <c r="C93" s="700" t="s">
        <v>68</v>
      </c>
      <c r="D93" s="681">
        <v>5525510.6633799998</v>
      </c>
      <c r="E93" s="681">
        <v>5297369.1640400002</v>
      </c>
      <c r="F93" s="744"/>
      <c r="G93" s="744"/>
    </row>
    <row r="94" spans="1:7" s="709" customFormat="1">
      <c r="A94" s="679" t="s">
        <v>1974</v>
      </c>
      <c r="B94" s="679" t="s">
        <v>1975</v>
      </c>
      <c r="C94" s="700" t="s">
        <v>68</v>
      </c>
      <c r="D94" s="681">
        <v>5187482.2802799996</v>
      </c>
      <c r="E94" s="681">
        <v>5005007.4789799992</v>
      </c>
      <c r="F94" s="744"/>
      <c r="G94" s="744"/>
    </row>
    <row r="95" spans="1:7" s="522" customFormat="1">
      <c r="A95" s="682" t="s">
        <v>1976</v>
      </c>
      <c r="B95" s="682" t="s">
        <v>1977</v>
      </c>
      <c r="C95" s="701" t="s">
        <v>1978</v>
      </c>
      <c r="D95" s="702">
        <v>5302678.5777200004</v>
      </c>
      <c r="E95" s="702">
        <v>5236032.5934300004</v>
      </c>
      <c r="F95" s="742"/>
      <c r="G95" s="742"/>
    </row>
    <row r="96" spans="1:7" s="522" customFormat="1">
      <c r="A96" s="682" t="s">
        <v>1979</v>
      </c>
      <c r="B96" s="682" t="s">
        <v>1980</v>
      </c>
      <c r="C96" s="701" t="s">
        <v>1981</v>
      </c>
      <c r="D96" s="684">
        <v>556355.85251</v>
      </c>
      <c r="E96" s="684">
        <v>380143.43179999996</v>
      </c>
      <c r="F96" s="742"/>
      <c r="G96" s="743"/>
    </row>
    <row r="97" spans="1:7" s="522" customFormat="1">
      <c r="A97" s="682" t="s">
        <v>1982</v>
      </c>
      <c r="B97" s="682" t="s">
        <v>1983</v>
      </c>
      <c r="C97" s="701" t="s">
        <v>1984</v>
      </c>
      <c r="D97" s="703"/>
      <c r="E97" s="703"/>
      <c r="F97" s="743"/>
      <c r="G97" s="743"/>
    </row>
    <row r="98" spans="1:7" s="522" customFormat="1">
      <c r="A98" s="682" t="s">
        <v>1985</v>
      </c>
      <c r="B98" s="682" t="s">
        <v>1986</v>
      </c>
      <c r="C98" s="701" t="s">
        <v>1987</v>
      </c>
      <c r="D98" s="684">
        <v>-666811.06615999993</v>
      </c>
      <c r="E98" s="703">
        <v>-608198.24974</v>
      </c>
      <c r="F98" s="743"/>
      <c r="G98" s="743"/>
    </row>
    <row r="99" spans="1:7" s="522" customFormat="1">
      <c r="A99" s="682" t="s">
        <v>1988</v>
      </c>
      <c r="B99" s="682" t="s">
        <v>1989</v>
      </c>
      <c r="C99" s="701" t="s">
        <v>1990</v>
      </c>
      <c r="D99" s="703"/>
      <c r="E99" s="703"/>
      <c r="F99" s="743"/>
      <c r="G99" s="743"/>
    </row>
    <row r="100" spans="1:7" s="522" customFormat="1">
      <c r="A100" s="682" t="s">
        <v>1991</v>
      </c>
      <c r="B100" s="682" t="s">
        <v>1992</v>
      </c>
      <c r="C100" s="701" t="s">
        <v>1993</v>
      </c>
      <c r="D100" s="684">
        <v>-4741.0837899999997</v>
      </c>
      <c r="E100" s="684">
        <v>-2970.2965099999997</v>
      </c>
      <c r="F100" s="743"/>
      <c r="G100" s="743"/>
    </row>
    <row r="101" spans="1:7" s="709" customFormat="1">
      <c r="A101" s="679" t="s">
        <v>1994</v>
      </c>
      <c r="B101" s="679" t="s">
        <v>1995</v>
      </c>
      <c r="C101" s="700" t="s">
        <v>68</v>
      </c>
      <c r="D101" s="707">
        <v>319313.14737000002</v>
      </c>
      <c r="E101" s="707">
        <v>269027.37808999995</v>
      </c>
      <c r="F101" s="744"/>
      <c r="G101" s="744"/>
    </row>
    <row r="102" spans="1:7" s="522" customFormat="1">
      <c r="A102" s="682" t="s">
        <v>1996</v>
      </c>
      <c r="B102" s="682" t="s">
        <v>1997</v>
      </c>
      <c r="C102" s="701" t="s">
        <v>1998</v>
      </c>
      <c r="D102" s="684">
        <v>30632.515090000001</v>
      </c>
      <c r="E102" s="684">
        <v>22705.544160000001</v>
      </c>
      <c r="F102" s="742"/>
      <c r="G102" s="742"/>
    </row>
    <row r="103" spans="1:7" s="522" customFormat="1">
      <c r="A103" s="682" t="s">
        <v>1999</v>
      </c>
      <c r="B103" s="682" t="s">
        <v>2000</v>
      </c>
      <c r="C103" s="701" t="s">
        <v>2001</v>
      </c>
      <c r="D103" s="684">
        <v>18572.183559999998</v>
      </c>
      <c r="E103" s="684">
        <v>19699.872360000001</v>
      </c>
      <c r="F103" s="742"/>
      <c r="G103" s="742"/>
    </row>
    <row r="104" spans="1:7" s="522" customFormat="1" ht="13.5" customHeight="1">
      <c r="A104" s="682" t="s">
        <v>2002</v>
      </c>
      <c r="B104" s="682" t="s">
        <v>2003</v>
      </c>
      <c r="C104" s="701" t="s">
        <v>2004</v>
      </c>
      <c r="D104" s="684">
        <v>63924.515119999996</v>
      </c>
      <c r="E104" s="684">
        <v>55817.996119999996</v>
      </c>
      <c r="F104" s="742"/>
      <c r="G104" s="742"/>
    </row>
    <row r="105" spans="1:7" s="522" customFormat="1">
      <c r="A105" s="682" t="s">
        <v>2005</v>
      </c>
      <c r="B105" s="682" t="s">
        <v>2006</v>
      </c>
      <c r="C105" s="701" t="s">
        <v>2007</v>
      </c>
      <c r="D105" s="684">
        <v>18517.375530000001</v>
      </c>
      <c r="E105" s="684">
        <v>20371.136839999999</v>
      </c>
      <c r="F105" s="743"/>
      <c r="G105" s="743"/>
    </row>
    <row r="106" spans="1:7" s="522" customFormat="1">
      <c r="A106" s="682" t="s">
        <v>2008</v>
      </c>
      <c r="B106" s="682" t="s">
        <v>2009</v>
      </c>
      <c r="C106" s="701" t="s">
        <v>2010</v>
      </c>
      <c r="D106" s="684">
        <v>187666.55807</v>
      </c>
      <c r="E106" s="684">
        <v>150432.82861000006</v>
      </c>
      <c r="F106" s="742"/>
      <c r="G106" s="742"/>
    </row>
    <row r="107" spans="1:7" s="522" customFormat="1">
      <c r="A107" s="682" t="s">
        <v>2011</v>
      </c>
      <c r="B107" s="682" t="s">
        <v>2012</v>
      </c>
      <c r="C107" s="701" t="s">
        <v>2013</v>
      </c>
      <c r="D107" s="684"/>
      <c r="E107" s="684"/>
      <c r="F107" s="743"/>
      <c r="G107" s="743"/>
    </row>
    <row r="108" spans="1:7" s="709" customFormat="1">
      <c r="A108" s="679" t="s">
        <v>2014</v>
      </c>
      <c r="B108" s="679" t="s">
        <v>2015</v>
      </c>
      <c r="C108" s="700" t="s">
        <v>68</v>
      </c>
      <c r="D108" s="707">
        <v>18715.23573</v>
      </c>
      <c r="E108" s="707">
        <v>23334.306969999998</v>
      </c>
      <c r="F108" s="744"/>
      <c r="G108" s="744"/>
    </row>
    <row r="109" spans="1:7" s="522" customFormat="1">
      <c r="A109" s="682" t="s">
        <v>2016</v>
      </c>
      <c r="B109" s="682" t="s">
        <v>2017</v>
      </c>
      <c r="C109" s="701" t="s">
        <v>2018</v>
      </c>
      <c r="D109" s="684">
        <v>19115.376980000001</v>
      </c>
      <c r="E109" s="684">
        <v>24236.697499999998</v>
      </c>
      <c r="F109" s="742"/>
      <c r="G109" s="743"/>
    </row>
    <row r="110" spans="1:7" s="522" customFormat="1">
      <c r="A110" s="682" t="s">
        <v>2019</v>
      </c>
      <c r="B110" s="682" t="s">
        <v>2020</v>
      </c>
      <c r="C110" s="701" t="s">
        <v>2021</v>
      </c>
      <c r="D110" s="684"/>
      <c r="E110" s="684"/>
      <c r="F110" s="743"/>
      <c r="G110" s="742"/>
    </row>
    <row r="111" spans="1:7" s="522" customFormat="1">
      <c r="A111" s="682" t="s">
        <v>2022</v>
      </c>
      <c r="B111" s="682" t="s">
        <v>2023</v>
      </c>
      <c r="C111" s="701" t="s">
        <v>2024</v>
      </c>
      <c r="D111" s="684">
        <v>-400.14125000000001</v>
      </c>
      <c r="E111" s="684">
        <v>-902.39053000000001</v>
      </c>
      <c r="F111" s="743"/>
      <c r="G111" s="743"/>
    </row>
    <row r="112" spans="1:7" s="709" customFormat="1">
      <c r="A112" s="679" t="s">
        <v>2025</v>
      </c>
      <c r="B112" s="679" t="s">
        <v>2026</v>
      </c>
      <c r="C112" s="700" t="s">
        <v>68</v>
      </c>
      <c r="D112" s="707">
        <v>784556.19024999999</v>
      </c>
      <c r="E112" s="707">
        <v>715727.87320999999</v>
      </c>
      <c r="F112" s="744"/>
      <c r="G112" s="744"/>
    </row>
    <row r="113" spans="1:7" s="709" customFormat="1">
      <c r="A113" s="679" t="s">
        <v>2027</v>
      </c>
      <c r="B113" s="679" t="s">
        <v>2028</v>
      </c>
      <c r="C113" s="700" t="s">
        <v>68</v>
      </c>
      <c r="D113" s="707"/>
      <c r="E113" s="707"/>
      <c r="F113" s="744"/>
      <c r="G113" s="744"/>
    </row>
    <row r="114" spans="1:7" s="522" customFormat="1">
      <c r="A114" s="682" t="s">
        <v>2029</v>
      </c>
      <c r="B114" s="682" t="s">
        <v>2028</v>
      </c>
      <c r="C114" s="701" t="s">
        <v>2030</v>
      </c>
      <c r="D114" s="684"/>
      <c r="E114" s="684"/>
      <c r="F114" s="743"/>
      <c r="G114" s="743"/>
    </row>
    <row r="115" spans="1:7" s="709" customFormat="1">
      <c r="A115" s="679" t="s">
        <v>2031</v>
      </c>
      <c r="B115" s="679" t="s">
        <v>2032</v>
      </c>
      <c r="C115" s="700" t="s">
        <v>68</v>
      </c>
      <c r="D115" s="707">
        <v>264604.75595999998</v>
      </c>
      <c r="E115" s="707">
        <v>183985.30429</v>
      </c>
      <c r="F115" s="744"/>
      <c r="G115" s="744"/>
    </row>
    <row r="116" spans="1:7" s="522" customFormat="1">
      <c r="A116" s="682" t="s">
        <v>2033</v>
      </c>
      <c r="B116" s="682" t="s">
        <v>2034</v>
      </c>
      <c r="C116" s="701" t="s">
        <v>2035</v>
      </c>
      <c r="D116" s="684"/>
      <c r="E116" s="703"/>
      <c r="F116" s="743"/>
      <c r="G116" s="743"/>
    </row>
    <row r="117" spans="1:7" s="522" customFormat="1">
      <c r="A117" s="682" t="s">
        <v>2036</v>
      </c>
      <c r="B117" s="682" t="s">
        <v>2037</v>
      </c>
      <c r="C117" s="701" t="s">
        <v>2038</v>
      </c>
      <c r="D117" s="684"/>
      <c r="E117" s="703">
        <v>100</v>
      </c>
      <c r="F117" s="743"/>
      <c r="G117" s="743"/>
    </row>
    <row r="118" spans="1:7" s="522" customFormat="1">
      <c r="A118" s="682" t="s">
        <v>2042</v>
      </c>
      <c r="B118" s="682" t="s">
        <v>2043</v>
      </c>
      <c r="C118" s="701" t="s">
        <v>2044</v>
      </c>
      <c r="D118" s="684">
        <v>484.13553999999999</v>
      </c>
      <c r="E118" s="703">
        <v>4864.3860000000004</v>
      </c>
      <c r="F118" s="743"/>
      <c r="G118" s="743"/>
    </row>
    <row r="119" spans="1:7" s="522" customFormat="1" ht="21">
      <c r="A119" s="682" t="s">
        <v>2051</v>
      </c>
      <c r="B119" s="682" t="s">
        <v>2052</v>
      </c>
      <c r="C119" s="701" t="s">
        <v>2053</v>
      </c>
      <c r="D119" s="684"/>
      <c r="E119" s="684"/>
      <c r="F119" s="743"/>
      <c r="G119" s="743"/>
    </row>
    <row r="120" spans="1:7" s="522" customFormat="1">
      <c r="A120" s="682" t="s">
        <v>2054</v>
      </c>
      <c r="B120" s="682" t="s">
        <v>2055</v>
      </c>
      <c r="C120" s="701" t="s">
        <v>2056</v>
      </c>
      <c r="D120" s="703">
        <v>940.02184999999997</v>
      </c>
      <c r="E120" s="703">
        <v>1275.57862</v>
      </c>
      <c r="F120" s="743"/>
      <c r="G120" s="743"/>
    </row>
    <row r="121" spans="1:7" s="522" customFormat="1">
      <c r="A121" s="682" t="s">
        <v>2057</v>
      </c>
      <c r="B121" s="682" t="s">
        <v>2058</v>
      </c>
      <c r="C121" s="701" t="s">
        <v>2059</v>
      </c>
      <c r="D121" s="688">
        <v>263180.59856999997</v>
      </c>
      <c r="E121" s="688">
        <v>177745.33966999999</v>
      </c>
      <c r="F121" s="743"/>
      <c r="G121" s="743"/>
    </row>
    <row r="122" spans="1:7" s="709" customFormat="1">
      <c r="A122" s="679" t="s">
        <v>2060</v>
      </c>
      <c r="B122" s="679" t="s">
        <v>2061</v>
      </c>
      <c r="C122" s="700" t="s">
        <v>68</v>
      </c>
      <c r="D122" s="707">
        <v>519951.43429</v>
      </c>
      <c r="E122" s="707">
        <v>531742.56891999999</v>
      </c>
      <c r="F122" s="744"/>
      <c r="G122" s="744"/>
    </row>
    <row r="123" spans="1:7" s="522" customFormat="1">
      <c r="A123" s="682" t="s">
        <v>2062</v>
      </c>
      <c r="B123" s="682" t="s">
        <v>2063</v>
      </c>
      <c r="C123" s="701" t="s">
        <v>2064</v>
      </c>
      <c r="D123" s="702"/>
      <c r="E123" s="702">
        <v>5200</v>
      </c>
      <c r="F123" s="743"/>
      <c r="G123" s="743"/>
    </row>
    <row r="124" spans="1:7" s="522" customFormat="1">
      <c r="A124" s="682" t="s">
        <v>2071</v>
      </c>
      <c r="B124" s="682" t="s">
        <v>2072</v>
      </c>
      <c r="C124" s="701" t="s">
        <v>2073</v>
      </c>
      <c r="D124" s="703"/>
      <c r="E124" s="684"/>
      <c r="F124" s="743"/>
      <c r="G124" s="743"/>
    </row>
    <row r="125" spans="1:7" s="522" customFormat="1">
      <c r="A125" s="682" t="s">
        <v>2074</v>
      </c>
      <c r="B125" s="682" t="s">
        <v>2075</v>
      </c>
      <c r="C125" s="701" t="s">
        <v>2076</v>
      </c>
      <c r="D125" s="684">
        <v>44924.131560000002</v>
      </c>
      <c r="E125" s="684">
        <v>68189.910640000002</v>
      </c>
      <c r="F125" s="742"/>
      <c r="G125" s="742"/>
    </row>
    <row r="126" spans="1:7" s="522" customFormat="1">
      <c r="A126" s="682" t="s">
        <v>2080</v>
      </c>
      <c r="B126" s="682" t="s">
        <v>2081</v>
      </c>
      <c r="C126" s="701" t="s">
        <v>2082</v>
      </c>
      <c r="D126" s="684">
        <v>21991.83224</v>
      </c>
      <c r="E126" s="684">
        <v>17574.45822</v>
      </c>
      <c r="F126" s="742"/>
      <c r="G126" s="742"/>
    </row>
    <row r="127" spans="1:7" s="522" customFormat="1">
      <c r="A127" s="682" t="s">
        <v>2086</v>
      </c>
      <c r="B127" s="682" t="s">
        <v>2087</v>
      </c>
      <c r="C127" s="701" t="s">
        <v>2088</v>
      </c>
      <c r="D127" s="684">
        <v>19017.293450000001</v>
      </c>
      <c r="E127" s="684">
        <v>3329.0729999999999</v>
      </c>
      <c r="F127" s="743"/>
      <c r="G127" s="743"/>
    </row>
    <row r="128" spans="1:7" s="522" customFormat="1" ht="12.75" customHeight="1">
      <c r="A128" s="682" t="s">
        <v>2092</v>
      </c>
      <c r="B128" s="682" t="s">
        <v>2093</v>
      </c>
      <c r="C128" s="701" t="s">
        <v>2094</v>
      </c>
      <c r="D128" s="684">
        <v>134035.10500000001</v>
      </c>
      <c r="E128" s="684">
        <v>128932.81526</v>
      </c>
      <c r="F128" s="742"/>
      <c r="G128" s="742"/>
    </row>
    <row r="129" spans="1:7" s="522" customFormat="1" ht="12.75" customHeight="1">
      <c r="A129" s="682" t="s">
        <v>2095</v>
      </c>
      <c r="B129" s="682" t="s">
        <v>2096</v>
      </c>
      <c r="C129" s="701" t="s">
        <v>2097</v>
      </c>
      <c r="D129" s="684">
        <v>31767.601999999999</v>
      </c>
      <c r="E129" s="684">
        <v>31474.229520000001</v>
      </c>
      <c r="F129" s="742"/>
      <c r="G129" s="742"/>
    </row>
    <row r="130" spans="1:7" s="522" customFormat="1" ht="12.75" customHeight="1">
      <c r="A130" s="682" t="s">
        <v>2098</v>
      </c>
      <c r="B130" s="682" t="s">
        <v>1881</v>
      </c>
      <c r="C130" s="701" t="s">
        <v>1882</v>
      </c>
      <c r="D130" s="684">
        <v>104791.3652</v>
      </c>
      <c r="E130" s="684">
        <v>101208.19893000001</v>
      </c>
      <c r="F130" s="742"/>
      <c r="G130" s="742"/>
    </row>
    <row r="131" spans="1:7" s="522" customFormat="1" ht="12.75" customHeight="1">
      <c r="A131" s="682" t="s">
        <v>2099</v>
      </c>
      <c r="B131" s="682" t="s">
        <v>1884</v>
      </c>
      <c r="C131" s="701" t="s">
        <v>1885</v>
      </c>
      <c r="D131" s="684">
        <v>783.274</v>
      </c>
      <c r="E131" s="684">
        <v>900.005</v>
      </c>
      <c r="F131" s="743"/>
      <c r="G131" s="743"/>
    </row>
    <row r="132" spans="1:7" s="522" customFormat="1" ht="12.75" customHeight="1">
      <c r="A132" s="682" t="s">
        <v>2100</v>
      </c>
      <c r="B132" s="682" t="s">
        <v>1887</v>
      </c>
      <c r="C132" s="701" t="s">
        <v>1888</v>
      </c>
      <c r="D132" s="684">
        <v>27117.57</v>
      </c>
      <c r="E132" s="684">
        <v>23778.177</v>
      </c>
      <c r="F132" s="742"/>
      <c r="G132" s="742"/>
    </row>
    <row r="133" spans="1:7" s="522" customFormat="1" ht="12.75" customHeight="1">
      <c r="A133" s="682" t="s">
        <v>2101</v>
      </c>
      <c r="B133" s="682" t="s">
        <v>212</v>
      </c>
      <c r="C133" s="701" t="s">
        <v>1890</v>
      </c>
      <c r="D133" s="684">
        <v>3733.3381799999997</v>
      </c>
      <c r="E133" s="684">
        <v>5187.2629999999999</v>
      </c>
      <c r="F133" s="742"/>
      <c r="G133" s="742"/>
    </row>
    <row r="134" spans="1:7" s="522" customFormat="1" ht="12.75" customHeight="1">
      <c r="A134" s="682" t="s">
        <v>2102</v>
      </c>
      <c r="B134" s="682" t="s">
        <v>1892</v>
      </c>
      <c r="C134" s="701" t="s">
        <v>1893</v>
      </c>
      <c r="D134" s="684">
        <v>70.521000000000001</v>
      </c>
      <c r="E134" s="684">
        <v>13.125</v>
      </c>
      <c r="F134" s="742"/>
      <c r="G134" s="742"/>
    </row>
    <row r="135" spans="1:7" s="522" customFormat="1" ht="12.75" customHeight="1">
      <c r="A135" s="682" t="s">
        <v>2103</v>
      </c>
      <c r="B135" s="682" t="s">
        <v>2104</v>
      </c>
      <c r="C135" s="701" t="s">
        <v>2105</v>
      </c>
      <c r="D135" s="684">
        <v>32.526000000000003</v>
      </c>
      <c r="E135" s="684">
        <v>44.348999999999997</v>
      </c>
      <c r="F135" s="743"/>
      <c r="G135" s="743"/>
    </row>
    <row r="136" spans="1:7" s="522" customFormat="1" ht="12.75" customHeight="1">
      <c r="A136" s="682" t="s">
        <v>2106</v>
      </c>
      <c r="B136" s="682" t="s">
        <v>2107</v>
      </c>
      <c r="C136" s="701" t="s">
        <v>2108</v>
      </c>
      <c r="D136" s="684">
        <v>819.45400000000006</v>
      </c>
      <c r="E136" s="684">
        <v>252.935</v>
      </c>
      <c r="F136" s="742"/>
      <c r="G136" s="742"/>
    </row>
    <row r="137" spans="1:7" s="522" customFormat="1" ht="12.75" customHeight="1">
      <c r="A137" s="682" t="s">
        <v>2109</v>
      </c>
      <c r="B137" s="682" t="s">
        <v>2110</v>
      </c>
      <c r="C137" s="701" t="s">
        <v>2111</v>
      </c>
      <c r="D137" s="684">
        <v>996.29793000000006</v>
      </c>
      <c r="E137" s="684">
        <v>1286.6332199999999</v>
      </c>
      <c r="F137" s="743"/>
      <c r="G137" s="743"/>
    </row>
    <row r="138" spans="1:7" s="522" customFormat="1" ht="12.75" customHeight="1">
      <c r="A138" s="682" t="s">
        <v>2112</v>
      </c>
      <c r="B138" s="682" t="s">
        <v>2113</v>
      </c>
      <c r="C138" s="701" t="s">
        <v>2114</v>
      </c>
      <c r="D138" s="684"/>
      <c r="E138" s="684"/>
      <c r="F138" s="743"/>
      <c r="G138" s="743"/>
    </row>
    <row r="139" spans="1:7" s="522" customFormat="1" ht="21">
      <c r="A139" s="682" t="s">
        <v>2125</v>
      </c>
      <c r="B139" s="682" t="s">
        <v>2126</v>
      </c>
      <c r="C139" s="701" t="s">
        <v>2127</v>
      </c>
      <c r="D139" s="684">
        <v>0.19913</v>
      </c>
      <c r="E139" s="684">
        <v>367.53383000000002</v>
      </c>
      <c r="F139" s="743"/>
      <c r="G139" s="743"/>
    </row>
    <row r="140" spans="1:7" s="522" customFormat="1" ht="12.75" customHeight="1">
      <c r="A140" s="682" t="s">
        <v>2128</v>
      </c>
      <c r="B140" s="682" t="s">
        <v>2129</v>
      </c>
      <c r="C140" s="701" t="s">
        <v>2130</v>
      </c>
      <c r="D140" s="684">
        <v>42521.327680000002</v>
      </c>
      <c r="E140" s="684">
        <v>60872.923369999997</v>
      </c>
      <c r="F140" s="742"/>
      <c r="G140" s="742"/>
    </row>
    <row r="141" spans="1:7" s="522" customFormat="1" ht="12.75" customHeight="1">
      <c r="A141" s="682" t="s">
        <v>2131</v>
      </c>
      <c r="B141" s="682" t="s">
        <v>2132</v>
      </c>
      <c r="C141" s="701" t="s">
        <v>2133</v>
      </c>
      <c r="D141" s="684">
        <v>11323.18334</v>
      </c>
      <c r="E141" s="684">
        <v>8971.7505199999996</v>
      </c>
      <c r="F141" s="742"/>
      <c r="G141" s="742"/>
    </row>
    <row r="142" spans="1:7" s="522" customFormat="1" ht="12.75" customHeight="1">
      <c r="A142" s="682" t="s">
        <v>2134</v>
      </c>
      <c r="B142" s="682" t="s">
        <v>2135</v>
      </c>
      <c r="C142" s="701" t="s">
        <v>2136</v>
      </c>
      <c r="D142" s="684">
        <v>18963.077960000002</v>
      </c>
      <c r="E142" s="684">
        <v>14280.60118</v>
      </c>
      <c r="F142" s="742"/>
      <c r="G142" s="742"/>
    </row>
    <row r="143" spans="1:7" s="522" customFormat="1" ht="12.75" customHeight="1">
      <c r="A143" s="682" t="s">
        <v>2137</v>
      </c>
      <c r="B143" s="682" t="s">
        <v>2138</v>
      </c>
      <c r="C143" s="701" t="s">
        <v>2139</v>
      </c>
      <c r="D143" s="684">
        <v>28881.119260000007</v>
      </c>
      <c r="E143" s="684">
        <v>30785.12573</v>
      </c>
      <c r="F143" s="742"/>
      <c r="G143" s="742"/>
    </row>
    <row r="144" spans="1:7" s="522" customFormat="1" ht="12.75" customHeight="1">
      <c r="A144" s="686" t="s">
        <v>2140</v>
      </c>
      <c r="B144" s="686" t="s">
        <v>2141</v>
      </c>
      <c r="C144" s="705" t="s">
        <v>2142</v>
      </c>
      <c r="D144" s="688">
        <v>28182.216359999999</v>
      </c>
      <c r="E144" s="688">
        <v>29093.461500000001</v>
      </c>
      <c r="F144" s="698"/>
      <c r="G144" s="698"/>
    </row>
    <row r="145" spans="1:7" s="522" customFormat="1">
      <c r="C145" s="696"/>
      <c r="D145" s="698"/>
      <c r="E145" s="698"/>
      <c r="F145" s="698"/>
      <c r="G145" s="698"/>
    </row>
    <row r="146" spans="1:7" s="522" customFormat="1">
      <c r="A146" s="745"/>
      <c r="C146" s="696"/>
      <c r="D146" s="746"/>
      <c r="E146" s="746"/>
      <c r="F146" s="746"/>
      <c r="G146" s="746"/>
    </row>
    <row r="147" spans="1:7" s="522" customFormat="1">
      <c r="A147" s="745"/>
      <c r="C147" s="696"/>
      <c r="D147" s="746"/>
      <c r="E147" s="746"/>
      <c r="F147" s="746"/>
      <c r="G147" s="746"/>
    </row>
    <row r="148" spans="1:7" s="522" customFormat="1">
      <c r="A148" s="745"/>
      <c r="C148" s="696"/>
      <c r="D148" s="746"/>
      <c r="E148" s="746"/>
      <c r="F148" s="746"/>
      <c r="G148" s="746"/>
    </row>
    <row r="149" spans="1:7">
      <c r="F149" s="746"/>
      <c r="G149" s="746"/>
    </row>
    <row r="150" spans="1:7">
      <c r="F150" s="746"/>
      <c r="G150" s="746"/>
    </row>
  </sheetData>
  <customSheetViews>
    <customSheetView guid="{040A417A-1A2A-4546-91E5-4FDAF814DD6C}" showPageBreaks="1" showGridLines="0" printArea="1" view="pageBreakPreview">
      <selection activeCell="H13" sqref="H13"/>
      <rowBreaks count="1" manualBreakCount="1">
        <brk id="73" max="6" man="1"/>
      </rowBreaks>
      <pageMargins left="0.39370078740157483" right="0.39370078740157483" top="0.59055118110236227" bottom="0.39370078740157483" header="0.31496062992125984" footer="0.11811023622047245"/>
      <printOptions horizontalCentered="1"/>
      <pageSetup paperSize="9" scale="76" firstPageNumber="434" fitToHeight="2" orientation="portrait" useFirstPageNumber="1" r:id="rId1"/>
      <headerFooter alignWithMargins="0">
        <oddHeader>&amp;L&amp;"Tahoma,Kurzíva"Závěrečný účet za rok 2013&amp;R&amp;"Tahoma,Kurzíva"Tabulka č. 39</oddHeader>
        <oddFooter>&amp;C&amp;"Tahoma,Obyčejné"&amp;P</oddFooter>
      </headerFooter>
    </customSheetView>
  </customSheetViews>
  <mergeCells count="12">
    <mergeCell ref="A90:A91"/>
    <mergeCell ref="B90:B91"/>
    <mergeCell ref="C90:C91"/>
    <mergeCell ref="D90:E90"/>
    <mergeCell ref="A1:G1"/>
    <mergeCell ref="A2:G2"/>
    <mergeCell ref="A5:A7"/>
    <mergeCell ref="B5:B7"/>
    <mergeCell ref="C5:C7"/>
    <mergeCell ref="D5:G5"/>
    <mergeCell ref="D6:F6"/>
    <mergeCell ref="G6:G7"/>
  </mergeCells>
  <printOptions horizontalCentered="1"/>
  <pageMargins left="0.39370078740157483" right="0.39370078740157483" top="0.59055118110236227" bottom="0.39370078740157483" header="0.31496062992125984" footer="0.11811023622047245"/>
  <pageSetup paperSize="9" scale="76" firstPageNumber="434" fitToHeight="2" orientation="portrait" useFirstPageNumber="1" r:id="rId2"/>
  <headerFooter alignWithMargins="0">
    <oddHeader>&amp;L&amp;"Tahoma,Kurzíva"Závěrečný účet za rok 2013&amp;R&amp;"Tahoma,Kurzíva"Tabulka č. 39</oddHeader>
    <oddFooter>&amp;C&amp;"Tahoma,Obyčejné"&amp;P</oddFooter>
  </headerFooter>
  <rowBreaks count="1" manualBreakCount="1">
    <brk id="73" max="6"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3"/>
  <sheetViews>
    <sheetView showGridLines="0" view="pageBreakPreview" zoomScaleNormal="100" workbookViewId="0">
      <selection activeCell="H13" sqref="H13"/>
    </sheetView>
  </sheetViews>
  <sheetFormatPr defaultRowHeight="12.75"/>
  <cols>
    <col min="1" max="1" width="6.7109375" style="22" customWidth="1"/>
    <col min="2" max="2" width="58.42578125" style="22" customWidth="1"/>
    <col min="3" max="3" width="8.5703125" style="737" customWidth="1"/>
    <col min="4" max="7" width="15.42578125" style="22" customWidth="1"/>
    <col min="8" max="256" width="9.140625" style="22"/>
    <col min="257" max="257" width="6.7109375" style="22" customWidth="1"/>
    <col min="258" max="258" width="58.42578125" style="22" customWidth="1"/>
    <col min="259" max="259" width="8.5703125" style="22" customWidth="1"/>
    <col min="260" max="263" width="15.42578125" style="22" customWidth="1"/>
    <col min="264" max="512" width="9.140625" style="22"/>
    <col min="513" max="513" width="6.7109375" style="22" customWidth="1"/>
    <col min="514" max="514" width="58.42578125" style="22" customWidth="1"/>
    <col min="515" max="515" width="8.5703125" style="22" customWidth="1"/>
    <col min="516" max="519" width="15.42578125" style="22" customWidth="1"/>
    <col min="520" max="768" width="9.140625" style="22"/>
    <col min="769" max="769" width="6.7109375" style="22" customWidth="1"/>
    <col min="770" max="770" width="58.42578125" style="22" customWidth="1"/>
    <col min="771" max="771" width="8.5703125" style="22" customWidth="1"/>
    <col min="772" max="775" width="15.42578125" style="22" customWidth="1"/>
    <col min="776" max="1024" width="9.140625" style="22"/>
    <col min="1025" max="1025" width="6.7109375" style="22" customWidth="1"/>
    <col min="1026" max="1026" width="58.42578125" style="22" customWidth="1"/>
    <col min="1027" max="1027" width="8.5703125" style="22" customWidth="1"/>
    <col min="1028" max="1031" width="15.42578125" style="22" customWidth="1"/>
    <col min="1032" max="1280" width="9.140625" style="22"/>
    <col min="1281" max="1281" width="6.7109375" style="22" customWidth="1"/>
    <col min="1282" max="1282" width="58.42578125" style="22" customWidth="1"/>
    <col min="1283" max="1283" width="8.5703125" style="22" customWidth="1"/>
    <col min="1284" max="1287" width="15.42578125" style="22" customWidth="1"/>
    <col min="1288" max="1536" width="9.140625" style="22"/>
    <col min="1537" max="1537" width="6.7109375" style="22" customWidth="1"/>
    <col min="1538" max="1538" width="58.42578125" style="22" customWidth="1"/>
    <col min="1539" max="1539" width="8.5703125" style="22" customWidth="1"/>
    <col min="1540" max="1543" width="15.42578125" style="22" customWidth="1"/>
    <col min="1544" max="1792" width="9.140625" style="22"/>
    <col min="1793" max="1793" width="6.7109375" style="22" customWidth="1"/>
    <col min="1794" max="1794" width="58.42578125" style="22" customWidth="1"/>
    <col min="1795" max="1795" width="8.5703125" style="22" customWidth="1"/>
    <col min="1796" max="1799" width="15.42578125" style="22" customWidth="1"/>
    <col min="1800" max="2048" width="9.140625" style="22"/>
    <col min="2049" max="2049" width="6.7109375" style="22" customWidth="1"/>
    <col min="2050" max="2050" width="58.42578125" style="22" customWidth="1"/>
    <col min="2051" max="2051" width="8.5703125" style="22" customWidth="1"/>
    <col min="2052" max="2055" width="15.42578125" style="22" customWidth="1"/>
    <col min="2056" max="2304" width="9.140625" style="22"/>
    <col min="2305" max="2305" width="6.7109375" style="22" customWidth="1"/>
    <col min="2306" max="2306" width="58.42578125" style="22" customWidth="1"/>
    <col min="2307" max="2307" width="8.5703125" style="22" customWidth="1"/>
    <col min="2308" max="2311" width="15.42578125" style="22" customWidth="1"/>
    <col min="2312" max="2560" width="9.140625" style="22"/>
    <col min="2561" max="2561" width="6.7109375" style="22" customWidth="1"/>
    <col min="2562" max="2562" width="58.42578125" style="22" customWidth="1"/>
    <col min="2563" max="2563" width="8.5703125" style="22" customWidth="1"/>
    <col min="2564" max="2567" width="15.42578125" style="22" customWidth="1"/>
    <col min="2568" max="2816" width="9.140625" style="22"/>
    <col min="2817" max="2817" width="6.7109375" style="22" customWidth="1"/>
    <col min="2818" max="2818" width="58.42578125" style="22" customWidth="1"/>
    <col min="2819" max="2819" width="8.5703125" style="22" customWidth="1"/>
    <col min="2820" max="2823" width="15.42578125" style="22" customWidth="1"/>
    <col min="2824" max="3072" width="9.140625" style="22"/>
    <col min="3073" max="3073" width="6.7109375" style="22" customWidth="1"/>
    <col min="3074" max="3074" width="58.42578125" style="22" customWidth="1"/>
    <col min="3075" max="3075" width="8.5703125" style="22" customWidth="1"/>
    <col min="3076" max="3079" width="15.42578125" style="22" customWidth="1"/>
    <col min="3080" max="3328" width="9.140625" style="22"/>
    <col min="3329" max="3329" width="6.7109375" style="22" customWidth="1"/>
    <col min="3330" max="3330" width="58.42578125" style="22" customWidth="1"/>
    <col min="3331" max="3331" width="8.5703125" style="22" customWidth="1"/>
    <col min="3332" max="3335" width="15.42578125" style="22" customWidth="1"/>
    <col min="3336" max="3584" width="9.140625" style="22"/>
    <col min="3585" max="3585" width="6.7109375" style="22" customWidth="1"/>
    <col min="3586" max="3586" width="58.42578125" style="22" customWidth="1"/>
    <col min="3587" max="3587" width="8.5703125" style="22" customWidth="1"/>
    <col min="3588" max="3591" width="15.42578125" style="22" customWidth="1"/>
    <col min="3592" max="3840" width="9.140625" style="22"/>
    <col min="3841" max="3841" width="6.7109375" style="22" customWidth="1"/>
    <col min="3842" max="3842" width="58.42578125" style="22" customWidth="1"/>
    <col min="3843" max="3843" width="8.5703125" style="22" customWidth="1"/>
    <col min="3844" max="3847" width="15.42578125" style="22" customWidth="1"/>
    <col min="3848" max="4096" width="9.140625" style="22"/>
    <col min="4097" max="4097" width="6.7109375" style="22" customWidth="1"/>
    <col min="4098" max="4098" width="58.42578125" style="22" customWidth="1"/>
    <col min="4099" max="4099" width="8.5703125" style="22" customWidth="1"/>
    <col min="4100" max="4103" width="15.42578125" style="22" customWidth="1"/>
    <col min="4104" max="4352" width="9.140625" style="22"/>
    <col min="4353" max="4353" width="6.7109375" style="22" customWidth="1"/>
    <col min="4354" max="4354" width="58.42578125" style="22" customWidth="1"/>
    <col min="4355" max="4355" width="8.5703125" style="22" customWidth="1"/>
    <col min="4356" max="4359" width="15.42578125" style="22" customWidth="1"/>
    <col min="4360" max="4608" width="9.140625" style="22"/>
    <col min="4609" max="4609" width="6.7109375" style="22" customWidth="1"/>
    <col min="4610" max="4610" width="58.42578125" style="22" customWidth="1"/>
    <col min="4611" max="4611" width="8.5703125" style="22" customWidth="1"/>
    <col min="4612" max="4615" width="15.42578125" style="22" customWidth="1"/>
    <col min="4616" max="4864" width="9.140625" style="22"/>
    <col min="4865" max="4865" width="6.7109375" style="22" customWidth="1"/>
    <col min="4866" max="4866" width="58.42578125" style="22" customWidth="1"/>
    <col min="4867" max="4867" width="8.5703125" style="22" customWidth="1"/>
    <col min="4868" max="4871" width="15.42578125" style="22" customWidth="1"/>
    <col min="4872" max="5120" width="9.140625" style="22"/>
    <col min="5121" max="5121" width="6.7109375" style="22" customWidth="1"/>
    <col min="5122" max="5122" width="58.42578125" style="22" customWidth="1"/>
    <col min="5123" max="5123" width="8.5703125" style="22" customWidth="1"/>
    <col min="5124" max="5127" width="15.42578125" style="22" customWidth="1"/>
    <col min="5128" max="5376" width="9.140625" style="22"/>
    <col min="5377" max="5377" width="6.7109375" style="22" customWidth="1"/>
    <col min="5378" max="5378" width="58.42578125" style="22" customWidth="1"/>
    <col min="5379" max="5379" width="8.5703125" style="22" customWidth="1"/>
    <col min="5380" max="5383" width="15.42578125" style="22" customWidth="1"/>
    <col min="5384" max="5632" width="9.140625" style="22"/>
    <col min="5633" max="5633" width="6.7109375" style="22" customWidth="1"/>
    <col min="5634" max="5634" width="58.42578125" style="22" customWidth="1"/>
    <col min="5635" max="5635" width="8.5703125" style="22" customWidth="1"/>
    <col min="5636" max="5639" width="15.42578125" style="22" customWidth="1"/>
    <col min="5640" max="5888" width="9.140625" style="22"/>
    <col min="5889" max="5889" width="6.7109375" style="22" customWidth="1"/>
    <col min="5890" max="5890" width="58.42578125" style="22" customWidth="1"/>
    <col min="5891" max="5891" width="8.5703125" style="22" customWidth="1"/>
    <col min="5892" max="5895" width="15.42578125" style="22" customWidth="1"/>
    <col min="5896" max="6144" width="9.140625" style="22"/>
    <col min="6145" max="6145" width="6.7109375" style="22" customWidth="1"/>
    <col min="6146" max="6146" width="58.42578125" style="22" customWidth="1"/>
    <col min="6147" max="6147" width="8.5703125" style="22" customWidth="1"/>
    <col min="6148" max="6151" width="15.42578125" style="22" customWidth="1"/>
    <col min="6152" max="6400" width="9.140625" style="22"/>
    <col min="6401" max="6401" width="6.7109375" style="22" customWidth="1"/>
    <col min="6402" max="6402" width="58.42578125" style="22" customWidth="1"/>
    <col min="6403" max="6403" width="8.5703125" style="22" customWidth="1"/>
    <col min="6404" max="6407" width="15.42578125" style="22" customWidth="1"/>
    <col min="6408" max="6656" width="9.140625" style="22"/>
    <col min="6657" max="6657" width="6.7109375" style="22" customWidth="1"/>
    <col min="6658" max="6658" width="58.42578125" style="22" customWidth="1"/>
    <col min="6659" max="6659" width="8.5703125" style="22" customWidth="1"/>
    <col min="6660" max="6663" width="15.42578125" style="22" customWidth="1"/>
    <col min="6664" max="6912" width="9.140625" style="22"/>
    <col min="6913" max="6913" width="6.7109375" style="22" customWidth="1"/>
    <col min="6914" max="6914" width="58.42578125" style="22" customWidth="1"/>
    <col min="6915" max="6915" width="8.5703125" style="22" customWidth="1"/>
    <col min="6916" max="6919" width="15.42578125" style="22" customWidth="1"/>
    <col min="6920" max="7168" width="9.140625" style="22"/>
    <col min="7169" max="7169" width="6.7109375" style="22" customWidth="1"/>
    <col min="7170" max="7170" width="58.42578125" style="22" customWidth="1"/>
    <col min="7171" max="7171" width="8.5703125" style="22" customWidth="1"/>
    <col min="7172" max="7175" width="15.42578125" style="22" customWidth="1"/>
    <col min="7176" max="7424" width="9.140625" style="22"/>
    <col min="7425" max="7425" width="6.7109375" style="22" customWidth="1"/>
    <col min="7426" max="7426" width="58.42578125" style="22" customWidth="1"/>
    <col min="7427" max="7427" width="8.5703125" style="22" customWidth="1"/>
    <col min="7428" max="7431" width="15.42578125" style="22" customWidth="1"/>
    <col min="7432" max="7680" width="9.140625" style="22"/>
    <col min="7681" max="7681" width="6.7109375" style="22" customWidth="1"/>
    <col min="7682" max="7682" width="58.42578125" style="22" customWidth="1"/>
    <col min="7683" max="7683" width="8.5703125" style="22" customWidth="1"/>
    <col min="7684" max="7687" width="15.42578125" style="22" customWidth="1"/>
    <col min="7688" max="7936" width="9.140625" style="22"/>
    <col min="7937" max="7937" width="6.7109375" style="22" customWidth="1"/>
    <col min="7938" max="7938" width="58.42578125" style="22" customWidth="1"/>
    <col min="7939" max="7939" width="8.5703125" style="22" customWidth="1"/>
    <col min="7940" max="7943" width="15.42578125" style="22" customWidth="1"/>
    <col min="7944" max="8192" width="9.140625" style="22"/>
    <col min="8193" max="8193" width="6.7109375" style="22" customWidth="1"/>
    <col min="8194" max="8194" width="58.42578125" style="22" customWidth="1"/>
    <col min="8195" max="8195" width="8.5703125" style="22" customWidth="1"/>
    <col min="8196" max="8199" width="15.42578125" style="22" customWidth="1"/>
    <col min="8200" max="8448" width="9.140625" style="22"/>
    <col min="8449" max="8449" width="6.7109375" style="22" customWidth="1"/>
    <col min="8450" max="8450" width="58.42578125" style="22" customWidth="1"/>
    <col min="8451" max="8451" width="8.5703125" style="22" customWidth="1"/>
    <col min="8452" max="8455" width="15.42578125" style="22" customWidth="1"/>
    <col min="8456" max="8704" width="9.140625" style="22"/>
    <col min="8705" max="8705" width="6.7109375" style="22" customWidth="1"/>
    <col min="8706" max="8706" width="58.42578125" style="22" customWidth="1"/>
    <col min="8707" max="8707" width="8.5703125" style="22" customWidth="1"/>
    <col min="8708" max="8711" width="15.42578125" style="22" customWidth="1"/>
    <col min="8712" max="8960" width="9.140625" style="22"/>
    <col min="8961" max="8961" width="6.7109375" style="22" customWidth="1"/>
    <col min="8962" max="8962" width="58.42578125" style="22" customWidth="1"/>
    <col min="8963" max="8963" width="8.5703125" style="22" customWidth="1"/>
    <col min="8964" max="8967" width="15.42578125" style="22" customWidth="1"/>
    <col min="8968" max="9216" width="9.140625" style="22"/>
    <col min="9217" max="9217" width="6.7109375" style="22" customWidth="1"/>
    <col min="9218" max="9218" width="58.42578125" style="22" customWidth="1"/>
    <col min="9219" max="9219" width="8.5703125" style="22" customWidth="1"/>
    <col min="9220" max="9223" width="15.42578125" style="22" customWidth="1"/>
    <col min="9224" max="9472" width="9.140625" style="22"/>
    <col min="9473" max="9473" width="6.7109375" style="22" customWidth="1"/>
    <col min="9474" max="9474" width="58.42578125" style="22" customWidth="1"/>
    <col min="9475" max="9475" width="8.5703125" style="22" customWidth="1"/>
    <col min="9476" max="9479" width="15.42578125" style="22" customWidth="1"/>
    <col min="9480" max="9728" width="9.140625" style="22"/>
    <col min="9729" max="9729" width="6.7109375" style="22" customWidth="1"/>
    <col min="9730" max="9730" width="58.42578125" style="22" customWidth="1"/>
    <col min="9731" max="9731" width="8.5703125" style="22" customWidth="1"/>
    <col min="9732" max="9735" width="15.42578125" style="22" customWidth="1"/>
    <col min="9736" max="9984" width="9.140625" style="22"/>
    <col min="9985" max="9985" width="6.7109375" style="22" customWidth="1"/>
    <col min="9986" max="9986" width="58.42578125" style="22" customWidth="1"/>
    <col min="9987" max="9987" width="8.5703125" style="22" customWidth="1"/>
    <col min="9988" max="9991" width="15.42578125" style="22" customWidth="1"/>
    <col min="9992" max="10240" width="9.140625" style="22"/>
    <col min="10241" max="10241" width="6.7109375" style="22" customWidth="1"/>
    <col min="10242" max="10242" width="58.42578125" style="22" customWidth="1"/>
    <col min="10243" max="10243" width="8.5703125" style="22" customWidth="1"/>
    <col min="10244" max="10247" width="15.42578125" style="22" customWidth="1"/>
    <col min="10248" max="10496" width="9.140625" style="22"/>
    <col min="10497" max="10497" width="6.7109375" style="22" customWidth="1"/>
    <col min="10498" max="10498" width="58.42578125" style="22" customWidth="1"/>
    <col min="10499" max="10499" width="8.5703125" style="22" customWidth="1"/>
    <col min="10500" max="10503" width="15.42578125" style="22" customWidth="1"/>
    <col min="10504" max="10752" width="9.140625" style="22"/>
    <col min="10753" max="10753" width="6.7109375" style="22" customWidth="1"/>
    <col min="10754" max="10754" width="58.42578125" style="22" customWidth="1"/>
    <col min="10755" max="10755" width="8.5703125" style="22" customWidth="1"/>
    <col min="10756" max="10759" width="15.42578125" style="22" customWidth="1"/>
    <col min="10760" max="11008" width="9.140625" style="22"/>
    <col min="11009" max="11009" width="6.7109375" style="22" customWidth="1"/>
    <col min="11010" max="11010" width="58.42578125" style="22" customWidth="1"/>
    <col min="11011" max="11011" width="8.5703125" style="22" customWidth="1"/>
    <col min="11012" max="11015" width="15.42578125" style="22" customWidth="1"/>
    <col min="11016" max="11264" width="9.140625" style="22"/>
    <col min="11265" max="11265" width="6.7109375" style="22" customWidth="1"/>
    <col min="11266" max="11266" width="58.42578125" style="22" customWidth="1"/>
    <col min="11267" max="11267" width="8.5703125" style="22" customWidth="1"/>
    <col min="11268" max="11271" width="15.42578125" style="22" customWidth="1"/>
    <col min="11272" max="11520" width="9.140625" style="22"/>
    <col min="11521" max="11521" width="6.7109375" style="22" customWidth="1"/>
    <col min="11522" max="11522" width="58.42578125" style="22" customWidth="1"/>
    <col min="11523" max="11523" width="8.5703125" style="22" customWidth="1"/>
    <col min="11524" max="11527" width="15.42578125" style="22" customWidth="1"/>
    <col min="11528" max="11776" width="9.140625" style="22"/>
    <col min="11777" max="11777" width="6.7109375" style="22" customWidth="1"/>
    <col min="11778" max="11778" width="58.42578125" style="22" customWidth="1"/>
    <col min="11779" max="11779" width="8.5703125" style="22" customWidth="1"/>
    <col min="11780" max="11783" width="15.42578125" style="22" customWidth="1"/>
    <col min="11784" max="12032" width="9.140625" style="22"/>
    <col min="12033" max="12033" width="6.7109375" style="22" customWidth="1"/>
    <col min="12034" max="12034" width="58.42578125" style="22" customWidth="1"/>
    <col min="12035" max="12035" width="8.5703125" style="22" customWidth="1"/>
    <col min="12036" max="12039" width="15.42578125" style="22" customWidth="1"/>
    <col min="12040" max="12288" width="9.140625" style="22"/>
    <col min="12289" max="12289" width="6.7109375" style="22" customWidth="1"/>
    <col min="12290" max="12290" width="58.42578125" style="22" customWidth="1"/>
    <col min="12291" max="12291" width="8.5703125" style="22" customWidth="1"/>
    <col min="12292" max="12295" width="15.42578125" style="22" customWidth="1"/>
    <col min="12296" max="12544" width="9.140625" style="22"/>
    <col min="12545" max="12545" width="6.7109375" style="22" customWidth="1"/>
    <col min="12546" max="12546" width="58.42578125" style="22" customWidth="1"/>
    <col min="12547" max="12547" width="8.5703125" style="22" customWidth="1"/>
    <col min="12548" max="12551" width="15.42578125" style="22" customWidth="1"/>
    <col min="12552" max="12800" width="9.140625" style="22"/>
    <col min="12801" max="12801" width="6.7109375" style="22" customWidth="1"/>
    <col min="12802" max="12802" width="58.42578125" style="22" customWidth="1"/>
    <col min="12803" max="12803" width="8.5703125" style="22" customWidth="1"/>
    <col min="12804" max="12807" width="15.42578125" style="22" customWidth="1"/>
    <col min="12808" max="13056" width="9.140625" style="22"/>
    <col min="13057" max="13057" width="6.7109375" style="22" customWidth="1"/>
    <col min="13058" max="13058" width="58.42578125" style="22" customWidth="1"/>
    <col min="13059" max="13059" width="8.5703125" style="22" customWidth="1"/>
    <col min="13060" max="13063" width="15.42578125" style="22" customWidth="1"/>
    <col min="13064" max="13312" width="9.140625" style="22"/>
    <col min="13313" max="13313" width="6.7109375" style="22" customWidth="1"/>
    <col min="13314" max="13314" width="58.42578125" style="22" customWidth="1"/>
    <col min="13315" max="13315" width="8.5703125" style="22" customWidth="1"/>
    <col min="13316" max="13319" width="15.42578125" style="22" customWidth="1"/>
    <col min="13320" max="13568" width="9.140625" style="22"/>
    <col min="13569" max="13569" width="6.7109375" style="22" customWidth="1"/>
    <col min="13570" max="13570" width="58.42578125" style="22" customWidth="1"/>
    <col min="13571" max="13571" width="8.5703125" style="22" customWidth="1"/>
    <col min="13572" max="13575" width="15.42578125" style="22" customWidth="1"/>
    <col min="13576" max="13824" width="9.140625" style="22"/>
    <col min="13825" max="13825" width="6.7109375" style="22" customWidth="1"/>
    <col min="13826" max="13826" width="58.42578125" style="22" customWidth="1"/>
    <col min="13827" max="13827" width="8.5703125" style="22" customWidth="1"/>
    <col min="13828" max="13831" width="15.42578125" style="22" customWidth="1"/>
    <col min="13832" max="14080" width="9.140625" style="22"/>
    <col min="14081" max="14081" width="6.7109375" style="22" customWidth="1"/>
    <col min="14082" max="14082" width="58.42578125" style="22" customWidth="1"/>
    <col min="14083" max="14083" width="8.5703125" style="22" customWidth="1"/>
    <col min="14084" max="14087" width="15.42578125" style="22" customWidth="1"/>
    <col min="14088" max="14336" width="9.140625" style="22"/>
    <col min="14337" max="14337" width="6.7109375" style="22" customWidth="1"/>
    <col min="14338" max="14338" width="58.42578125" style="22" customWidth="1"/>
    <col min="14339" max="14339" width="8.5703125" style="22" customWidth="1"/>
    <col min="14340" max="14343" width="15.42578125" style="22" customWidth="1"/>
    <col min="14344" max="14592" width="9.140625" style="22"/>
    <col min="14593" max="14593" width="6.7109375" style="22" customWidth="1"/>
    <col min="14594" max="14594" width="58.42578125" style="22" customWidth="1"/>
    <col min="14595" max="14595" width="8.5703125" style="22" customWidth="1"/>
    <col min="14596" max="14599" width="15.42578125" style="22" customWidth="1"/>
    <col min="14600" max="14848" width="9.140625" style="22"/>
    <col min="14849" max="14849" width="6.7109375" style="22" customWidth="1"/>
    <col min="14850" max="14850" width="58.42578125" style="22" customWidth="1"/>
    <col min="14851" max="14851" width="8.5703125" style="22" customWidth="1"/>
    <col min="14852" max="14855" width="15.42578125" style="22" customWidth="1"/>
    <col min="14856" max="15104" width="9.140625" style="22"/>
    <col min="15105" max="15105" width="6.7109375" style="22" customWidth="1"/>
    <col min="15106" max="15106" width="58.42578125" style="22" customWidth="1"/>
    <col min="15107" max="15107" width="8.5703125" style="22" customWidth="1"/>
    <col min="15108" max="15111" width="15.42578125" style="22" customWidth="1"/>
    <col min="15112" max="15360" width="9.140625" style="22"/>
    <col min="15361" max="15361" width="6.7109375" style="22" customWidth="1"/>
    <col min="15362" max="15362" width="58.42578125" style="22" customWidth="1"/>
    <col min="15363" max="15363" width="8.5703125" style="22" customWidth="1"/>
    <col min="15364" max="15367" width="15.42578125" style="22" customWidth="1"/>
    <col min="15368" max="15616" width="9.140625" style="22"/>
    <col min="15617" max="15617" width="6.7109375" style="22" customWidth="1"/>
    <col min="15618" max="15618" width="58.42578125" style="22" customWidth="1"/>
    <col min="15619" max="15619" width="8.5703125" style="22" customWidth="1"/>
    <col min="15620" max="15623" width="15.42578125" style="22" customWidth="1"/>
    <col min="15624" max="15872" width="9.140625" style="22"/>
    <col min="15873" max="15873" width="6.7109375" style="22" customWidth="1"/>
    <col min="15874" max="15874" width="58.42578125" style="22" customWidth="1"/>
    <col min="15875" max="15875" width="8.5703125" style="22" customWidth="1"/>
    <col min="15876" max="15879" width="15.42578125" style="22" customWidth="1"/>
    <col min="15880" max="16128" width="9.140625" style="22"/>
    <col min="16129" max="16129" width="6.7109375" style="22" customWidth="1"/>
    <col min="16130" max="16130" width="58.42578125" style="22" customWidth="1"/>
    <col min="16131" max="16131" width="8.5703125" style="22" customWidth="1"/>
    <col min="16132" max="16135" width="15.42578125" style="22" customWidth="1"/>
    <col min="16136" max="16384" width="9.140625" style="22"/>
  </cols>
  <sheetData>
    <row r="1" spans="1:7" s="727" customFormat="1" ht="18" customHeight="1">
      <c r="A1" s="1279" t="s">
        <v>1692</v>
      </c>
      <c r="B1" s="1279"/>
      <c r="C1" s="1279"/>
      <c r="D1" s="1279"/>
      <c r="E1" s="1279"/>
      <c r="F1" s="1279"/>
      <c r="G1" s="1279"/>
    </row>
    <row r="2" spans="1:7" s="728" customFormat="1" ht="18" customHeight="1">
      <c r="A2" s="1279" t="s">
        <v>2334</v>
      </c>
      <c r="B2" s="1279"/>
      <c r="C2" s="1279"/>
      <c r="D2" s="1279"/>
      <c r="E2" s="1279"/>
      <c r="F2" s="1279"/>
      <c r="G2" s="1279"/>
    </row>
    <row r="4" spans="1:7" ht="12.75" customHeight="1">
      <c r="A4" s="729"/>
      <c r="B4" s="730"/>
      <c r="C4" s="731"/>
      <c r="D4" s="732">
        <v>1</v>
      </c>
      <c r="E4" s="732">
        <v>2</v>
      </c>
      <c r="F4" s="732">
        <v>3</v>
      </c>
      <c r="G4" s="732">
        <v>4</v>
      </c>
    </row>
    <row r="5" spans="1:7" s="733" customFormat="1">
      <c r="A5" s="1299" t="s">
        <v>2147</v>
      </c>
      <c r="B5" s="1301" t="s">
        <v>1695</v>
      </c>
      <c r="C5" s="1299" t="s">
        <v>1696</v>
      </c>
      <c r="D5" s="1303" t="s">
        <v>2148</v>
      </c>
      <c r="E5" s="1303"/>
      <c r="F5" s="1303" t="s">
        <v>2149</v>
      </c>
      <c r="G5" s="1303"/>
    </row>
    <row r="6" spans="1:7" s="733" customFormat="1" ht="21">
      <c r="A6" s="1300"/>
      <c r="B6" s="1302"/>
      <c r="C6" s="1300"/>
      <c r="D6" s="734" t="s">
        <v>2150</v>
      </c>
      <c r="E6" s="734" t="s">
        <v>2151</v>
      </c>
      <c r="F6" s="735" t="s">
        <v>2150</v>
      </c>
      <c r="G6" s="735" t="s">
        <v>2151</v>
      </c>
    </row>
    <row r="7" spans="1:7" s="733" customFormat="1">
      <c r="A7" s="679" t="s">
        <v>1704</v>
      </c>
      <c r="B7" s="679" t="s">
        <v>2152</v>
      </c>
      <c r="C7" s="700" t="s">
        <v>68</v>
      </c>
      <c r="D7" s="681">
        <v>4565725.2377599999</v>
      </c>
      <c r="E7" s="681">
        <v>179336.46931000001</v>
      </c>
      <c r="F7" s="681">
        <v>4602758.4020599993</v>
      </c>
      <c r="G7" s="681">
        <v>182724.18661</v>
      </c>
    </row>
    <row r="8" spans="1:7">
      <c r="A8" s="679" t="s">
        <v>1706</v>
      </c>
      <c r="B8" s="679" t="s">
        <v>2153</v>
      </c>
      <c r="C8" s="700" t="s">
        <v>68</v>
      </c>
      <c r="D8" s="681">
        <v>4564771.3983000005</v>
      </c>
      <c r="E8" s="681">
        <v>178375.79235</v>
      </c>
      <c r="F8" s="681">
        <v>4601741.3665100001</v>
      </c>
      <c r="G8" s="681">
        <v>181714.36359999998</v>
      </c>
    </row>
    <row r="9" spans="1:7">
      <c r="A9" s="710" t="s">
        <v>1708</v>
      </c>
      <c r="B9" s="710" t="s">
        <v>2154</v>
      </c>
      <c r="C9" s="711" t="s">
        <v>2155</v>
      </c>
      <c r="D9" s="684">
        <v>237759.48941000001</v>
      </c>
      <c r="E9" s="684">
        <v>37003.670169999998</v>
      </c>
      <c r="F9" s="684">
        <v>237122.67117000002</v>
      </c>
      <c r="G9" s="684">
        <v>36059.541579999997</v>
      </c>
    </row>
    <row r="10" spans="1:7">
      <c r="A10" s="682" t="s">
        <v>1711</v>
      </c>
      <c r="B10" s="682" t="s">
        <v>2156</v>
      </c>
      <c r="C10" s="701" t="s">
        <v>2157</v>
      </c>
      <c r="D10" s="684">
        <v>262173.61351</v>
      </c>
      <c r="E10" s="684">
        <v>34490.642639999998</v>
      </c>
      <c r="F10" s="684">
        <v>271152.70850999997</v>
      </c>
      <c r="G10" s="684">
        <v>33631.69814</v>
      </c>
    </row>
    <row r="11" spans="1:7">
      <c r="A11" s="682" t="s">
        <v>1714</v>
      </c>
      <c r="B11" s="682" t="s">
        <v>2158</v>
      </c>
      <c r="C11" s="701" t="s">
        <v>2159</v>
      </c>
      <c r="D11" s="684">
        <v>186.47057999999998</v>
      </c>
      <c r="E11" s="684">
        <v>100.81100000000002</v>
      </c>
      <c r="F11" s="684">
        <v>163.69368</v>
      </c>
      <c r="G11" s="684">
        <v>46.234519999999996</v>
      </c>
    </row>
    <row r="12" spans="1:7">
      <c r="A12" s="682" t="s">
        <v>1716</v>
      </c>
      <c r="B12" s="682" t="s">
        <v>2160</v>
      </c>
      <c r="C12" s="701" t="s">
        <v>2161</v>
      </c>
      <c r="D12" s="703">
        <v>1913.75946</v>
      </c>
      <c r="E12" s="703">
        <v>6465.8925599999993</v>
      </c>
      <c r="F12" s="703">
        <v>2019.3091299999999</v>
      </c>
      <c r="G12" s="703">
        <v>7437.3204599999999</v>
      </c>
    </row>
    <row r="13" spans="1:7">
      <c r="A13" s="682" t="s">
        <v>1719</v>
      </c>
      <c r="B13" s="682" t="s">
        <v>2162</v>
      </c>
      <c r="C13" s="701" t="s">
        <v>2163</v>
      </c>
      <c r="D13" s="684">
        <v>-610.79835000000003</v>
      </c>
      <c r="E13" s="684">
        <v>-473.74694</v>
      </c>
      <c r="F13" s="684">
        <v>-256.42144000000002</v>
      </c>
      <c r="G13" s="684">
        <v>-727.5693</v>
      </c>
    </row>
    <row r="14" spans="1:7">
      <c r="A14" s="682" t="s">
        <v>1722</v>
      </c>
      <c r="B14" s="682" t="s">
        <v>2164</v>
      </c>
      <c r="C14" s="701" t="s">
        <v>2165</v>
      </c>
      <c r="D14" s="684">
        <v>-860.78575000000001</v>
      </c>
      <c r="E14" s="684">
        <v>-246.33670999999998</v>
      </c>
      <c r="F14" s="684">
        <v>-905.67883999999992</v>
      </c>
      <c r="G14" s="684">
        <v>-386.57665000000003</v>
      </c>
    </row>
    <row r="15" spans="1:7">
      <c r="A15" s="682" t="s">
        <v>1725</v>
      </c>
      <c r="B15" s="682" t="s">
        <v>2166</v>
      </c>
      <c r="C15" s="701" t="s">
        <v>2167</v>
      </c>
      <c r="D15" s="684">
        <v>-215.67032</v>
      </c>
      <c r="E15" s="703">
        <v>-571.83289000000002</v>
      </c>
      <c r="F15" s="684">
        <v>-88.720280000000002</v>
      </c>
      <c r="G15" s="703">
        <v>1416.9172699999999</v>
      </c>
    </row>
    <row r="16" spans="1:7">
      <c r="A16" s="682" t="s">
        <v>1728</v>
      </c>
      <c r="B16" s="682" t="s">
        <v>338</v>
      </c>
      <c r="C16" s="701" t="s">
        <v>2168</v>
      </c>
      <c r="D16" s="684">
        <v>130527.90395000001</v>
      </c>
      <c r="E16" s="684">
        <v>5828.02747</v>
      </c>
      <c r="F16" s="684">
        <v>124984.62459000001</v>
      </c>
      <c r="G16" s="684">
        <v>7137.1662200000001</v>
      </c>
    </row>
    <row r="17" spans="1:7">
      <c r="A17" s="682" t="s">
        <v>1731</v>
      </c>
      <c r="B17" s="682" t="s">
        <v>2169</v>
      </c>
      <c r="C17" s="701" t="s">
        <v>2170</v>
      </c>
      <c r="D17" s="684">
        <v>18675.72221</v>
      </c>
      <c r="E17" s="684">
        <v>61.073</v>
      </c>
      <c r="F17" s="684">
        <v>16605.224099999999</v>
      </c>
      <c r="G17" s="684">
        <v>116.87675</v>
      </c>
    </row>
    <row r="18" spans="1:7">
      <c r="A18" s="682" t="s">
        <v>2171</v>
      </c>
      <c r="B18" s="682" t="s">
        <v>2172</v>
      </c>
      <c r="C18" s="701" t="s">
        <v>2173</v>
      </c>
      <c r="D18" s="684">
        <v>736.55088000000001</v>
      </c>
      <c r="E18" s="684">
        <v>233.27398000000002</v>
      </c>
      <c r="F18" s="684">
        <v>824.32051000000001</v>
      </c>
      <c r="G18" s="684">
        <v>427.10696999999999</v>
      </c>
    </row>
    <row r="19" spans="1:7">
      <c r="A19" s="682" t="s">
        <v>2174</v>
      </c>
      <c r="B19" s="682" t="s">
        <v>2175</v>
      </c>
      <c r="C19" s="701" t="s">
        <v>2176</v>
      </c>
      <c r="D19" s="703">
        <v>-13012.865039999999</v>
      </c>
      <c r="E19" s="703">
        <v>-179.47939000000002</v>
      </c>
      <c r="F19" s="703">
        <v>-11182.89638</v>
      </c>
      <c r="G19" s="703">
        <v>-171.38235999999998</v>
      </c>
    </row>
    <row r="20" spans="1:7">
      <c r="A20" s="682" t="s">
        <v>2177</v>
      </c>
      <c r="B20" s="682" t="s">
        <v>2178</v>
      </c>
      <c r="C20" s="701" t="s">
        <v>2179</v>
      </c>
      <c r="D20" s="684">
        <v>209059.09776</v>
      </c>
      <c r="E20" s="684">
        <v>20440.355620000002</v>
      </c>
      <c r="F20" s="684">
        <v>207812.82028000001</v>
      </c>
      <c r="G20" s="684">
        <v>18812.15869</v>
      </c>
    </row>
    <row r="21" spans="1:7">
      <c r="A21" s="682" t="s">
        <v>2180</v>
      </c>
      <c r="B21" s="682" t="s">
        <v>2181</v>
      </c>
      <c r="C21" s="701" t="s">
        <v>2182</v>
      </c>
      <c r="D21" s="684">
        <v>2555760.1241299999</v>
      </c>
      <c r="E21" s="684">
        <v>49780.166010000001</v>
      </c>
      <c r="F21" s="684">
        <v>2607603.3000599998</v>
      </c>
      <c r="G21" s="684">
        <v>48517.261669999993</v>
      </c>
    </row>
    <row r="22" spans="1:7">
      <c r="A22" s="682" t="s">
        <v>2183</v>
      </c>
      <c r="B22" s="682" t="s">
        <v>2184</v>
      </c>
      <c r="C22" s="701" t="s">
        <v>2185</v>
      </c>
      <c r="D22" s="703">
        <v>835457.6913200001</v>
      </c>
      <c r="E22" s="684">
        <v>14579.977269999998</v>
      </c>
      <c r="F22" s="703">
        <v>857953.71798000007</v>
      </c>
      <c r="G22" s="684">
        <v>14521.9843</v>
      </c>
    </row>
    <row r="23" spans="1:7">
      <c r="A23" s="682" t="s">
        <v>2186</v>
      </c>
      <c r="B23" s="682" t="s">
        <v>2187</v>
      </c>
      <c r="C23" s="701" t="s">
        <v>2188</v>
      </c>
      <c r="D23" s="703">
        <v>10142.427449999999</v>
      </c>
      <c r="E23" s="703">
        <v>130.13149999999999</v>
      </c>
      <c r="F23" s="703">
        <v>10438.281369999999</v>
      </c>
      <c r="G23" s="703">
        <v>120.81444999999999</v>
      </c>
    </row>
    <row r="24" spans="1:7">
      <c r="A24" s="682" t="s">
        <v>2189</v>
      </c>
      <c r="B24" s="682" t="s">
        <v>2190</v>
      </c>
      <c r="C24" s="701" t="s">
        <v>2191</v>
      </c>
      <c r="D24" s="684">
        <v>48762.106100000005</v>
      </c>
      <c r="E24" s="684">
        <v>1066.40012</v>
      </c>
      <c r="F24" s="684">
        <v>34902.895119999994</v>
      </c>
      <c r="G24" s="684">
        <v>973.17145999999991</v>
      </c>
    </row>
    <row r="25" spans="1:7">
      <c r="A25" s="682" t="s">
        <v>2192</v>
      </c>
      <c r="B25" s="682" t="s">
        <v>2193</v>
      </c>
      <c r="C25" s="701" t="s">
        <v>2194</v>
      </c>
      <c r="D25" s="703">
        <v>2914.0414700000001</v>
      </c>
      <c r="E25" s="703">
        <v>446.08871999999997</v>
      </c>
      <c r="F25" s="684">
        <v>5616.0697300000002</v>
      </c>
      <c r="G25" s="703">
        <v>424.88471000000004</v>
      </c>
    </row>
    <row r="26" spans="1:7">
      <c r="A26" s="682" t="s">
        <v>2195</v>
      </c>
      <c r="B26" s="682" t="s">
        <v>2196</v>
      </c>
      <c r="C26" s="701" t="s">
        <v>2197</v>
      </c>
      <c r="D26" s="684">
        <v>146.416</v>
      </c>
      <c r="E26" s="703">
        <v>153.547</v>
      </c>
      <c r="F26" s="684">
        <v>153.886</v>
      </c>
      <c r="G26" s="684">
        <v>165.98699999999999</v>
      </c>
    </row>
    <row r="27" spans="1:7">
      <c r="A27" s="682" t="s">
        <v>2198</v>
      </c>
      <c r="B27" s="682" t="s">
        <v>2199</v>
      </c>
      <c r="C27" s="701" t="s">
        <v>2200</v>
      </c>
      <c r="D27" s="703"/>
      <c r="E27" s="703">
        <v>10.476000000000001</v>
      </c>
      <c r="F27" s="703"/>
      <c r="G27" s="703">
        <v>10.476000000000001</v>
      </c>
    </row>
    <row r="28" spans="1:7">
      <c r="A28" s="682" t="s">
        <v>2201</v>
      </c>
      <c r="B28" s="682" t="s">
        <v>1892</v>
      </c>
      <c r="C28" s="701" t="s">
        <v>2202</v>
      </c>
      <c r="D28" s="684">
        <v>1100.9033999999999</v>
      </c>
      <c r="E28" s="703">
        <v>130.48629</v>
      </c>
      <c r="F28" s="684">
        <v>1338.8349099999998</v>
      </c>
      <c r="G28" s="684">
        <v>134.34061</v>
      </c>
    </row>
    <row r="29" spans="1:7">
      <c r="A29" s="682" t="s">
        <v>2203</v>
      </c>
      <c r="B29" s="682" t="s">
        <v>2204</v>
      </c>
      <c r="C29" s="701" t="s">
        <v>2205</v>
      </c>
      <c r="D29" s="684">
        <v>12.744999999999999</v>
      </c>
      <c r="E29" s="703">
        <v>0.253</v>
      </c>
      <c r="F29" s="684">
        <v>34.276360000000004</v>
      </c>
      <c r="G29" s="703">
        <v>0.46100000000000002</v>
      </c>
    </row>
    <row r="30" spans="1:7">
      <c r="A30" s="682" t="s">
        <v>2206</v>
      </c>
      <c r="B30" s="682" t="s">
        <v>2207</v>
      </c>
      <c r="C30" s="701" t="s">
        <v>2208</v>
      </c>
      <c r="D30" s="703">
        <v>622.49784</v>
      </c>
      <c r="E30" s="703">
        <v>3.218</v>
      </c>
      <c r="F30" s="703">
        <v>87.908280000000005</v>
      </c>
      <c r="G30" s="703">
        <v>6</v>
      </c>
    </row>
    <row r="31" spans="1:7">
      <c r="A31" s="682" t="s">
        <v>2209</v>
      </c>
      <c r="B31" s="682" t="s">
        <v>2210</v>
      </c>
      <c r="C31" s="701" t="s">
        <v>2211</v>
      </c>
      <c r="D31" s="684"/>
      <c r="E31" s="684"/>
      <c r="F31" s="684"/>
      <c r="G31" s="684"/>
    </row>
    <row r="32" spans="1:7">
      <c r="A32" s="682" t="s">
        <v>2212</v>
      </c>
      <c r="B32" s="682" t="s">
        <v>2213</v>
      </c>
      <c r="C32" s="701" t="s">
        <v>2214</v>
      </c>
      <c r="D32" s="703">
        <v>334.91726</v>
      </c>
      <c r="E32" s="703">
        <v>44.622250000000001</v>
      </c>
      <c r="F32" s="703">
        <v>492.34210999999999</v>
      </c>
      <c r="G32" s="703">
        <v>78.941679999999991</v>
      </c>
    </row>
    <row r="33" spans="1:7">
      <c r="A33" s="682" t="s">
        <v>2215</v>
      </c>
      <c r="B33" s="682" t="s">
        <v>2216</v>
      </c>
      <c r="C33" s="701" t="s">
        <v>2217</v>
      </c>
      <c r="D33" s="703">
        <v>894.71361000000002</v>
      </c>
      <c r="E33" s="703">
        <v>4.9053300000000002</v>
      </c>
      <c r="F33" s="703">
        <v>1065.2251000000001</v>
      </c>
      <c r="G33" s="703">
        <v>116.11467</v>
      </c>
    </row>
    <row r="34" spans="1:7">
      <c r="A34" s="682" t="s">
        <v>2218</v>
      </c>
      <c r="B34" s="682" t="s">
        <v>2219</v>
      </c>
      <c r="C34" s="701" t="s">
        <v>2220</v>
      </c>
      <c r="D34" s="703">
        <v>245.84528</v>
      </c>
      <c r="E34" s="703"/>
      <c r="F34" s="703">
        <v>67.125</v>
      </c>
      <c r="G34" s="703"/>
    </row>
    <row r="35" spans="1:7">
      <c r="A35" s="682" t="s">
        <v>2221</v>
      </c>
      <c r="B35" s="682" t="s">
        <v>2222</v>
      </c>
      <c r="C35" s="701" t="s">
        <v>2223</v>
      </c>
      <c r="D35" s="703">
        <v>128487.9599</v>
      </c>
      <c r="E35" s="703">
        <v>6274.68289</v>
      </c>
      <c r="F35" s="703">
        <v>105977.20929000001</v>
      </c>
      <c r="G35" s="703">
        <v>9891.020410000001</v>
      </c>
    </row>
    <row r="36" spans="1:7">
      <c r="A36" s="682" t="s">
        <v>2224</v>
      </c>
      <c r="B36" s="682" t="s">
        <v>2225</v>
      </c>
      <c r="C36" s="701" t="s">
        <v>2226</v>
      </c>
      <c r="D36" s="703"/>
      <c r="E36" s="703"/>
      <c r="F36" s="703"/>
      <c r="G36" s="703"/>
    </row>
    <row r="37" spans="1:7">
      <c r="A37" s="682" t="s">
        <v>2227</v>
      </c>
      <c r="B37" s="682" t="s">
        <v>2228</v>
      </c>
      <c r="C37" s="701" t="s">
        <v>2229</v>
      </c>
      <c r="D37" s="703">
        <v>345.49243000000001</v>
      </c>
      <c r="E37" s="703">
        <v>194.99006</v>
      </c>
      <c r="F37" s="684">
        <v>176.15314000000001</v>
      </c>
      <c r="G37" s="703">
        <v>768.85757999999998</v>
      </c>
    </row>
    <row r="38" spans="1:7">
      <c r="A38" s="682" t="s">
        <v>2230</v>
      </c>
      <c r="B38" s="682" t="s">
        <v>2231</v>
      </c>
      <c r="C38" s="701" t="s">
        <v>2232</v>
      </c>
      <c r="D38" s="703"/>
      <c r="E38" s="703"/>
      <c r="F38" s="703"/>
      <c r="G38" s="703"/>
    </row>
    <row r="39" spans="1:7">
      <c r="A39" s="682" t="s">
        <v>2233</v>
      </c>
      <c r="B39" s="682" t="s">
        <v>2234</v>
      </c>
      <c r="C39" s="701" t="s">
        <v>2235</v>
      </c>
      <c r="D39" s="703"/>
      <c r="E39" s="703"/>
      <c r="F39" s="684"/>
      <c r="G39" s="703"/>
    </row>
    <row r="40" spans="1:7">
      <c r="A40" s="682" t="s">
        <v>2236</v>
      </c>
      <c r="B40" s="682" t="s">
        <v>2237</v>
      </c>
      <c r="C40" s="701" t="s">
        <v>2238</v>
      </c>
      <c r="D40" s="703">
        <v>-310.75599999999997</v>
      </c>
      <c r="E40" s="703">
        <v>179.56817999999998</v>
      </c>
      <c r="F40" s="703">
        <v>-12</v>
      </c>
      <c r="G40" s="703">
        <v>184.18964000000003</v>
      </c>
    </row>
    <row r="41" spans="1:7">
      <c r="A41" s="682" t="s">
        <v>2239</v>
      </c>
      <c r="B41" s="682" t="s">
        <v>2240</v>
      </c>
      <c r="C41" s="701" t="s">
        <v>2241</v>
      </c>
      <c r="D41" s="684">
        <v>1703.3747700000001</v>
      </c>
      <c r="E41" s="684">
        <v>35.797559999999997</v>
      </c>
      <c r="F41" s="703">
        <v>1406.9237800000001</v>
      </c>
      <c r="G41" s="703">
        <v>93.363799999999998</v>
      </c>
    </row>
    <row r="42" spans="1:7">
      <c r="A42" s="682" t="s">
        <v>2242</v>
      </c>
      <c r="B42" s="682" t="s">
        <v>2243</v>
      </c>
      <c r="C42" s="701" t="s">
        <v>2244</v>
      </c>
      <c r="D42" s="703">
        <v>111288.45498000001</v>
      </c>
      <c r="E42" s="703">
        <v>752.26963000000001</v>
      </c>
      <c r="F42" s="703">
        <v>105413.15083</v>
      </c>
      <c r="G42" s="703">
        <v>708.14255000000003</v>
      </c>
    </row>
    <row r="43" spans="1:7">
      <c r="A43" s="682" t="s">
        <v>2245</v>
      </c>
      <c r="B43" s="682" t="s">
        <v>2246</v>
      </c>
      <c r="C43" s="701" t="s">
        <v>2247</v>
      </c>
      <c r="D43" s="684">
        <v>20529.95506</v>
      </c>
      <c r="E43" s="684">
        <v>1435.86203</v>
      </c>
      <c r="F43" s="684">
        <v>19694.845420000001</v>
      </c>
      <c r="G43" s="684">
        <v>1197.35978</v>
      </c>
    </row>
    <row r="44" spans="1:7">
      <c r="A44" s="679" t="s">
        <v>1734</v>
      </c>
      <c r="B44" s="679" t="s">
        <v>2248</v>
      </c>
      <c r="C44" s="700" t="s">
        <v>68</v>
      </c>
      <c r="D44" s="736">
        <v>650.53115000000003</v>
      </c>
      <c r="E44" s="736">
        <v>8.5269999999999999E-2</v>
      </c>
      <c r="F44" s="736">
        <v>909.81355000000008</v>
      </c>
      <c r="G44" s="736">
        <v>8.3720099999999995</v>
      </c>
    </row>
    <row r="45" spans="1:7">
      <c r="A45" s="682" t="s">
        <v>1736</v>
      </c>
      <c r="B45" s="682" t="s">
        <v>2249</v>
      </c>
      <c r="C45" s="701" t="s">
        <v>2250</v>
      </c>
      <c r="D45" s="703"/>
      <c r="E45" s="703"/>
      <c r="F45" s="703"/>
      <c r="G45" s="703"/>
    </row>
    <row r="46" spans="1:7">
      <c r="A46" s="682" t="s">
        <v>1738</v>
      </c>
      <c r="B46" s="682" t="s">
        <v>2251</v>
      </c>
      <c r="C46" s="701" t="s">
        <v>2252</v>
      </c>
      <c r="D46" s="703">
        <v>3.4572399999999996</v>
      </c>
      <c r="E46" s="703"/>
      <c r="F46" s="703">
        <v>29.234389999999998</v>
      </c>
      <c r="G46" s="703"/>
    </row>
    <row r="47" spans="1:7">
      <c r="A47" s="682" t="s">
        <v>1741</v>
      </c>
      <c r="B47" s="682" t="s">
        <v>2253</v>
      </c>
      <c r="C47" s="701" t="s">
        <v>2254</v>
      </c>
      <c r="D47" s="703">
        <v>397.39279999999997</v>
      </c>
      <c r="E47" s="703">
        <v>4.6999999999999999E-4</v>
      </c>
      <c r="F47" s="703">
        <v>461.32137</v>
      </c>
      <c r="G47" s="703">
        <v>8.1713900000000006</v>
      </c>
    </row>
    <row r="48" spans="1:7">
      <c r="A48" s="682" t="s">
        <v>1744</v>
      </c>
      <c r="B48" s="682" t="s">
        <v>2255</v>
      </c>
      <c r="C48" s="701" t="s">
        <v>2256</v>
      </c>
      <c r="D48" s="703"/>
      <c r="E48" s="703"/>
      <c r="F48" s="703"/>
      <c r="G48" s="703"/>
    </row>
    <row r="49" spans="1:7">
      <c r="A49" s="682" t="s">
        <v>1747</v>
      </c>
      <c r="B49" s="682" t="s">
        <v>2257</v>
      </c>
      <c r="C49" s="701" t="s">
        <v>2258</v>
      </c>
      <c r="D49" s="703">
        <v>249.68110999999996</v>
      </c>
      <c r="E49" s="703">
        <v>8.48E-2</v>
      </c>
      <c r="F49" s="703">
        <v>419.25779</v>
      </c>
      <c r="G49" s="703">
        <v>0.20061999999999999</v>
      </c>
    </row>
    <row r="50" spans="1:7">
      <c r="A50" s="679" t="s">
        <v>1765</v>
      </c>
      <c r="B50" s="679" t="s">
        <v>2259</v>
      </c>
      <c r="C50" s="700" t="s">
        <v>68</v>
      </c>
      <c r="D50" s="736"/>
      <c r="E50" s="736"/>
      <c r="F50" s="736"/>
      <c r="G50" s="736"/>
    </row>
    <row r="51" spans="1:7">
      <c r="A51" s="682" t="s">
        <v>1767</v>
      </c>
      <c r="B51" s="682" t="s">
        <v>2260</v>
      </c>
      <c r="C51" s="701" t="s">
        <v>2261</v>
      </c>
      <c r="D51" s="703"/>
      <c r="E51" s="684"/>
      <c r="F51" s="684"/>
      <c r="G51" s="684"/>
    </row>
    <row r="52" spans="1:7">
      <c r="A52" s="682" t="s">
        <v>1770</v>
      </c>
      <c r="B52" s="682" t="s">
        <v>2262</v>
      </c>
      <c r="C52" s="701" t="s">
        <v>2263</v>
      </c>
      <c r="D52" s="684"/>
      <c r="E52" s="703"/>
      <c r="F52" s="684"/>
      <c r="G52" s="703"/>
    </row>
    <row r="53" spans="1:7">
      <c r="A53" s="679" t="s">
        <v>2264</v>
      </c>
      <c r="B53" s="679" t="s">
        <v>1884</v>
      </c>
      <c r="C53" s="700" t="s">
        <v>68</v>
      </c>
      <c r="D53" s="736">
        <v>303.30831000000001</v>
      </c>
      <c r="E53" s="736">
        <v>960.59168999999997</v>
      </c>
      <c r="F53" s="736">
        <v>107.22199999999999</v>
      </c>
      <c r="G53" s="736">
        <v>1001.451</v>
      </c>
    </row>
    <row r="54" spans="1:7">
      <c r="A54" s="682" t="s">
        <v>2265</v>
      </c>
      <c r="B54" s="682" t="s">
        <v>1884</v>
      </c>
      <c r="C54" s="701" t="s">
        <v>2266</v>
      </c>
      <c r="D54" s="703">
        <v>303.30831000000001</v>
      </c>
      <c r="E54" s="703">
        <v>951.85168999999996</v>
      </c>
      <c r="F54" s="703">
        <v>107.22199999999999</v>
      </c>
      <c r="G54" s="703">
        <v>1000.121</v>
      </c>
    </row>
    <row r="55" spans="1:7">
      <c r="A55" s="682" t="s">
        <v>2267</v>
      </c>
      <c r="B55" s="682" t="s">
        <v>2268</v>
      </c>
      <c r="C55" s="701" t="s">
        <v>2269</v>
      </c>
      <c r="D55" s="703"/>
      <c r="E55" s="703">
        <v>8.74</v>
      </c>
      <c r="F55" s="703"/>
      <c r="G55" s="703">
        <v>1.33</v>
      </c>
    </row>
    <row r="56" spans="1:7">
      <c r="A56" s="679" t="s">
        <v>1814</v>
      </c>
      <c r="B56" s="679" t="s">
        <v>2270</v>
      </c>
      <c r="C56" s="700" t="s">
        <v>68</v>
      </c>
      <c r="D56" s="736">
        <v>4557443.0178800002</v>
      </c>
      <c r="E56" s="736">
        <v>206734.06616999998</v>
      </c>
      <c r="F56" s="736">
        <v>4581171.6586699998</v>
      </c>
      <c r="G56" s="736">
        <v>209333.34587000002</v>
      </c>
    </row>
    <row r="57" spans="1:7">
      <c r="A57" s="679" t="s">
        <v>1816</v>
      </c>
      <c r="B57" s="679" t="s">
        <v>2271</v>
      </c>
      <c r="C57" s="700" t="s">
        <v>68</v>
      </c>
      <c r="D57" s="736">
        <v>309294.53459</v>
      </c>
      <c r="E57" s="736">
        <v>199878.48063000001</v>
      </c>
      <c r="F57" s="736">
        <v>318410.95088000002</v>
      </c>
      <c r="G57" s="736">
        <v>202810.34308000002</v>
      </c>
    </row>
    <row r="58" spans="1:7">
      <c r="A58" s="682" t="s">
        <v>1818</v>
      </c>
      <c r="B58" s="682" t="s">
        <v>2272</v>
      </c>
      <c r="C58" s="701" t="s">
        <v>2273</v>
      </c>
      <c r="D58" s="703">
        <v>4840.6305000000002</v>
      </c>
      <c r="E58" s="703">
        <v>27318.2192</v>
      </c>
      <c r="F58" s="703">
        <v>6405.8682700000008</v>
      </c>
      <c r="G58" s="703">
        <v>31210.129739999993</v>
      </c>
    </row>
    <row r="59" spans="1:7">
      <c r="A59" s="682" t="s">
        <v>1821</v>
      </c>
      <c r="B59" s="682" t="s">
        <v>2274</v>
      </c>
      <c r="C59" s="701" t="s">
        <v>2275</v>
      </c>
      <c r="D59" s="684">
        <v>225536.03904</v>
      </c>
      <c r="E59" s="703">
        <v>103002.30101000001</v>
      </c>
      <c r="F59" s="684">
        <v>227892.95835</v>
      </c>
      <c r="G59" s="703">
        <v>98013.413819999987</v>
      </c>
    </row>
    <row r="60" spans="1:7">
      <c r="A60" s="682" t="s">
        <v>1824</v>
      </c>
      <c r="B60" s="682" t="s">
        <v>2276</v>
      </c>
      <c r="C60" s="701" t="s">
        <v>2277</v>
      </c>
      <c r="D60" s="684">
        <v>1142.1907699999999</v>
      </c>
      <c r="E60" s="703">
        <v>57439.279310000005</v>
      </c>
      <c r="F60" s="684">
        <v>1096.1943700000002</v>
      </c>
      <c r="G60" s="703">
        <v>58096.237249999991</v>
      </c>
    </row>
    <row r="61" spans="1:7">
      <c r="A61" s="682" t="s">
        <v>1827</v>
      </c>
      <c r="B61" s="682" t="s">
        <v>2278</v>
      </c>
      <c r="C61" s="701" t="s">
        <v>2279</v>
      </c>
      <c r="D61" s="703">
        <v>3274.8718699999999</v>
      </c>
      <c r="E61" s="703">
        <v>8484.5730899999999</v>
      </c>
      <c r="F61" s="703">
        <v>3498.9489700000004</v>
      </c>
      <c r="G61" s="703">
        <v>9367.753560000001</v>
      </c>
    </row>
    <row r="62" spans="1:7">
      <c r="A62" s="682" t="s">
        <v>1839</v>
      </c>
      <c r="B62" s="682" t="s">
        <v>2280</v>
      </c>
      <c r="C62" s="701" t="s">
        <v>2281</v>
      </c>
      <c r="D62" s="684">
        <v>685.24275</v>
      </c>
      <c r="E62" s="703">
        <v>244.34399999999999</v>
      </c>
      <c r="F62" s="684">
        <v>484.51799999999997</v>
      </c>
      <c r="G62" s="703">
        <v>123.514</v>
      </c>
    </row>
    <row r="63" spans="1:7">
      <c r="A63" s="682" t="s">
        <v>1842</v>
      </c>
      <c r="B63" s="682" t="s">
        <v>2204</v>
      </c>
      <c r="C63" s="701" t="s">
        <v>2282</v>
      </c>
      <c r="D63" s="684">
        <v>66.206670000000003</v>
      </c>
      <c r="E63" s="703"/>
      <c r="F63" s="684">
        <v>95.714210000000008</v>
      </c>
      <c r="G63" s="703">
        <v>1.38775</v>
      </c>
    </row>
    <row r="64" spans="1:7">
      <c r="A64" s="682" t="s">
        <v>1845</v>
      </c>
      <c r="B64" s="682" t="s">
        <v>2207</v>
      </c>
      <c r="C64" s="701" t="s">
        <v>2283</v>
      </c>
      <c r="D64" s="684">
        <v>8.3480000000000008</v>
      </c>
      <c r="E64" s="703">
        <v>1.8919999999999999</v>
      </c>
      <c r="F64" s="684">
        <v>7.697000000000001</v>
      </c>
      <c r="G64" s="703">
        <v>1.891</v>
      </c>
    </row>
    <row r="65" spans="1:7">
      <c r="A65" s="682" t="s">
        <v>2284</v>
      </c>
      <c r="B65" s="682" t="s">
        <v>2285</v>
      </c>
      <c r="C65" s="701" t="s">
        <v>2286</v>
      </c>
      <c r="D65" s="703">
        <v>11.08473</v>
      </c>
      <c r="E65" s="703"/>
      <c r="F65" s="703">
        <v>2.1</v>
      </c>
      <c r="G65" s="703"/>
    </row>
    <row r="66" spans="1:7">
      <c r="A66" s="682" t="s">
        <v>2287</v>
      </c>
      <c r="B66" s="682" t="s">
        <v>2288</v>
      </c>
      <c r="C66" s="701" t="s">
        <v>2289</v>
      </c>
      <c r="D66" s="684">
        <v>870.75585000000001</v>
      </c>
      <c r="E66" s="703">
        <v>401.85715999999996</v>
      </c>
      <c r="F66" s="684">
        <v>1051.5766699999999</v>
      </c>
      <c r="G66" s="684">
        <v>986.56885</v>
      </c>
    </row>
    <row r="67" spans="1:7">
      <c r="A67" s="682" t="s">
        <v>2290</v>
      </c>
      <c r="B67" s="682" t="s">
        <v>2291</v>
      </c>
      <c r="C67" s="701" t="s">
        <v>2292</v>
      </c>
      <c r="D67" s="703">
        <v>3.2</v>
      </c>
      <c r="E67" s="703"/>
      <c r="F67" s="703"/>
      <c r="G67" s="703"/>
    </row>
    <row r="68" spans="1:7">
      <c r="A68" s="682" t="s">
        <v>2293</v>
      </c>
      <c r="B68" s="682" t="s">
        <v>2294</v>
      </c>
      <c r="C68" s="701" t="s">
        <v>2295</v>
      </c>
      <c r="D68" s="684">
        <v>1125.1226999999999</v>
      </c>
      <c r="E68" s="703">
        <v>730.69500000000005</v>
      </c>
      <c r="F68" s="684">
        <v>792.98383000000001</v>
      </c>
      <c r="G68" s="703">
        <v>1360.3344299999999</v>
      </c>
    </row>
    <row r="69" spans="1:7">
      <c r="A69" s="682" t="s">
        <v>2296</v>
      </c>
      <c r="B69" s="682" t="s">
        <v>2297</v>
      </c>
      <c r="C69" s="701" t="s">
        <v>2298</v>
      </c>
      <c r="D69" s="703"/>
      <c r="E69" s="703"/>
      <c r="F69" s="703"/>
      <c r="G69" s="703"/>
    </row>
    <row r="70" spans="1:7">
      <c r="A70" s="682" t="s">
        <v>2299</v>
      </c>
      <c r="B70" s="682" t="s">
        <v>2300</v>
      </c>
      <c r="C70" s="701" t="s">
        <v>2301</v>
      </c>
      <c r="D70" s="684">
        <v>42285.00232</v>
      </c>
      <c r="E70" s="703">
        <v>826.25367000000006</v>
      </c>
      <c r="F70" s="684">
        <v>45772.832560000003</v>
      </c>
      <c r="G70" s="703">
        <v>2522.1062200000001</v>
      </c>
    </row>
    <row r="71" spans="1:7">
      <c r="A71" s="682" t="s">
        <v>2302</v>
      </c>
      <c r="B71" s="682" t="s">
        <v>2303</v>
      </c>
      <c r="C71" s="701" t="s">
        <v>2304</v>
      </c>
      <c r="D71" s="684">
        <v>29445.839390000001</v>
      </c>
      <c r="E71" s="703">
        <v>1429.06619</v>
      </c>
      <c r="F71" s="684">
        <v>31309.558649999999</v>
      </c>
      <c r="G71" s="703">
        <v>1127.0064600000001</v>
      </c>
    </row>
    <row r="72" spans="1:7">
      <c r="A72" s="679" t="s">
        <v>1848</v>
      </c>
      <c r="B72" s="679" t="s">
        <v>2305</v>
      </c>
      <c r="C72" s="700" t="s">
        <v>68</v>
      </c>
      <c r="D72" s="681">
        <v>4433.6960999999992</v>
      </c>
      <c r="E72" s="704">
        <v>994.22355000000005</v>
      </c>
      <c r="F72" s="681">
        <v>4724.5288399999999</v>
      </c>
      <c r="G72" s="704">
        <v>1061.6395500000001</v>
      </c>
    </row>
    <row r="73" spans="1:7">
      <c r="A73" s="682" t="s">
        <v>1850</v>
      </c>
      <c r="B73" s="682" t="s">
        <v>2306</v>
      </c>
      <c r="C73" s="701" t="s">
        <v>2307</v>
      </c>
      <c r="D73" s="684"/>
      <c r="E73" s="703"/>
      <c r="F73" s="684"/>
      <c r="G73" s="703"/>
    </row>
    <row r="74" spans="1:7">
      <c r="A74" s="682" t="s">
        <v>1853</v>
      </c>
      <c r="B74" s="682" t="s">
        <v>2251</v>
      </c>
      <c r="C74" s="701" t="s">
        <v>2308</v>
      </c>
      <c r="D74" s="703">
        <v>2529.6055799999999</v>
      </c>
      <c r="E74" s="703">
        <v>26.635770000000001</v>
      </c>
      <c r="F74" s="703">
        <v>3095.3937999999998</v>
      </c>
      <c r="G74" s="703">
        <v>62.970169999999996</v>
      </c>
    </row>
    <row r="75" spans="1:7">
      <c r="A75" s="682" t="s">
        <v>1856</v>
      </c>
      <c r="B75" s="682" t="s">
        <v>2309</v>
      </c>
      <c r="C75" s="701" t="s">
        <v>2310</v>
      </c>
      <c r="D75" s="703">
        <v>1061.1925200000001</v>
      </c>
      <c r="E75" s="703">
        <v>4.3014799999999997</v>
      </c>
      <c r="F75" s="703">
        <v>322.47489000000002</v>
      </c>
      <c r="G75" s="703">
        <v>0.64203999999999994</v>
      </c>
    </row>
    <row r="76" spans="1:7">
      <c r="A76" s="682" t="s">
        <v>1859</v>
      </c>
      <c r="B76" s="682" t="s">
        <v>2311</v>
      </c>
      <c r="C76" s="701" t="s">
        <v>2312</v>
      </c>
      <c r="D76" s="703"/>
      <c r="E76" s="703"/>
      <c r="F76" s="703"/>
      <c r="G76" s="703"/>
    </row>
    <row r="77" spans="1:7">
      <c r="A77" s="682" t="s">
        <v>1865</v>
      </c>
      <c r="B77" s="682" t="s">
        <v>2313</v>
      </c>
      <c r="C77" s="701" t="s">
        <v>2314</v>
      </c>
      <c r="D77" s="703">
        <v>842.89800000000002</v>
      </c>
      <c r="E77" s="703">
        <v>963.2863000000001</v>
      </c>
      <c r="F77" s="703">
        <v>1306.6601499999999</v>
      </c>
      <c r="G77" s="703">
        <v>998.02733999999998</v>
      </c>
    </row>
    <row r="78" spans="1:7">
      <c r="A78" s="679" t="s">
        <v>2315</v>
      </c>
      <c r="B78" s="679" t="s">
        <v>2316</v>
      </c>
      <c r="C78" s="700" t="s">
        <v>68</v>
      </c>
      <c r="D78" s="681">
        <v>4243714.7871899996</v>
      </c>
      <c r="E78" s="704">
        <v>5861.3619900000012</v>
      </c>
      <c r="F78" s="681">
        <v>4258036.1789499996</v>
      </c>
      <c r="G78" s="704">
        <v>5461.3632400000006</v>
      </c>
    </row>
    <row r="79" spans="1:7">
      <c r="A79" s="682" t="s">
        <v>2317</v>
      </c>
      <c r="B79" s="682" t="s">
        <v>2318</v>
      </c>
      <c r="C79" s="701" t="s">
        <v>2319</v>
      </c>
      <c r="D79" s="684"/>
      <c r="E79" s="703"/>
      <c r="F79" s="684">
        <v>7448.0992900000001</v>
      </c>
      <c r="G79" s="703"/>
    </row>
    <row r="80" spans="1:7">
      <c r="A80" s="682" t="s">
        <v>2320</v>
      </c>
      <c r="B80" s="682" t="s">
        <v>2321</v>
      </c>
      <c r="C80" s="701" t="s">
        <v>2322</v>
      </c>
      <c r="D80" s="703">
        <v>4243714.7871899996</v>
      </c>
      <c r="E80" s="703">
        <v>5861.3619900000012</v>
      </c>
      <c r="F80" s="684">
        <v>4250588.0796600003</v>
      </c>
      <c r="G80" s="703">
        <v>5461.3632400000006</v>
      </c>
    </row>
    <row r="81" spans="1:7">
      <c r="A81" s="679" t="s">
        <v>1972</v>
      </c>
      <c r="B81" s="679" t="s">
        <v>2323</v>
      </c>
      <c r="C81" s="700" t="s">
        <v>68</v>
      </c>
      <c r="D81" s="681"/>
      <c r="E81" s="704"/>
      <c r="F81" s="681"/>
      <c r="G81" s="704"/>
    </row>
    <row r="82" spans="1:7">
      <c r="A82" s="679" t="s">
        <v>2324</v>
      </c>
      <c r="B82" s="679" t="s">
        <v>2325</v>
      </c>
      <c r="C82" s="700" t="s">
        <v>68</v>
      </c>
      <c r="D82" s="681">
        <v>-7978.9115700000002</v>
      </c>
      <c r="E82" s="704">
        <v>28331.611809999999</v>
      </c>
      <c r="F82" s="681">
        <v>-2479.5213900000003</v>
      </c>
      <c r="G82" s="704">
        <v>27539.161760000003</v>
      </c>
    </row>
    <row r="83" spans="1:7">
      <c r="A83" s="679" t="s">
        <v>2326</v>
      </c>
      <c r="B83" s="679" t="s">
        <v>2017</v>
      </c>
      <c r="C83" s="700" t="s">
        <v>68</v>
      </c>
      <c r="D83" s="681">
        <v>-8282.2198800000006</v>
      </c>
      <c r="E83" s="704">
        <v>27397.596859999998</v>
      </c>
      <c r="F83" s="681">
        <v>-2586.7433900000001</v>
      </c>
      <c r="G83" s="704">
        <v>26609.15926</v>
      </c>
    </row>
  </sheetData>
  <customSheetViews>
    <customSheetView guid="{040A417A-1A2A-4546-91E5-4FDAF814DD6C}" showPageBreaks="1" showGridLines="0" fitToPage="1" printArea="1" view="pageBreakPreview">
      <selection activeCell="H13" sqref="H13"/>
      <pageMargins left="0.39370078740157483" right="0.39370078740157483" top="0.59055118110236227" bottom="0.39370078740157483" header="0.31496062992125984" footer="0.11811023622047245"/>
      <printOptions horizontalCentered="1"/>
      <pageSetup paperSize="9" scale="71" firstPageNumber="436" orientation="portrait" useFirstPageNumber="1" r:id="rId1"/>
      <headerFooter alignWithMargins="0">
        <oddHeader>&amp;L&amp;"Tahoma,Kurzíva"Závěrečný účet za rok 2013
&amp;R&amp;"Tahoma,Kurzíva"Tabulka č. 40</oddHeader>
        <oddFooter>&amp;C&amp;"Tahoma,Obyčejné"&amp;P</oddFooter>
      </headerFooter>
    </customSheetView>
  </customSheetViews>
  <mergeCells count="7">
    <mergeCell ref="A1:G1"/>
    <mergeCell ref="A2:G2"/>
    <mergeCell ref="A5:A6"/>
    <mergeCell ref="B5:B6"/>
    <mergeCell ref="C5:C6"/>
    <mergeCell ref="D5:E5"/>
    <mergeCell ref="F5:G5"/>
  </mergeCells>
  <printOptions horizontalCentered="1"/>
  <pageMargins left="0.39370078740157483" right="0.39370078740157483" top="0.59055118110236227" bottom="0.39370078740157483" header="0.31496062992125984" footer="0.11811023622047245"/>
  <pageSetup paperSize="9" scale="71" firstPageNumber="436" orientation="portrait" useFirstPageNumber="1" r:id="rId2"/>
  <headerFooter alignWithMargins="0">
    <oddHeader>&amp;L&amp;"Tahoma,Kurzíva"Závěrečný účet za rok 2013
&amp;R&amp;"Tahoma,Kurzíva"Tabulka č. 40</oddHeader>
    <oddFooter>&amp;C&amp;"Tahoma,Obyčejné"&amp;P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0"/>
  <sheetViews>
    <sheetView showGridLines="0" view="pageBreakPreview" zoomScaleNormal="100" workbookViewId="0">
      <selection activeCell="F87" sqref="F87"/>
    </sheetView>
  </sheetViews>
  <sheetFormatPr defaultRowHeight="12.75"/>
  <cols>
    <col min="1" max="1" width="7" style="725" customWidth="1"/>
    <col min="2" max="2" width="42.85546875" style="488" customWidth="1"/>
    <col min="3" max="3" width="8.7109375" style="723" customWidth="1"/>
    <col min="4" max="7" width="13.85546875" style="726" customWidth="1"/>
    <col min="8" max="256" width="9.140625" style="488"/>
    <col min="257" max="257" width="7" style="488" customWidth="1"/>
    <col min="258" max="258" width="42.85546875" style="488" customWidth="1"/>
    <col min="259" max="259" width="8.7109375" style="488" customWidth="1"/>
    <col min="260" max="263" width="13.85546875" style="488" customWidth="1"/>
    <col min="264" max="512" width="9.140625" style="488"/>
    <col min="513" max="513" width="7" style="488" customWidth="1"/>
    <col min="514" max="514" width="42.85546875" style="488" customWidth="1"/>
    <col min="515" max="515" width="8.7109375" style="488" customWidth="1"/>
    <col min="516" max="519" width="13.85546875" style="488" customWidth="1"/>
    <col min="520" max="768" width="9.140625" style="488"/>
    <col min="769" max="769" width="7" style="488" customWidth="1"/>
    <col min="770" max="770" width="42.85546875" style="488" customWidth="1"/>
    <col min="771" max="771" width="8.7109375" style="488" customWidth="1"/>
    <col min="772" max="775" width="13.85546875" style="488" customWidth="1"/>
    <col min="776" max="1024" width="9.140625" style="488"/>
    <col min="1025" max="1025" width="7" style="488" customWidth="1"/>
    <col min="1026" max="1026" width="42.85546875" style="488" customWidth="1"/>
    <col min="1027" max="1027" width="8.7109375" style="488" customWidth="1"/>
    <col min="1028" max="1031" width="13.85546875" style="488" customWidth="1"/>
    <col min="1032" max="1280" width="9.140625" style="488"/>
    <col min="1281" max="1281" width="7" style="488" customWidth="1"/>
    <col min="1282" max="1282" width="42.85546875" style="488" customWidth="1"/>
    <col min="1283" max="1283" width="8.7109375" style="488" customWidth="1"/>
    <col min="1284" max="1287" width="13.85546875" style="488" customWidth="1"/>
    <col min="1288" max="1536" width="9.140625" style="488"/>
    <col min="1537" max="1537" width="7" style="488" customWidth="1"/>
    <col min="1538" max="1538" width="42.85546875" style="488" customWidth="1"/>
    <col min="1539" max="1539" width="8.7109375" style="488" customWidth="1"/>
    <col min="1540" max="1543" width="13.85546875" style="488" customWidth="1"/>
    <col min="1544" max="1792" width="9.140625" style="488"/>
    <col min="1793" max="1793" width="7" style="488" customWidth="1"/>
    <col min="1794" max="1794" width="42.85546875" style="488" customWidth="1"/>
    <col min="1795" max="1795" width="8.7109375" style="488" customWidth="1"/>
    <col min="1796" max="1799" width="13.85546875" style="488" customWidth="1"/>
    <col min="1800" max="2048" width="9.140625" style="488"/>
    <col min="2049" max="2049" width="7" style="488" customWidth="1"/>
    <col min="2050" max="2050" width="42.85546875" style="488" customWidth="1"/>
    <col min="2051" max="2051" width="8.7109375" style="488" customWidth="1"/>
    <col min="2052" max="2055" width="13.85546875" style="488" customWidth="1"/>
    <col min="2056" max="2304" width="9.140625" style="488"/>
    <col min="2305" max="2305" width="7" style="488" customWidth="1"/>
    <col min="2306" max="2306" width="42.85546875" style="488" customWidth="1"/>
    <col min="2307" max="2307" width="8.7109375" style="488" customWidth="1"/>
    <col min="2308" max="2311" width="13.85546875" style="488" customWidth="1"/>
    <col min="2312" max="2560" width="9.140625" style="488"/>
    <col min="2561" max="2561" width="7" style="488" customWidth="1"/>
    <col min="2562" max="2562" width="42.85546875" style="488" customWidth="1"/>
    <col min="2563" max="2563" width="8.7109375" style="488" customWidth="1"/>
    <col min="2564" max="2567" width="13.85546875" style="488" customWidth="1"/>
    <col min="2568" max="2816" width="9.140625" style="488"/>
    <col min="2817" max="2817" width="7" style="488" customWidth="1"/>
    <col min="2818" max="2818" width="42.85546875" style="488" customWidth="1"/>
    <col min="2819" max="2819" width="8.7109375" style="488" customWidth="1"/>
    <col min="2820" max="2823" width="13.85546875" style="488" customWidth="1"/>
    <col min="2824" max="3072" width="9.140625" style="488"/>
    <col min="3073" max="3073" width="7" style="488" customWidth="1"/>
    <col min="3074" max="3074" width="42.85546875" style="488" customWidth="1"/>
    <col min="3075" max="3075" width="8.7109375" style="488" customWidth="1"/>
    <col min="3076" max="3079" width="13.85546875" style="488" customWidth="1"/>
    <col min="3080" max="3328" width="9.140625" style="488"/>
    <col min="3329" max="3329" width="7" style="488" customWidth="1"/>
    <col min="3330" max="3330" width="42.85546875" style="488" customWidth="1"/>
    <col min="3331" max="3331" width="8.7109375" style="488" customWidth="1"/>
    <col min="3332" max="3335" width="13.85546875" style="488" customWidth="1"/>
    <col min="3336" max="3584" width="9.140625" style="488"/>
    <col min="3585" max="3585" width="7" style="488" customWidth="1"/>
    <col min="3586" max="3586" width="42.85546875" style="488" customWidth="1"/>
    <col min="3587" max="3587" width="8.7109375" style="488" customWidth="1"/>
    <col min="3588" max="3591" width="13.85546875" style="488" customWidth="1"/>
    <col min="3592" max="3840" width="9.140625" style="488"/>
    <col min="3841" max="3841" width="7" style="488" customWidth="1"/>
    <col min="3842" max="3842" width="42.85546875" style="488" customWidth="1"/>
    <col min="3843" max="3843" width="8.7109375" style="488" customWidth="1"/>
    <col min="3844" max="3847" width="13.85546875" style="488" customWidth="1"/>
    <col min="3848" max="4096" width="9.140625" style="488"/>
    <col min="4097" max="4097" width="7" style="488" customWidth="1"/>
    <col min="4098" max="4098" width="42.85546875" style="488" customWidth="1"/>
    <col min="4099" max="4099" width="8.7109375" style="488" customWidth="1"/>
    <col min="4100" max="4103" width="13.85546875" style="488" customWidth="1"/>
    <col min="4104" max="4352" width="9.140625" style="488"/>
    <col min="4353" max="4353" width="7" style="488" customWidth="1"/>
    <col min="4354" max="4354" width="42.85546875" style="488" customWidth="1"/>
    <col min="4355" max="4355" width="8.7109375" style="488" customWidth="1"/>
    <col min="4356" max="4359" width="13.85546875" style="488" customWidth="1"/>
    <col min="4360" max="4608" width="9.140625" style="488"/>
    <col min="4609" max="4609" width="7" style="488" customWidth="1"/>
    <col min="4610" max="4610" width="42.85546875" style="488" customWidth="1"/>
    <col min="4611" max="4611" width="8.7109375" style="488" customWidth="1"/>
    <col min="4612" max="4615" width="13.85546875" style="488" customWidth="1"/>
    <col min="4616" max="4864" width="9.140625" style="488"/>
    <col min="4865" max="4865" width="7" style="488" customWidth="1"/>
    <col min="4866" max="4866" width="42.85546875" style="488" customWidth="1"/>
    <col min="4867" max="4867" width="8.7109375" style="488" customWidth="1"/>
    <col min="4868" max="4871" width="13.85546875" style="488" customWidth="1"/>
    <col min="4872" max="5120" width="9.140625" style="488"/>
    <col min="5121" max="5121" width="7" style="488" customWidth="1"/>
    <col min="5122" max="5122" width="42.85546875" style="488" customWidth="1"/>
    <col min="5123" max="5123" width="8.7109375" style="488" customWidth="1"/>
    <col min="5124" max="5127" width="13.85546875" style="488" customWidth="1"/>
    <col min="5128" max="5376" width="9.140625" style="488"/>
    <col min="5377" max="5377" width="7" style="488" customWidth="1"/>
    <col min="5378" max="5378" width="42.85546875" style="488" customWidth="1"/>
    <col min="5379" max="5379" width="8.7109375" style="488" customWidth="1"/>
    <col min="5380" max="5383" width="13.85546875" style="488" customWidth="1"/>
    <col min="5384" max="5632" width="9.140625" style="488"/>
    <col min="5633" max="5633" width="7" style="488" customWidth="1"/>
    <col min="5634" max="5634" width="42.85546875" style="488" customWidth="1"/>
    <col min="5635" max="5635" width="8.7109375" style="488" customWidth="1"/>
    <col min="5636" max="5639" width="13.85546875" style="488" customWidth="1"/>
    <col min="5640" max="5888" width="9.140625" style="488"/>
    <col min="5889" max="5889" width="7" style="488" customWidth="1"/>
    <col min="5890" max="5890" width="42.85546875" style="488" customWidth="1"/>
    <col min="5891" max="5891" width="8.7109375" style="488" customWidth="1"/>
    <col min="5892" max="5895" width="13.85546875" style="488" customWidth="1"/>
    <col min="5896" max="6144" width="9.140625" style="488"/>
    <col min="6145" max="6145" width="7" style="488" customWidth="1"/>
    <col min="6146" max="6146" width="42.85546875" style="488" customWidth="1"/>
    <col min="6147" max="6147" width="8.7109375" style="488" customWidth="1"/>
    <col min="6148" max="6151" width="13.85546875" style="488" customWidth="1"/>
    <col min="6152" max="6400" width="9.140625" style="488"/>
    <col min="6401" max="6401" width="7" style="488" customWidth="1"/>
    <col min="6402" max="6402" width="42.85546875" style="488" customWidth="1"/>
    <col min="6403" max="6403" width="8.7109375" style="488" customWidth="1"/>
    <col min="6404" max="6407" width="13.85546875" style="488" customWidth="1"/>
    <col min="6408" max="6656" width="9.140625" style="488"/>
    <col min="6657" max="6657" width="7" style="488" customWidth="1"/>
    <col min="6658" max="6658" width="42.85546875" style="488" customWidth="1"/>
    <col min="6659" max="6659" width="8.7109375" style="488" customWidth="1"/>
    <col min="6660" max="6663" width="13.85546875" style="488" customWidth="1"/>
    <col min="6664" max="6912" width="9.140625" style="488"/>
    <col min="6913" max="6913" width="7" style="488" customWidth="1"/>
    <col min="6914" max="6914" width="42.85546875" style="488" customWidth="1"/>
    <col min="6915" max="6915" width="8.7109375" style="488" customWidth="1"/>
    <col min="6916" max="6919" width="13.85546875" style="488" customWidth="1"/>
    <col min="6920" max="7168" width="9.140625" style="488"/>
    <col min="7169" max="7169" width="7" style="488" customWidth="1"/>
    <col min="7170" max="7170" width="42.85546875" style="488" customWidth="1"/>
    <col min="7171" max="7171" width="8.7109375" style="488" customWidth="1"/>
    <col min="7172" max="7175" width="13.85546875" style="488" customWidth="1"/>
    <col min="7176" max="7424" width="9.140625" style="488"/>
    <col min="7425" max="7425" width="7" style="488" customWidth="1"/>
    <col min="7426" max="7426" width="42.85546875" style="488" customWidth="1"/>
    <col min="7427" max="7427" width="8.7109375" style="488" customWidth="1"/>
    <col min="7428" max="7431" width="13.85546875" style="488" customWidth="1"/>
    <col min="7432" max="7680" width="9.140625" style="488"/>
    <col min="7681" max="7681" width="7" style="488" customWidth="1"/>
    <col min="7682" max="7682" width="42.85546875" style="488" customWidth="1"/>
    <col min="7683" max="7683" width="8.7109375" style="488" customWidth="1"/>
    <col min="7684" max="7687" width="13.85546875" style="488" customWidth="1"/>
    <col min="7688" max="7936" width="9.140625" style="488"/>
    <col min="7937" max="7937" width="7" style="488" customWidth="1"/>
    <col min="7938" max="7938" width="42.85546875" style="488" customWidth="1"/>
    <col min="7939" max="7939" width="8.7109375" style="488" customWidth="1"/>
    <col min="7940" max="7943" width="13.85546875" style="488" customWidth="1"/>
    <col min="7944" max="8192" width="9.140625" style="488"/>
    <col min="8193" max="8193" width="7" style="488" customWidth="1"/>
    <col min="8194" max="8194" width="42.85546875" style="488" customWidth="1"/>
    <col min="8195" max="8195" width="8.7109375" style="488" customWidth="1"/>
    <col min="8196" max="8199" width="13.85546875" style="488" customWidth="1"/>
    <col min="8200" max="8448" width="9.140625" style="488"/>
    <col min="8449" max="8449" width="7" style="488" customWidth="1"/>
    <col min="8450" max="8450" width="42.85546875" style="488" customWidth="1"/>
    <col min="8451" max="8451" width="8.7109375" style="488" customWidth="1"/>
    <col min="8452" max="8455" width="13.85546875" style="488" customWidth="1"/>
    <col min="8456" max="8704" width="9.140625" style="488"/>
    <col min="8705" max="8705" width="7" style="488" customWidth="1"/>
    <col min="8706" max="8706" width="42.85546875" style="488" customWidth="1"/>
    <col min="8707" max="8707" width="8.7109375" style="488" customWidth="1"/>
    <col min="8708" max="8711" width="13.85546875" style="488" customWidth="1"/>
    <col min="8712" max="8960" width="9.140625" style="488"/>
    <col min="8961" max="8961" width="7" style="488" customWidth="1"/>
    <col min="8962" max="8962" width="42.85546875" style="488" customWidth="1"/>
    <col min="8963" max="8963" width="8.7109375" style="488" customWidth="1"/>
    <col min="8964" max="8967" width="13.85546875" style="488" customWidth="1"/>
    <col min="8968" max="9216" width="9.140625" style="488"/>
    <col min="9217" max="9217" width="7" style="488" customWidth="1"/>
    <col min="9218" max="9218" width="42.85546875" style="488" customWidth="1"/>
    <col min="9219" max="9219" width="8.7109375" style="488" customWidth="1"/>
    <col min="9220" max="9223" width="13.85546875" style="488" customWidth="1"/>
    <col min="9224" max="9472" width="9.140625" style="488"/>
    <col min="9473" max="9473" width="7" style="488" customWidth="1"/>
    <col min="9474" max="9474" width="42.85546875" style="488" customWidth="1"/>
    <col min="9475" max="9475" width="8.7109375" style="488" customWidth="1"/>
    <col min="9476" max="9479" width="13.85546875" style="488" customWidth="1"/>
    <col min="9480" max="9728" width="9.140625" style="488"/>
    <col min="9729" max="9729" width="7" style="488" customWidth="1"/>
    <col min="9730" max="9730" width="42.85546875" style="488" customWidth="1"/>
    <col min="9731" max="9731" width="8.7109375" style="488" customWidth="1"/>
    <col min="9732" max="9735" width="13.85546875" style="488" customWidth="1"/>
    <col min="9736" max="9984" width="9.140625" style="488"/>
    <col min="9985" max="9985" width="7" style="488" customWidth="1"/>
    <col min="9986" max="9986" width="42.85546875" style="488" customWidth="1"/>
    <col min="9987" max="9987" width="8.7109375" style="488" customWidth="1"/>
    <col min="9988" max="9991" width="13.85546875" style="488" customWidth="1"/>
    <col min="9992" max="10240" width="9.140625" style="488"/>
    <col min="10241" max="10241" width="7" style="488" customWidth="1"/>
    <col min="10242" max="10242" width="42.85546875" style="488" customWidth="1"/>
    <col min="10243" max="10243" width="8.7109375" style="488" customWidth="1"/>
    <col min="10244" max="10247" width="13.85546875" style="488" customWidth="1"/>
    <col min="10248" max="10496" width="9.140625" style="488"/>
    <col min="10497" max="10497" width="7" style="488" customWidth="1"/>
    <col min="10498" max="10498" width="42.85546875" style="488" customWidth="1"/>
    <col min="10499" max="10499" width="8.7109375" style="488" customWidth="1"/>
    <col min="10500" max="10503" width="13.85546875" style="488" customWidth="1"/>
    <col min="10504" max="10752" width="9.140625" style="488"/>
    <col min="10753" max="10753" width="7" style="488" customWidth="1"/>
    <col min="10754" max="10754" width="42.85546875" style="488" customWidth="1"/>
    <col min="10755" max="10755" width="8.7109375" style="488" customWidth="1"/>
    <col min="10756" max="10759" width="13.85546875" style="488" customWidth="1"/>
    <col min="10760" max="11008" width="9.140625" style="488"/>
    <col min="11009" max="11009" width="7" style="488" customWidth="1"/>
    <col min="11010" max="11010" width="42.85546875" style="488" customWidth="1"/>
    <col min="11011" max="11011" width="8.7109375" style="488" customWidth="1"/>
    <col min="11012" max="11015" width="13.85546875" style="488" customWidth="1"/>
    <col min="11016" max="11264" width="9.140625" style="488"/>
    <col min="11265" max="11265" width="7" style="488" customWidth="1"/>
    <col min="11266" max="11266" width="42.85546875" style="488" customWidth="1"/>
    <col min="11267" max="11267" width="8.7109375" style="488" customWidth="1"/>
    <col min="11268" max="11271" width="13.85546875" style="488" customWidth="1"/>
    <col min="11272" max="11520" width="9.140625" style="488"/>
    <col min="11521" max="11521" width="7" style="488" customWidth="1"/>
    <col min="11522" max="11522" width="42.85546875" style="488" customWidth="1"/>
    <col min="11523" max="11523" width="8.7109375" style="488" customWidth="1"/>
    <col min="11524" max="11527" width="13.85546875" style="488" customWidth="1"/>
    <col min="11528" max="11776" width="9.140625" style="488"/>
    <col min="11777" max="11777" width="7" style="488" customWidth="1"/>
    <col min="11778" max="11778" width="42.85546875" style="488" customWidth="1"/>
    <col min="11779" max="11779" width="8.7109375" style="488" customWidth="1"/>
    <col min="11780" max="11783" width="13.85546875" style="488" customWidth="1"/>
    <col min="11784" max="12032" width="9.140625" style="488"/>
    <col min="12033" max="12033" width="7" style="488" customWidth="1"/>
    <col min="12034" max="12034" width="42.85546875" style="488" customWidth="1"/>
    <col min="12035" max="12035" width="8.7109375" style="488" customWidth="1"/>
    <col min="12036" max="12039" width="13.85546875" style="488" customWidth="1"/>
    <col min="12040" max="12288" width="9.140625" style="488"/>
    <col min="12289" max="12289" width="7" style="488" customWidth="1"/>
    <col min="12290" max="12290" width="42.85546875" style="488" customWidth="1"/>
    <col min="12291" max="12291" width="8.7109375" style="488" customWidth="1"/>
    <col min="12292" max="12295" width="13.85546875" style="488" customWidth="1"/>
    <col min="12296" max="12544" width="9.140625" style="488"/>
    <col min="12545" max="12545" width="7" style="488" customWidth="1"/>
    <col min="12546" max="12546" width="42.85546875" style="488" customWidth="1"/>
    <col min="12547" max="12547" width="8.7109375" style="488" customWidth="1"/>
    <col min="12548" max="12551" width="13.85546875" style="488" customWidth="1"/>
    <col min="12552" max="12800" width="9.140625" style="488"/>
    <col min="12801" max="12801" width="7" style="488" customWidth="1"/>
    <col min="12802" max="12802" width="42.85546875" style="488" customWidth="1"/>
    <col min="12803" max="12803" width="8.7109375" style="488" customWidth="1"/>
    <col min="12804" max="12807" width="13.85546875" style="488" customWidth="1"/>
    <col min="12808" max="13056" width="9.140625" style="488"/>
    <col min="13057" max="13057" width="7" style="488" customWidth="1"/>
    <col min="13058" max="13058" width="42.85546875" style="488" customWidth="1"/>
    <col min="13059" max="13059" width="8.7109375" style="488" customWidth="1"/>
    <col min="13060" max="13063" width="13.85546875" style="488" customWidth="1"/>
    <col min="13064" max="13312" width="9.140625" style="488"/>
    <col min="13313" max="13313" width="7" style="488" customWidth="1"/>
    <col min="13314" max="13314" width="42.85546875" style="488" customWidth="1"/>
    <col min="13315" max="13315" width="8.7109375" style="488" customWidth="1"/>
    <col min="13316" max="13319" width="13.85546875" style="488" customWidth="1"/>
    <col min="13320" max="13568" width="9.140625" style="488"/>
    <col min="13569" max="13569" width="7" style="488" customWidth="1"/>
    <col min="13570" max="13570" width="42.85546875" style="488" customWidth="1"/>
    <col min="13571" max="13571" width="8.7109375" style="488" customWidth="1"/>
    <col min="13572" max="13575" width="13.85546875" style="488" customWidth="1"/>
    <col min="13576" max="13824" width="9.140625" style="488"/>
    <col min="13825" max="13825" width="7" style="488" customWidth="1"/>
    <col min="13826" max="13826" width="42.85546875" style="488" customWidth="1"/>
    <col min="13827" max="13827" width="8.7109375" style="488" customWidth="1"/>
    <col min="13828" max="13831" width="13.85546875" style="488" customWidth="1"/>
    <col min="13832" max="14080" width="9.140625" style="488"/>
    <col min="14081" max="14081" width="7" style="488" customWidth="1"/>
    <col min="14082" max="14082" width="42.85546875" style="488" customWidth="1"/>
    <col min="14083" max="14083" width="8.7109375" style="488" customWidth="1"/>
    <col min="14084" max="14087" width="13.85546875" style="488" customWidth="1"/>
    <col min="14088" max="14336" width="9.140625" style="488"/>
    <col min="14337" max="14337" width="7" style="488" customWidth="1"/>
    <col min="14338" max="14338" width="42.85546875" style="488" customWidth="1"/>
    <col min="14339" max="14339" width="8.7109375" style="488" customWidth="1"/>
    <col min="14340" max="14343" width="13.85546875" style="488" customWidth="1"/>
    <col min="14344" max="14592" width="9.140625" style="488"/>
    <col min="14593" max="14593" width="7" style="488" customWidth="1"/>
    <col min="14594" max="14594" width="42.85546875" style="488" customWidth="1"/>
    <col min="14595" max="14595" width="8.7109375" style="488" customWidth="1"/>
    <col min="14596" max="14599" width="13.85546875" style="488" customWidth="1"/>
    <col min="14600" max="14848" width="9.140625" style="488"/>
    <col min="14849" max="14849" width="7" style="488" customWidth="1"/>
    <col min="14850" max="14850" width="42.85546875" style="488" customWidth="1"/>
    <col min="14851" max="14851" width="8.7109375" style="488" customWidth="1"/>
    <col min="14852" max="14855" width="13.85546875" style="488" customWidth="1"/>
    <col min="14856" max="15104" width="9.140625" style="488"/>
    <col min="15105" max="15105" width="7" style="488" customWidth="1"/>
    <col min="15106" max="15106" width="42.85546875" style="488" customWidth="1"/>
    <col min="15107" max="15107" width="8.7109375" style="488" customWidth="1"/>
    <col min="15108" max="15111" width="13.85546875" style="488" customWidth="1"/>
    <col min="15112" max="15360" width="9.140625" style="488"/>
    <col min="15361" max="15361" width="7" style="488" customWidth="1"/>
    <col min="15362" max="15362" width="42.85546875" style="488" customWidth="1"/>
    <col min="15363" max="15363" width="8.7109375" style="488" customWidth="1"/>
    <col min="15364" max="15367" width="13.85546875" style="488" customWidth="1"/>
    <col min="15368" max="15616" width="9.140625" style="488"/>
    <col min="15617" max="15617" width="7" style="488" customWidth="1"/>
    <col min="15618" max="15618" width="42.85546875" style="488" customWidth="1"/>
    <col min="15619" max="15619" width="8.7109375" style="488" customWidth="1"/>
    <col min="15620" max="15623" width="13.85546875" style="488" customWidth="1"/>
    <col min="15624" max="15872" width="9.140625" style="488"/>
    <col min="15873" max="15873" width="7" style="488" customWidth="1"/>
    <col min="15874" max="15874" width="42.85546875" style="488" customWidth="1"/>
    <col min="15875" max="15875" width="8.7109375" style="488" customWidth="1"/>
    <col min="15876" max="15879" width="13.85546875" style="488" customWidth="1"/>
    <col min="15880" max="16128" width="9.140625" style="488"/>
    <col min="16129" max="16129" width="7" style="488" customWidth="1"/>
    <col min="16130" max="16130" width="42.85546875" style="488" customWidth="1"/>
    <col min="16131" max="16131" width="8.7109375" style="488" customWidth="1"/>
    <col min="16132" max="16135" width="13.85546875" style="488" customWidth="1"/>
    <col min="16136" max="16384" width="9.140625" style="488"/>
  </cols>
  <sheetData>
    <row r="1" spans="1:7" s="738" customFormat="1" ht="18" customHeight="1">
      <c r="A1" s="1279" t="s">
        <v>1692</v>
      </c>
      <c r="B1" s="1279"/>
      <c r="C1" s="1279"/>
      <c r="D1" s="1279"/>
      <c r="E1" s="1279"/>
      <c r="F1" s="1279"/>
      <c r="G1" s="1279"/>
    </row>
    <row r="2" spans="1:7" s="739" customFormat="1" ht="18" customHeight="1">
      <c r="A2" s="1280" t="s">
        <v>2335</v>
      </c>
      <c r="B2" s="1280"/>
      <c r="C2" s="1280"/>
      <c r="D2" s="1280"/>
      <c r="E2" s="1280"/>
      <c r="F2" s="1280"/>
      <c r="G2" s="1280"/>
    </row>
    <row r="3" spans="1:7" s="522" customFormat="1">
      <c r="C3" s="696"/>
      <c r="D3" s="698"/>
      <c r="E3" s="698"/>
      <c r="F3" s="698"/>
      <c r="G3" s="698"/>
    </row>
    <row r="4" spans="1:7">
      <c r="A4" s="675"/>
      <c r="B4" s="675"/>
      <c r="C4" s="676"/>
      <c r="D4" s="677">
        <v>1</v>
      </c>
      <c r="E4" s="677">
        <v>2</v>
      </c>
      <c r="F4" s="677">
        <v>3</v>
      </c>
      <c r="G4" s="677">
        <v>4</v>
      </c>
    </row>
    <row r="5" spans="1:7" s="708" customFormat="1">
      <c r="A5" s="1275" t="s">
        <v>1694</v>
      </c>
      <c r="B5" s="1286" t="s">
        <v>1695</v>
      </c>
      <c r="C5" s="1275" t="s">
        <v>1696</v>
      </c>
      <c r="D5" s="1290" t="s">
        <v>1697</v>
      </c>
      <c r="E5" s="1291"/>
      <c r="F5" s="1291"/>
      <c r="G5" s="1292"/>
    </row>
    <row r="6" spans="1:7" s="685" customFormat="1">
      <c r="A6" s="1285"/>
      <c r="B6" s="1287"/>
      <c r="C6" s="1285"/>
      <c r="D6" s="1293" t="s">
        <v>1698</v>
      </c>
      <c r="E6" s="1294"/>
      <c r="F6" s="1295"/>
      <c r="G6" s="1284" t="s">
        <v>1699</v>
      </c>
    </row>
    <row r="7" spans="1:7" s="685" customFormat="1">
      <c r="A7" s="1276"/>
      <c r="B7" s="1297"/>
      <c r="C7" s="1276"/>
      <c r="D7" s="678" t="s">
        <v>1700</v>
      </c>
      <c r="E7" s="678" t="s">
        <v>1701</v>
      </c>
      <c r="F7" s="678" t="s">
        <v>1702</v>
      </c>
      <c r="G7" s="1296"/>
    </row>
    <row r="8" spans="1:7" s="685" customFormat="1">
      <c r="A8" s="679"/>
      <c r="B8" s="679" t="s">
        <v>1703</v>
      </c>
      <c r="C8" s="700" t="s">
        <v>68</v>
      </c>
      <c r="D8" s="681">
        <v>10310388.634889999</v>
      </c>
      <c r="E8" s="681">
        <v>4342985.6913599996</v>
      </c>
      <c r="F8" s="681">
        <v>5967402.9435299998</v>
      </c>
      <c r="G8" s="681">
        <v>6010716.3189200005</v>
      </c>
    </row>
    <row r="9" spans="1:7" s="709" customFormat="1">
      <c r="A9" s="679" t="s">
        <v>1704</v>
      </c>
      <c r="B9" s="679" t="s">
        <v>1705</v>
      </c>
      <c r="C9" s="700" t="s">
        <v>68</v>
      </c>
      <c r="D9" s="681">
        <v>9165769.8016299997</v>
      </c>
      <c r="E9" s="681">
        <v>4340404.2107700007</v>
      </c>
      <c r="F9" s="681">
        <v>4825365.5908599999</v>
      </c>
      <c r="G9" s="681">
        <v>4781745.6551999999</v>
      </c>
    </row>
    <row r="10" spans="1:7" s="709" customFormat="1">
      <c r="A10" s="679" t="s">
        <v>1706</v>
      </c>
      <c r="B10" s="679" t="s">
        <v>1707</v>
      </c>
      <c r="C10" s="700" t="s">
        <v>68</v>
      </c>
      <c r="D10" s="681">
        <v>143528.1121</v>
      </c>
      <c r="E10" s="681">
        <v>114540.99439000001</v>
      </c>
      <c r="F10" s="681">
        <v>28987.117710000002</v>
      </c>
      <c r="G10" s="681">
        <v>28827.736850000001</v>
      </c>
    </row>
    <row r="11" spans="1:7" s="522" customFormat="1">
      <c r="A11" s="682" t="s">
        <v>1708</v>
      </c>
      <c r="B11" s="682" t="s">
        <v>1709</v>
      </c>
      <c r="C11" s="701" t="s">
        <v>1710</v>
      </c>
      <c r="D11" s="702">
        <v>205.25</v>
      </c>
      <c r="E11" s="702">
        <v>155.64400000000001</v>
      </c>
      <c r="F11" s="702">
        <v>49.606000000000002</v>
      </c>
      <c r="G11" s="702">
        <v>61.521999999999998</v>
      </c>
    </row>
    <row r="12" spans="1:7" s="522" customFormat="1">
      <c r="A12" s="682" t="s">
        <v>1711</v>
      </c>
      <c r="B12" s="682" t="s">
        <v>1712</v>
      </c>
      <c r="C12" s="701" t="s">
        <v>1713</v>
      </c>
      <c r="D12" s="684">
        <v>127348.5007</v>
      </c>
      <c r="E12" s="684">
        <v>102185.46299</v>
      </c>
      <c r="F12" s="684">
        <v>25163.037710000001</v>
      </c>
      <c r="G12" s="684">
        <v>28378.85485</v>
      </c>
    </row>
    <row r="13" spans="1:7" s="522" customFormat="1">
      <c r="A13" s="682" t="s">
        <v>1714</v>
      </c>
      <c r="B13" s="682" t="s">
        <v>294</v>
      </c>
      <c r="C13" s="701" t="s">
        <v>1715</v>
      </c>
      <c r="D13" s="703"/>
      <c r="E13" s="703"/>
      <c r="F13" s="703"/>
      <c r="G13" s="703"/>
    </row>
    <row r="14" spans="1:7" s="522" customFormat="1">
      <c r="A14" s="682" t="s">
        <v>1716</v>
      </c>
      <c r="B14" s="682" t="s">
        <v>1717</v>
      </c>
      <c r="C14" s="701" t="s">
        <v>1718</v>
      </c>
      <c r="D14" s="703"/>
      <c r="E14" s="703"/>
      <c r="F14" s="703"/>
      <c r="G14" s="703"/>
    </row>
    <row r="15" spans="1:7" s="522" customFormat="1">
      <c r="A15" s="682" t="s">
        <v>1719</v>
      </c>
      <c r="B15" s="682" t="s">
        <v>1720</v>
      </c>
      <c r="C15" s="701" t="s">
        <v>1721</v>
      </c>
      <c r="D15" s="684">
        <v>12199.8874</v>
      </c>
      <c r="E15" s="684">
        <v>12199.8874</v>
      </c>
      <c r="F15" s="703"/>
      <c r="G15" s="703"/>
    </row>
    <row r="16" spans="1:7" s="522" customFormat="1">
      <c r="A16" s="682" t="s">
        <v>1722</v>
      </c>
      <c r="B16" s="682" t="s">
        <v>1723</v>
      </c>
      <c r="C16" s="701" t="s">
        <v>1724</v>
      </c>
      <c r="D16" s="684"/>
      <c r="E16" s="684"/>
      <c r="F16" s="684"/>
      <c r="G16" s="684"/>
    </row>
    <row r="17" spans="1:7" s="522" customFormat="1">
      <c r="A17" s="682" t="s">
        <v>1725</v>
      </c>
      <c r="B17" s="682" t="s">
        <v>1726</v>
      </c>
      <c r="C17" s="701" t="s">
        <v>1727</v>
      </c>
      <c r="D17" s="684">
        <v>3774.4740000000002</v>
      </c>
      <c r="E17" s="703"/>
      <c r="F17" s="684">
        <v>3774.4740000000002</v>
      </c>
      <c r="G17" s="684">
        <v>387.36</v>
      </c>
    </row>
    <row r="18" spans="1:7" s="522" customFormat="1" ht="21">
      <c r="A18" s="682" t="s">
        <v>1728</v>
      </c>
      <c r="B18" s="682" t="s">
        <v>1729</v>
      </c>
      <c r="C18" s="701" t="s">
        <v>1730</v>
      </c>
      <c r="D18" s="703"/>
      <c r="E18" s="703"/>
      <c r="F18" s="703"/>
      <c r="G18" s="703"/>
    </row>
    <row r="19" spans="1:7" s="522" customFormat="1">
      <c r="A19" s="682" t="s">
        <v>1731</v>
      </c>
      <c r="B19" s="682" t="s">
        <v>1732</v>
      </c>
      <c r="C19" s="701" t="s">
        <v>1733</v>
      </c>
      <c r="D19" s="703"/>
      <c r="E19" s="703"/>
      <c r="F19" s="703"/>
      <c r="G19" s="684"/>
    </row>
    <row r="20" spans="1:7" s="709" customFormat="1">
      <c r="A20" s="679" t="s">
        <v>1734</v>
      </c>
      <c r="B20" s="679" t="s">
        <v>1735</v>
      </c>
      <c r="C20" s="700" t="s">
        <v>68</v>
      </c>
      <c r="D20" s="681">
        <v>9015875.9052299988</v>
      </c>
      <c r="E20" s="681">
        <v>4225863.2163800001</v>
      </c>
      <c r="F20" s="681">
        <v>4790012.6888500005</v>
      </c>
      <c r="G20" s="681">
        <v>4746552.1340500005</v>
      </c>
    </row>
    <row r="21" spans="1:7" s="522" customFormat="1">
      <c r="A21" s="682" t="s">
        <v>1736</v>
      </c>
      <c r="B21" s="682" t="s">
        <v>256</v>
      </c>
      <c r="C21" s="701" t="s">
        <v>1737</v>
      </c>
      <c r="D21" s="684">
        <v>77050.51645000001</v>
      </c>
      <c r="E21" s="703"/>
      <c r="F21" s="684">
        <v>77050.51645000001</v>
      </c>
      <c r="G21" s="684">
        <v>76736.221669999999</v>
      </c>
    </row>
    <row r="22" spans="1:7" s="522" customFormat="1">
      <c r="A22" s="682" t="s">
        <v>1738</v>
      </c>
      <c r="B22" s="682" t="s">
        <v>1739</v>
      </c>
      <c r="C22" s="701" t="s">
        <v>1740</v>
      </c>
      <c r="D22" s="684">
        <v>3596.3159999999998</v>
      </c>
      <c r="E22" s="703"/>
      <c r="F22" s="684">
        <v>3596.3159999999998</v>
      </c>
      <c r="G22" s="684">
        <v>3334.2449999999999</v>
      </c>
    </row>
    <row r="23" spans="1:7" s="522" customFormat="1">
      <c r="A23" s="682" t="s">
        <v>1741</v>
      </c>
      <c r="B23" s="682" t="s">
        <v>1742</v>
      </c>
      <c r="C23" s="701" t="s">
        <v>1743</v>
      </c>
      <c r="D23" s="684">
        <v>5143641.3567100009</v>
      </c>
      <c r="E23" s="684">
        <v>1275646.8183900001</v>
      </c>
      <c r="F23" s="684">
        <v>3867994.5383200003</v>
      </c>
      <c r="G23" s="684">
        <v>3770085.6487500002</v>
      </c>
    </row>
    <row r="24" spans="1:7" s="522" customFormat="1">
      <c r="A24" s="682" t="s">
        <v>1744</v>
      </c>
      <c r="B24" s="682" t="s">
        <v>1745</v>
      </c>
      <c r="C24" s="701" t="s">
        <v>1746</v>
      </c>
      <c r="D24" s="684">
        <v>3102928.2858500001</v>
      </c>
      <c r="E24" s="684">
        <v>2400623.6836700002</v>
      </c>
      <c r="F24" s="684">
        <v>702304.60217999993</v>
      </c>
      <c r="G24" s="684">
        <v>742801.58438999997</v>
      </c>
    </row>
    <row r="25" spans="1:7" s="522" customFormat="1">
      <c r="A25" s="682" t="s">
        <v>1747</v>
      </c>
      <c r="B25" s="682" t="s">
        <v>1748</v>
      </c>
      <c r="C25" s="701" t="s">
        <v>1749</v>
      </c>
      <c r="D25" s="684"/>
      <c r="E25" s="684"/>
      <c r="F25" s="684"/>
      <c r="G25" s="684"/>
    </row>
    <row r="26" spans="1:7" s="522" customFormat="1">
      <c r="A26" s="682" t="s">
        <v>1750</v>
      </c>
      <c r="B26" s="682" t="s">
        <v>1751</v>
      </c>
      <c r="C26" s="701" t="s">
        <v>1752</v>
      </c>
      <c r="D26" s="684">
        <v>549592.71432000003</v>
      </c>
      <c r="E26" s="684">
        <v>549592.71432000003</v>
      </c>
      <c r="F26" s="684"/>
      <c r="G26" s="703"/>
    </row>
    <row r="27" spans="1:7" s="522" customFormat="1">
      <c r="A27" s="682" t="s">
        <v>1753</v>
      </c>
      <c r="B27" s="682" t="s">
        <v>1754</v>
      </c>
      <c r="C27" s="701" t="s">
        <v>1755</v>
      </c>
      <c r="D27" s="684"/>
      <c r="E27" s="684"/>
      <c r="F27" s="684"/>
      <c r="G27" s="684"/>
    </row>
    <row r="28" spans="1:7" s="522" customFormat="1">
      <c r="A28" s="682" t="s">
        <v>1756</v>
      </c>
      <c r="B28" s="682" t="s">
        <v>1757</v>
      </c>
      <c r="C28" s="701" t="s">
        <v>1758</v>
      </c>
      <c r="D28" s="684">
        <v>139066.71590000001</v>
      </c>
      <c r="E28" s="703"/>
      <c r="F28" s="684">
        <v>139066.71590000001</v>
      </c>
      <c r="G28" s="684">
        <v>151054.43424000003</v>
      </c>
    </row>
    <row r="29" spans="1:7" s="522" customFormat="1" ht="21">
      <c r="A29" s="682" t="s">
        <v>1759</v>
      </c>
      <c r="B29" s="682" t="s">
        <v>1760</v>
      </c>
      <c r="C29" s="701" t="s">
        <v>1761</v>
      </c>
      <c r="D29" s="703"/>
      <c r="E29" s="703"/>
      <c r="F29" s="703"/>
      <c r="G29" s="684"/>
    </row>
    <row r="30" spans="1:7" s="522" customFormat="1">
      <c r="A30" s="682" t="s">
        <v>1762</v>
      </c>
      <c r="B30" s="682" t="s">
        <v>1763</v>
      </c>
      <c r="C30" s="701" t="s">
        <v>1764</v>
      </c>
      <c r="D30" s="684"/>
      <c r="E30" s="703"/>
      <c r="F30" s="684"/>
      <c r="G30" s="684">
        <v>2540</v>
      </c>
    </row>
    <row r="31" spans="1:7" s="709" customFormat="1">
      <c r="A31" s="679" t="s">
        <v>1765</v>
      </c>
      <c r="B31" s="679" t="s">
        <v>1766</v>
      </c>
      <c r="C31" s="700" t="s">
        <v>68</v>
      </c>
      <c r="D31" s="681">
        <v>137.36199999999999</v>
      </c>
      <c r="E31" s="704"/>
      <c r="F31" s="681">
        <v>137.36199999999999</v>
      </c>
      <c r="G31" s="681">
        <v>137.36199999999999</v>
      </c>
    </row>
    <row r="32" spans="1:7" s="522" customFormat="1">
      <c r="A32" s="682" t="s">
        <v>1767</v>
      </c>
      <c r="B32" s="682" t="s">
        <v>1768</v>
      </c>
      <c r="C32" s="701" t="s">
        <v>1769</v>
      </c>
      <c r="D32" s="703"/>
      <c r="E32" s="703"/>
      <c r="F32" s="703"/>
      <c r="G32" s="703"/>
    </row>
    <row r="33" spans="1:7" s="522" customFormat="1">
      <c r="A33" s="682" t="s">
        <v>1770</v>
      </c>
      <c r="B33" s="682" t="s">
        <v>1771</v>
      </c>
      <c r="C33" s="701" t="s">
        <v>1772</v>
      </c>
      <c r="D33" s="703"/>
      <c r="E33" s="703"/>
      <c r="F33" s="703"/>
      <c r="G33" s="703"/>
    </row>
    <row r="34" spans="1:7" s="522" customFormat="1">
      <c r="A34" s="682" t="s">
        <v>1773</v>
      </c>
      <c r="B34" s="682" t="s">
        <v>1774</v>
      </c>
      <c r="C34" s="701" t="s">
        <v>1775</v>
      </c>
      <c r="D34" s="703"/>
      <c r="E34" s="703"/>
      <c r="F34" s="703"/>
      <c r="G34" s="703"/>
    </row>
    <row r="35" spans="1:7" s="522" customFormat="1">
      <c r="A35" s="682" t="s">
        <v>1779</v>
      </c>
      <c r="B35" s="682" t="s">
        <v>1780</v>
      </c>
      <c r="C35" s="701" t="s">
        <v>1781</v>
      </c>
      <c r="D35" s="703"/>
      <c r="E35" s="703"/>
      <c r="F35" s="703"/>
      <c r="G35" s="703"/>
    </row>
    <row r="36" spans="1:7" s="522" customFormat="1">
      <c r="A36" s="682" t="s">
        <v>1782</v>
      </c>
      <c r="B36" s="682" t="s">
        <v>1783</v>
      </c>
      <c r="C36" s="701" t="s">
        <v>1784</v>
      </c>
      <c r="D36" s="684">
        <v>137.36199999999999</v>
      </c>
      <c r="E36" s="703"/>
      <c r="F36" s="684">
        <v>137.36199999999999</v>
      </c>
      <c r="G36" s="684">
        <v>137.36199999999999</v>
      </c>
    </row>
    <row r="37" spans="1:7" s="709" customFormat="1">
      <c r="A37" s="679" t="s">
        <v>1791</v>
      </c>
      <c r="B37" s="679" t="s">
        <v>1792</v>
      </c>
      <c r="C37" s="700" t="s">
        <v>68</v>
      </c>
      <c r="D37" s="681">
        <v>6228.4222999999993</v>
      </c>
      <c r="E37" s="704"/>
      <c r="F37" s="681">
        <v>6228.4222999999993</v>
      </c>
      <c r="G37" s="681">
        <v>6228.4222999999993</v>
      </c>
    </row>
    <row r="38" spans="1:7" s="522" customFormat="1">
      <c r="A38" s="682" t="s">
        <v>1793</v>
      </c>
      <c r="B38" s="682" t="s">
        <v>1794</v>
      </c>
      <c r="C38" s="701" t="s">
        <v>1795</v>
      </c>
      <c r="D38" s="703"/>
      <c r="E38" s="703"/>
      <c r="F38" s="703"/>
      <c r="G38" s="703"/>
    </row>
    <row r="39" spans="1:7" s="522" customFormat="1">
      <c r="A39" s="682" t="s">
        <v>1796</v>
      </c>
      <c r="B39" s="682" t="s">
        <v>1797</v>
      </c>
      <c r="C39" s="701" t="s">
        <v>1798</v>
      </c>
      <c r="D39" s="703"/>
      <c r="E39" s="703"/>
      <c r="F39" s="703"/>
      <c r="G39" s="703"/>
    </row>
    <row r="40" spans="1:7" s="522" customFormat="1">
      <c r="A40" s="682" t="s">
        <v>1799</v>
      </c>
      <c r="B40" s="682" t="s">
        <v>1800</v>
      </c>
      <c r="C40" s="701" t="s">
        <v>1801</v>
      </c>
      <c r="D40" s="703"/>
      <c r="E40" s="703"/>
      <c r="F40" s="703"/>
      <c r="G40" s="703"/>
    </row>
    <row r="41" spans="1:7" s="522" customFormat="1" ht="21">
      <c r="A41" s="682" t="s">
        <v>1805</v>
      </c>
      <c r="B41" s="682" t="s">
        <v>1806</v>
      </c>
      <c r="C41" s="701" t="s">
        <v>1807</v>
      </c>
      <c r="D41" s="703"/>
      <c r="E41" s="703"/>
      <c r="F41" s="703"/>
      <c r="G41" s="703"/>
    </row>
    <row r="42" spans="1:7" s="522" customFormat="1">
      <c r="A42" s="682" t="s">
        <v>1808</v>
      </c>
      <c r="B42" s="682" t="s">
        <v>1809</v>
      </c>
      <c r="C42" s="701" t="s">
        <v>1810</v>
      </c>
      <c r="D42" s="703">
        <v>6228.4222999999993</v>
      </c>
      <c r="E42" s="703"/>
      <c r="F42" s="703">
        <v>6228.4222999999993</v>
      </c>
      <c r="G42" s="703">
        <v>6228.4222999999993</v>
      </c>
    </row>
    <row r="43" spans="1:7" s="709" customFormat="1">
      <c r="A43" s="682" t="s">
        <v>1811</v>
      </c>
      <c r="B43" s="682" t="s">
        <v>1812</v>
      </c>
      <c r="C43" s="701" t="s">
        <v>1813</v>
      </c>
      <c r="D43" s="684"/>
      <c r="E43" s="703"/>
      <c r="F43" s="684"/>
      <c r="G43" s="684"/>
    </row>
    <row r="44" spans="1:7" s="709" customFormat="1">
      <c r="A44" s="679" t="s">
        <v>1814</v>
      </c>
      <c r="B44" s="679" t="s">
        <v>1815</v>
      </c>
      <c r="C44" s="700" t="s">
        <v>68</v>
      </c>
      <c r="D44" s="681">
        <v>1144618.83326</v>
      </c>
      <c r="E44" s="704">
        <v>2581.4805899999997</v>
      </c>
      <c r="F44" s="681">
        <v>1142037.3526700002</v>
      </c>
      <c r="G44" s="681">
        <v>1228970.6637200001</v>
      </c>
    </row>
    <row r="45" spans="1:7" s="522" customFormat="1">
      <c r="A45" s="679" t="s">
        <v>1816</v>
      </c>
      <c r="B45" s="679" t="s">
        <v>1817</v>
      </c>
      <c r="C45" s="700" t="s">
        <v>68</v>
      </c>
      <c r="D45" s="681">
        <v>135841.55528</v>
      </c>
      <c r="E45" s="704"/>
      <c r="F45" s="681">
        <v>135841.55528</v>
      </c>
      <c r="G45" s="681">
        <v>127410.38159999999</v>
      </c>
    </row>
    <row r="46" spans="1:7" s="522" customFormat="1">
      <c r="A46" s="682" t="s">
        <v>1818</v>
      </c>
      <c r="B46" s="682" t="s">
        <v>1819</v>
      </c>
      <c r="C46" s="701" t="s">
        <v>1820</v>
      </c>
      <c r="D46" s="703"/>
      <c r="E46" s="703"/>
      <c r="F46" s="703"/>
      <c r="G46" s="703"/>
    </row>
    <row r="47" spans="1:7" s="522" customFormat="1">
      <c r="A47" s="682" t="s">
        <v>1821</v>
      </c>
      <c r="B47" s="682" t="s">
        <v>1822</v>
      </c>
      <c r="C47" s="701" t="s">
        <v>1823</v>
      </c>
      <c r="D47" s="684">
        <v>103375.09421</v>
      </c>
      <c r="E47" s="703"/>
      <c r="F47" s="684">
        <v>103375.09421</v>
      </c>
      <c r="G47" s="684">
        <v>95975.32465000001</v>
      </c>
    </row>
    <row r="48" spans="1:7" s="522" customFormat="1">
      <c r="A48" s="682" t="s">
        <v>1824</v>
      </c>
      <c r="B48" s="682" t="s">
        <v>1825</v>
      </c>
      <c r="C48" s="701" t="s">
        <v>1826</v>
      </c>
      <c r="D48" s="684">
        <v>1303.7661700000001</v>
      </c>
      <c r="E48" s="703"/>
      <c r="F48" s="684">
        <v>1303.7661700000001</v>
      </c>
      <c r="G48" s="684">
        <v>3663.86636</v>
      </c>
    </row>
    <row r="49" spans="1:7" s="522" customFormat="1">
      <c r="A49" s="682" t="s">
        <v>1827</v>
      </c>
      <c r="B49" s="682" t="s">
        <v>1828</v>
      </c>
      <c r="C49" s="701" t="s">
        <v>1829</v>
      </c>
      <c r="D49" s="684"/>
      <c r="E49" s="703"/>
      <c r="F49" s="684"/>
      <c r="G49" s="684"/>
    </row>
    <row r="50" spans="1:7" s="522" customFormat="1">
      <c r="A50" s="682" t="s">
        <v>1830</v>
      </c>
      <c r="B50" s="682" t="s">
        <v>1831</v>
      </c>
      <c r="C50" s="701" t="s">
        <v>1832</v>
      </c>
      <c r="D50" s="703"/>
      <c r="E50" s="703"/>
      <c r="F50" s="703"/>
      <c r="G50" s="703"/>
    </row>
    <row r="51" spans="1:7" s="522" customFormat="1">
      <c r="A51" s="682" t="s">
        <v>1833</v>
      </c>
      <c r="B51" s="682" t="s">
        <v>1834</v>
      </c>
      <c r="C51" s="701" t="s">
        <v>1835</v>
      </c>
      <c r="D51" s="684">
        <v>3570.0501099999997</v>
      </c>
      <c r="E51" s="703"/>
      <c r="F51" s="684">
        <v>3570.0501099999997</v>
      </c>
      <c r="G51" s="684">
        <v>3240.3800099999999</v>
      </c>
    </row>
    <row r="52" spans="1:7" s="522" customFormat="1">
      <c r="A52" s="682" t="s">
        <v>1836</v>
      </c>
      <c r="B52" s="682" t="s">
        <v>1837</v>
      </c>
      <c r="C52" s="701" t="s">
        <v>1838</v>
      </c>
      <c r="D52" s="703"/>
      <c r="E52" s="703"/>
      <c r="F52" s="703"/>
      <c r="G52" s="703"/>
    </row>
    <row r="53" spans="1:7" s="522" customFormat="1">
      <c r="A53" s="682" t="s">
        <v>1839</v>
      </c>
      <c r="B53" s="682" t="s">
        <v>1840</v>
      </c>
      <c r="C53" s="701" t="s">
        <v>1841</v>
      </c>
      <c r="D53" s="684">
        <v>27494.996489999998</v>
      </c>
      <c r="E53" s="703"/>
      <c r="F53" s="684">
        <v>27494.996489999998</v>
      </c>
      <c r="G53" s="684">
        <v>24514.305800000002</v>
      </c>
    </row>
    <row r="54" spans="1:7" s="522" customFormat="1">
      <c r="A54" s="682" t="s">
        <v>1842</v>
      </c>
      <c r="B54" s="682" t="s">
        <v>1843</v>
      </c>
      <c r="C54" s="701" t="s">
        <v>1844</v>
      </c>
      <c r="D54" s="684">
        <v>97.648300000000006</v>
      </c>
      <c r="E54" s="703"/>
      <c r="F54" s="684">
        <v>97.648300000000006</v>
      </c>
      <c r="G54" s="684">
        <v>16.50478</v>
      </c>
    </row>
    <row r="55" spans="1:7" s="709" customFormat="1">
      <c r="A55" s="682" t="s">
        <v>1845</v>
      </c>
      <c r="B55" s="682" t="s">
        <v>1846</v>
      </c>
      <c r="C55" s="701" t="s">
        <v>1847</v>
      </c>
      <c r="D55" s="684"/>
      <c r="E55" s="703"/>
      <c r="F55" s="684"/>
      <c r="G55" s="684"/>
    </row>
    <row r="56" spans="1:7" s="522" customFormat="1">
      <c r="A56" s="679" t="s">
        <v>1848</v>
      </c>
      <c r="B56" s="679" t="s">
        <v>1849</v>
      </c>
      <c r="C56" s="700" t="s">
        <v>68</v>
      </c>
      <c r="D56" s="681">
        <v>542906.03975999996</v>
      </c>
      <c r="E56" s="681">
        <v>2581.4805899999997</v>
      </c>
      <c r="F56" s="681">
        <v>540324.55916999991</v>
      </c>
      <c r="G56" s="681">
        <v>631292.37378999998</v>
      </c>
    </row>
    <row r="57" spans="1:7" s="522" customFormat="1">
      <c r="A57" s="710" t="s">
        <v>1850</v>
      </c>
      <c r="B57" s="710" t="s">
        <v>1851</v>
      </c>
      <c r="C57" s="711" t="s">
        <v>1852</v>
      </c>
      <c r="D57" s="702">
        <v>404493.55392000003</v>
      </c>
      <c r="E57" s="702">
        <v>1209.7205900000001</v>
      </c>
      <c r="F57" s="702">
        <v>403283.83332999999</v>
      </c>
      <c r="G57" s="702">
        <v>450901.36674000003</v>
      </c>
    </row>
    <row r="58" spans="1:7" s="522" customFormat="1">
      <c r="A58" s="682" t="s">
        <v>1859</v>
      </c>
      <c r="B58" s="682" t="s">
        <v>1860</v>
      </c>
      <c r="C58" s="701" t="s">
        <v>1861</v>
      </c>
      <c r="D58" s="684">
        <v>3601.7597000000001</v>
      </c>
      <c r="E58" s="703"/>
      <c r="F58" s="684">
        <v>3601.7597000000001</v>
      </c>
      <c r="G58" s="684">
        <v>4721.8082199999999</v>
      </c>
    </row>
    <row r="59" spans="1:7" s="522" customFormat="1">
      <c r="A59" s="682" t="s">
        <v>1862</v>
      </c>
      <c r="B59" s="682" t="s">
        <v>1863</v>
      </c>
      <c r="C59" s="701" t="s">
        <v>1864</v>
      </c>
      <c r="D59" s="684">
        <v>18721.468059999999</v>
      </c>
      <c r="E59" s="703"/>
      <c r="F59" s="684">
        <v>18721.468059999999</v>
      </c>
      <c r="G59" s="684">
        <v>42243.775520000003</v>
      </c>
    </row>
    <row r="60" spans="1:7" s="522" customFormat="1">
      <c r="A60" s="682" t="s">
        <v>1865</v>
      </c>
      <c r="B60" s="682" t="s">
        <v>1866</v>
      </c>
      <c r="C60" s="701" t="s">
        <v>1867</v>
      </c>
      <c r="D60" s="703"/>
      <c r="E60" s="703"/>
      <c r="F60" s="703"/>
      <c r="G60" s="703"/>
    </row>
    <row r="61" spans="1:7" s="522" customFormat="1">
      <c r="A61" s="682" t="s">
        <v>1877</v>
      </c>
      <c r="B61" s="682" t="s">
        <v>1878</v>
      </c>
      <c r="C61" s="701" t="s">
        <v>1879</v>
      </c>
      <c r="D61" s="684">
        <v>1653.65572</v>
      </c>
      <c r="E61" s="703"/>
      <c r="F61" s="684">
        <v>1653.65572</v>
      </c>
      <c r="G61" s="684">
        <v>1614.6649199999999</v>
      </c>
    </row>
    <row r="62" spans="1:7" s="522" customFormat="1" ht="21">
      <c r="A62" s="682" t="s">
        <v>1880</v>
      </c>
      <c r="B62" s="682" t="s">
        <v>1881</v>
      </c>
      <c r="C62" s="701" t="s">
        <v>1882</v>
      </c>
      <c r="D62" s="703"/>
      <c r="E62" s="703"/>
      <c r="F62" s="703"/>
      <c r="G62" s="703"/>
    </row>
    <row r="63" spans="1:7" s="522" customFormat="1">
      <c r="A63" s="682" t="s">
        <v>1883</v>
      </c>
      <c r="B63" s="682" t="s">
        <v>1884</v>
      </c>
      <c r="C63" s="701" t="s">
        <v>1885</v>
      </c>
      <c r="D63" s="684">
        <v>8015.11</v>
      </c>
      <c r="E63" s="703"/>
      <c r="F63" s="684">
        <v>8015.11</v>
      </c>
      <c r="G63" s="684">
        <v>4206.96</v>
      </c>
    </row>
    <row r="64" spans="1:7" s="522" customFormat="1">
      <c r="A64" s="682" t="s">
        <v>1886</v>
      </c>
      <c r="B64" s="682" t="s">
        <v>1887</v>
      </c>
      <c r="C64" s="701" t="s">
        <v>1888</v>
      </c>
      <c r="D64" s="703"/>
      <c r="E64" s="703"/>
      <c r="F64" s="703"/>
      <c r="G64" s="684"/>
    </row>
    <row r="65" spans="1:7" s="522" customFormat="1">
      <c r="A65" s="682" t="s">
        <v>1889</v>
      </c>
      <c r="B65" s="682" t="s">
        <v>212</v>
      </c>
      <c r="C65" s="701" t="s">
        <v>1890</v>
      </c>
      <c r="D65" s="684">
        <v>1511.72144</v>
      </c>
      <c r="E65" s="703"/>
      <c r="F65" s="684">
        <v>1511.72144</v>
      </c>
      <c r="G65" s="684">
        <v>358.47300000000001</v>
      </c>
    </row>
    <row r="66" spans="1:7" s="522" customFormat="1">
      <c r="A66" s="682" t="s">
        <v>1891</v>
      </c>
      <c r="B66" s="682" t="s">
        <v>1892</v>
      </c>
      <c r="C66" s="701" t="s">
        <v>1893</v>
      </c>
      <c r="D66" s="684">
        <v>1.1679999999999999</v>
      </c>
      <c r="E66" s="703"/>
      <c r="F66" s="684">
        <v>1.1679999999999999</v>
      </c>
      <c r="G66" s="684">
        <v>0.65</v>
      </c>
    </row>
    <row r="67" spans="1:7" s="522" customFormat="1">
      <c r="A67" s="682" t="s">
        <v>1894</v>
      </c>
      <c r="B67" s="682" t="s">
        <v>1895</v>
      </c>
      <c r="C67" s="701" t="s">
        <v>1896</v>
      </c>
      <c r="D67" s="684">
        <v>249.36600000000001</v>
      </c>
      <c r="E67" s="703"/>
      <c r="F67" s="684">
        <v>249.36600000000001</v>
      </c>
      <c r="G67" s="684">
        <v>338.63200000000001</v>
      </c>
    </row>
    <row r="68" spans="1:7" s="522" customFormat="1">
      <c r="A68" s="682" t="s">
        <v>1897</v>
      </c>
      <c r="B68" s="682" t="s">
        <v>1898</v>
      </c>
      <c r="C68" s="701" t="s">
        <v>1899</v>
      </c>
      <c r="D68" s="684">
        <v>884.64</v>
      </c>
      <c r="E68" s="703"/>
      <c r="F68" s="684">
        <v>884.64</v>
      </c>
      <c r="G68" s="684">
        <v>3625.5452100000002</v>
      </c>
    </row>
    <row r="69" spans="1:7" s="522" customFormat="1">
      <c r="A69" s="682" t="s">
        <v>1900</v>
      </c>
      <c r="B69" s="682" t="s">
        <v>1901</v>
      </c>
      <c r="C69" s="701" t="s">
        <v>1902</v>
      </c>
      <c r="D69" s="703"/>
      <c r="E69" s="703"/>
      <c r="F69" s="703"/>
      <c r="G69" s="703"/>
    </row>
    <row r="70" spans="1:7" s="522" customFormat="1" ht="21">
      <c r="A70" s="682" t="s">
        <v>1915</v>
      </c>
      <c r="B70" s="682" t="s">
        <v>1916</v>
      </c>
      <c r="C70" s="701" t="s">
        <v>1917</v>
      </c>
      <c r="D70" s="684"/>
      <c r="E70" s="703"/>
      <c r="F70" s="684"/>
      <c r="G70" s="684"/>
    </row>
    <row r="71" spans="1:7" s="522" customFormat="1">
      <c r="A71" s="682" t="s">
        <v>1918</v>
      </c>
      <c r="B71" s="682" t="s">
        <v>1919</v>
      </c>
      <c r="C71" s="701" t="s">
        <v>1920</v>
      </c>
      <c r="D71" s="703"/>
      <c r="E71" s="703"/>
      <c r="F71" s="703"/>
      <c r="G71" s="703"/>
    </row>
    <row r="72" spans="1:7" s="522" customFormat="1">
      <c r="A72" s="682" t="s">
        <v>1921</v>
      </c>
      <c r="B72" s="682" t="s">
        <v>1922</v>
      </c>
      <c r="C72" s="701" t="s">
        <v>1923</v>
      </c>
      <c r="D72" s="703">
        <v>4680.0177199999998</v>
      </c>
      <c r="E72" s="703"/>
      <c r="F72" s="703">
        <v>4680.0177199999998</v>
      </c>
      <c r="G72" s="703">
        <v>4916.6692999999996</v>
      </c>
    </row>
    <row r="73" spans="1:7" s="522" customFormat="1">
      <c r="A73" s="682" t="s">
        <v>1924</v>
      </c>
      <c r="B73" s="682" t="s">
        <v>1925</v>
      </c>
      <c r="C73" s="701" t="s">
        <v>1926</v>
      </c>
      <c r="D73" s="684">
        <v>1356.6894600000001</v>
      </c>
      <c r="E73" s="703"/>
      <c r="F73" s="684">
        <v>1356.6894600000001</v>
      </c>
      <c r="G73" s="684">
        <v>1398.5666999999999</v>
      </c>
    </row>
    <row r="74" spans="1:7" s="522" customFormat="1">
      <c r="A74" s="682" t="s">
        <v>1927</v>
      </c>
      <c r="B74" s="682" t="s">
        <v>1928</v>
      </c>
      <c r="C74" s="701" t="s">
        <v>1929</v>
      </c>
      <c r="D74" s="703">
        <v>82971.062309999994</v>
      </c>
      <c r="E74" s="703"/>
      <c r="F74" s="703">
        <v>82971.062309999994</v>
      </c>
      <c r="G74" s="703">
        <v>104225.35817000001</v>
      </c>
    </row>
    <row r="75" spans="1:7" s="709" customFormat="1">
      <c r="A75" s="686" t="s">
        <v>1930</v>
      </c>
      <c r="B75" s="686" t="s">
        <v>1931</v>
      </c>
      <c r="C75" s="705" t="s">
        <v>1932</v>
      </c>
      <c r="D75" s="688">
        <v>14765.827429999999</v>
      </c>
      <c r="E75" s="688">
        <v>1371.76</v>
      </c>
      <c r="F75" s="688">
        <v>13394.067429999999</v>
      </c>
      <c r="G75" s="688">
        <v>12739.90401</v>
      </c>
    </row>
    <row r="76" spans="1:7" s="522" customFormat="1">
      <c r="A76" s="679" t="s">
        <v>1933</v>
      </c>
      <c r="B76" s="679" t="s">
        <v>1934</v>
      </c>
      <c r="C76" s="700" t="s">
        <v>68</v>
      </c>
      <c r="D76" s="681">
        <v>465871.23822000006</v>
      </c>
      <c r="E76" s="704"/>
      <c r="F76" s="681">
        <v>465871.23822000006</v>
      </c>
      <c r="G76" s="681">
        <v>470267.90833000001</v>
      </c>
    </row>
    <row r="77" spans="1:7" s="522" customFormat="1">
      <c r="A77" s="682" t="s">
        <v>1935</v>
      </c>
      <c r="B77" s="682" t="s">
        <v>1936</v>
      </c>
      <c r="C77" s="701" t="s">
        <v>1937</v>
      </c>
      <c r="D77" s="684"/>
      <c r="E77" s="703"/>
      <c r="F77" s="684"/>
      <c r="G77" s="684"/>
    </row>
    <row r="78" spans="1:7" s="522" customFormat="1">
      <c r="A78" s="682" t="s">
        <v>1938</v>
      </c>
      <c r="B78" s="682" t="s">
        <v>1939</v>
      </c>
      <c r="C78" s="701" t="s">
        <v>1940</v>
      </c>
      <c r="D78" s="684"/>
      <c r="E78" s="703"/>
      <c r="F78" s="684"/>
      <c r="G78" s="684"/>
    </row>
    <row r="79" spans="1:7" s="522" customFormat="1">
      <c r="A79" s="682" t="s">
        <v>1941</v>
      </c>
      <c r="B79" s="682" t="s">
        <v>1942</v>
      </c>
      <c r="C79" s="701" t="s">
        <v>1943</v>
      </c>
      <c r="D79" s="684"/>
      <c r="E79" s="703"/>
      <c r="F79" s="684"/>
      <c r="G79" s="684"/>
    </row>
    <row r="80" spans="1:7" s="522" customFormat="1">
      <c r="A80" s="682" t="s">
        <v>1944</v>
      </c>
      <c r="B80" s="682" t="s">
        <v>1945</v>
      </c>
      <c r="C80" s="701" t="s">
        <v>1946</v>
      </c>
      <c r="D80" s="684">
        <v>12686.389300000001</v>
      </c>
      <c r="E80" s="703"/>
      <c r="F80" s="684">
        <v>12686.389300000001</v>
      </c>
      <c r="G80" s="684">
        <v>15113.630130000001</v>
      </c>
    </row>
    <row r="81" spans="1:7" s="522" customFormat="1">
      <c r="A81" s="682" t="s">
        <v>1947</v>
      </c>
      <c r="B81" s="682" t="s">
        <v>1948</v>
      </c>
      <c r="C81" s="701" t="s">
        <v>1949</v>
      </c>
      <c r="D81" s="684">
        <v>1891.1100700000002</v>
      </c>
      <c r="E81" s="703"/>
      <c r="F81" s="684">
        <v>1891.1100700000002</v>
      </c>
      <c r="G81" s="684">
        <v>1601.9104</v>
      </c>
    </row>
    <row r="82" spans="1:7" s="522" customFormat="1">
      <c r="A82" s="682" t="s">
        <v>1950</v>
      </c>
      <c r="B82" s="682" t="s">
        <v>1951</v>
      </c>
      <c r="C82" s="701" t="s">
        <v>1952</v>
      </c>
      <c r="D82" s="684">
        <v>443986.04589999997</v>
      </c>
      <c r="E82" s="703"/>
      <c r="F82" s="684">
        <v>443986.04589999997</v>
      </c>
      <c r="G82" s="684">
        <v>444737.51892</v>
      </c>
    </row>
    <row r="83" spans="1:7" s="522" customFormat="1">
      <c r="A83" s="682" t="s">
        <v>1953</v>
      </c>
      <c r="B83" s="682" t="s">
        <v>1954</v>
      </c>
      <c r="C83" s="701" t="s">
        <v>1955</v>
      </c>
      <c r="D83" s="684">
        <v>4656.8807200000001</v>
      </c>
      <c r="E83" s="703"/>
      <c r="F83" s="684">
        <v>4656.8807200000001</v>
      </c>
      <c r="G83" s="684">
        <v>5763.77322</v>
      </c>
    </row>
    <row r="84" spans="1:7" s="522" customFormat="1">
      <c r="A84" s="682" t="s">
        <v>1962</v>
      </c>
      <c r="B84" s="682" t="s">
        <v>1963</v>
      </c>
      <c r="C84" s="701" t="s">
        <v>1964</v>
      </c>
      <c r="D84" s="684">
        <v>1031.69478</v>
      </c>
      <c r="E84" s="703"/>
      <c r="F84" s="684">
        <v>1031.69478</v>
      </c>
      <c r="G84" s="684">
        <v>1319.6805200000001</v>
      </c>
    </row>
    <row r="85" spans="1:7" s="522" customFormat="1">
      <c r="A85" s="682" t="s">
        <v>1965</v>
      </c>
      <c r="B85" s="682" t="s">
        <v>1966</v>
      </c>
      <c r="C85" s="701" t="s">
        <v>1967</v>
      </c>
      <c r="D85" s="684"/>
      <c r="E85" s="703"/>
      <c r="F85" s="684"/>
      <c r="G85" s="684"/>
    </row>
    <row r="86" spans="1:7" s="522" customFormat="1">
      <c r="A86" s="686" t="s">
        <v>1968</v>
      </c>
      <c r="B86" s="686" t="s">
        <v>1969</v>
      </c>
      <c r="C86" s="705" t="s">
        <v>1970</v>
      </c>
      <c r="D86" s="688">
        <v>1619.11745</v>
      </c>
      <c r="E86" s="712"/>
      <c r="F86" s="688">
        <v>1619.11745</v>
      </c>
      <c r="G86" s="688">
        <v>1731.3951399999999</v>
      </c>
    </row>
    <row r="87" spans="1:7" s="522" customFormat="1">
      <c r="A87" s="740"/>
      <c r="B87" s="740"/>
      <c r="C87" s="741"/>
      <c r="D87" s="742"/>
      <c r="E87" s="743"/>
      <c r="F87" s="742"/>
      <c r="G87" s="742"/>
    </row>
    <row r="88" spans="1:7" s="522" customFormat="1">
      <c r="A88" s="740"/>
      <c r="B88" s="740"/>
      <c r="C88" s="741"/>
      <c r="D88" s="742"/>
      <c r="E88" s="743"/>
      <c r="F88" s="742"/>
      <c r="G88" s="742"/>
    </row>
    <row r="89" spans="1:7" ht="12.75" customHeight="1">
      <c r="A89" s="689"/>
      <c r="B89" s="690"/>
      <c r="C89" s="691"/>
      <c r="D89" s="692">
        <v>1</v>
      </c>
      <c r="E89" s="692">
        <v>2</v>
      </c>
      <c r="F89" s="716"/>
      <c r="G89" s="742"/>
    </row>
    <row r="90" spans="1:7" s="685" customFormat="1" ht="12.75" customHeight="1">
      <c r="A90" s="1275" t="s">
        <v>1694</v>
      </c>
      <c r="B90" s="1277" t="s">
        <v>1695</v>
      </c>
      <c r="C90" s="1275" t="s">
        <v>1696</v>
      </c>
      <c r="D90" s="1278" t="s">
        <v>1697</v>
      </c>
      <c r="E90" s="1278"/>
      <c r="F90" s="716"/>
      <c r="G90" s="742"/>
    </row>
    <row r="91" spans="1:7" s="685" customFormat="1">
      <c r="A91" s="1276"/>
      <c r="B91" s="1277"/>
      <c r="C91" s="1276"/>
      <c r="D91" s="693" t="s">
        <v>1698</v>
      </c>
      <c r="E91" s="694" t="s">
        <v>1699</v>
      </c>
      <c r="F91" s="716"/>
      <c r="G91" s="742"/>
    </row>
    <row r="92" spans="1:7" s="709" customFormat="1">
      <c r="A92" s="679"/>
      <c r="B92" s="679" t="s">
        <v>1971</v>
      </c>
      <c r="C92" s="700" t="s">
        <v>68</v>
      </c>
      <c r="D92" s="681">
        <v>5967402.9435299998</v>
      </c>
      <c r="E92" s="681">
        <v>6010716.3189200005</v>
      </c>
      <c r="F92" s="744"/>
      <c r="G92" s="744"/>
    </row>
    <row r="93" spans="1:7" s="709" customFormat="1">
      <c r="A93" s="679" t="s">
        <v>1972</v>
      </c>
      <c r="B93" s="679" t="s">
        <v>1973</v>
      </c>
      <c r="C93" s="700" t="s">
        <v>68</v>
      </c>
      <c r="D93" s="681">
        <v>5065343.4453599993</v>
      </c>
      <c r="E93" s="681">
        <v>5144014.2829300007</v>
      </c>
      <c r="F93" s="744"/>
      <c r="G93" s="744"/>
    </row>
    <row r="94" spans="1:7" s="709" customFormat="1">
      <c r="A94" s="679" t="s">
        <v>1974</v>
      </c>
      <c r="B94" s="679" t="s">
        <v>1975</v>
      </c>
      <c r="C94" s="700" t="s">
        <v>68</v>
      </c>
      <c r="D94" s="681">
        <v>4791769.8570799995</v>
      </c>
      <c r="E94" s="681">
        <v>4786064.61295</v>
      </c>
      <c r="F94" s="744"/>
      <c r="G94" s="744"/>
    </row>
    <row r="95" spans="1:7" s="522" customFormat="1">
      <c r="A95" s="682" t="s">
        <v>1976</v>
      </c>
      <c r="B95" s="682" t="s">
        <v>1977</v>
      </c>
      <c r="C95" s="701" t="s">
        <v>1978</v>
      </c>
      <c r="D95" s="702">
        <v>4467896.5810799999</v>
      </c>
      <c r="E95" s="702">
        <v>4496789.7323900005</v>
      </c>
      <c r="F95" s="742"/>
      <c r="G95" s="742"/>
    </row>
    <row r="96" spans="1:7" s="522" customFormat="1">
      <c r="A96" s="682" t="s">
        <v>1979</v>
      </c>
      <c r="B96" s="682" t="s">
        <v>1980</v>
      </c>
      <c r="C96" s="701" t="s">
        <v>1981</v>
      </c>
      <c r="D96" s="684">
        <v>334596.07319999998</v>
      </c>
      <c r="E96" s="684">
        <v>289274.88055999996</v>
      </c>
      <c r="F96" s="742"/>
      <c r="G96" s="743"/>
    </row>
    <row r="97" spans="1:7" s="522" customFormat="1">
      <c r="A97" s="682" t="s">
        <v>1982</v>
      </c>
      <c r="B97" s="682" t="s">
        <v>1983</v>
      </c>
      <c r="C97" s="701" t="s">
        <v>1984</v>
      </c>
      <c r="D97" s="703"/>
      <c r="E97" s="703"/>
      <c r="F97" s="743"/>
      <c r="G97" s="743"/>
    </row>
    <row r="98" spans="1:7" s="522" customFormat="1">
      <c r="A98" s="682" t="s">
        <v>1985</v>
      </c>
      <c r="B98" s="682" t="s">
        <v>1986</v>
      </c>
      <c r="C98" s="701" t="s">
        <v>1987</v>
      </c>
      <c r="D98" s="684"/>
      <c r="E98" s="703"/>
      <c r="F98" s="743"/>
      <c r="G98" s="743"/>
    </row>
    <row r="99" spans="1:7" s="522" customFormat="1">
      <c r="A99" s="682" t="s">
        <v>1988</v>
      </c>
      <c r="B99" s="682" t="s">
        <v>1989</v>
      </c>
      <c r="C99" s="701" t="s">
        <v>1990</v>
      </c>
      <c r="D99" s="703"/>
      <c r="E99" s="703"/>
      <c r="F99" s="743"/>
      <c r="G99" s="743"/>
    </row>
    <row r="100" spans="1:7" s="522" customFormat="1">
      <c r="A100" s="682" t="s">
        <v>1991</v>
      </c>
      <c r="B100" s="682" t="s">
        <v>1992</v>
      </c>
      <c r="C100" s="701" t="s">
        <v>1993</v>
      </c>
      <c r="D100" s="684">
        <v>-10722.797199999999</v>
      </c>
      <c r="E100" s="684"/>
      <c r="F100" s="743"/>
      <c r="G100" s="743"/>
    </row>
    <row r="101" spans="1:7" s="709" customFormat="1">
      <c r="A101" s="679" t="s">
        <v>1994</v>
      </c>
      <c r="B101" s="679" t="s">
        <v>1995</v>
      </c>
      <c r="C101" s="700" t="s">
        <v>68</v>
      </c>
      <c r="D101" s="707">
        <v>373089.98424000002</v>
      </c>
      <c r="E101" s="707">
        <v>417912.15220999997</v>
      </c>
      <c r="F101" s="744"/>
      <c r="G101" s="744"/>
    </row>
    <row r="102" spans="1:7" s="522" customFormat="1">
      <c r="A102" s="682" t="s">
        <v>1996</v>
      </c>
      <c r="B102" s="682" t="s">
        <v>1997</v>
      </c>
      <c r="C102" s="701" t="s">
        <v>1998</v>
      </c>
      <c r="D102" s="684">
        <v>4622.7339400000001</v>
      </c>
      <c r="E102" s="684">
        <v>6056.3634499999998</v>
      </c>
      <c r="F102" s="742"/>
      <c r="G102" s="742"/>
    </row>
    <row r="103" spans="1:7" s="522" customFormat="1">
      <c r="A103" s="682" t="s">
        <v>1999</v>
      </c>
      <c r="B103" s="682" t="s">
        <v>2000</v>
      </c>
      <c r="C103" s="701" t="s">
        <v>2001</v>
      </c>
      <c r="D103" s="684">
        <v>5650.9693099999995</v>
      </c>
      <c r="E103" s="684">
        <v>6982.1074200000003</v>
      </c>
      <c r="F103" s="742"/>
      <c r="G103" s="742"/>
    </row>
    <row r="104" spans="1:7" s="522" customFormat="1" ht="13.5" customHeight="1">
      <c r="A104" s="682" t="s">
        <v>2002</v>
      </c>
      <c r="B104" s="682" t="s">
        <v>2003</v>
      </c>
      <c r="C104" s="701" t="s">
        <v>2004</v>
      </c>
      <c r="D104" s="684">
        <v>49975.904840000003</v>
      </c>
      <c r="E104" s="684">
        <v>45989.363450000004</v>
      </c>
      <c r="F104" s="742"/>
      <c r="G104" s="742"/>
    </row>
    <row r="105" spans="1:7" s="522" customFormat="1">
      <c r="A105" s="682" t="s">
        <v>2005</v>
      </c>
      <c r="B105" s="682" t="s">
        <v>2006</v>
      </c>
      <c r="C105" s="701" t="s">
        <v>2007</v>
      </c>
      <c r="D105" s="684">
        <v>9159.3270199999988</v>
      </c>
      <c r="E105" s="684">
        <v>7791.8174500000005</v>
      </c>
      <c r="F105" s="743"/>
      <c r="G105" s="743"/>
    </row>
    <row r="106" spans="1:7" s="522" customFormat="1">
      <c r="A106" s="682" t="s">
        <v>2008</v>
      </c>
      <c r="B106" s="682" t="s">
        <v>2009</v>
      </c>
      <c r="C106" s="701" t="s">
        <v>2010</v>
      </c>
      <c r="D106" s="684">
        <v>303681.04913</v>
      </c>
      <c r="E106" s="684">
        <v>351092.50043999997</v>
      </c>
      <c r="F106" s="742"/>
      <c r="G106" s="742"/>
    </row>
    <row r="107" spans="1:7" s="522" customFormat="1">
      <c r="A107" s="682" t="s">
        <v>2011</v>
      </c>
      <c r="B107" s="682" t="s">
        <v>2012</v>
      </c>
      <c r="C107" s="701" t="s">
        <v>2013</v>
      </c>
      <c r="D107" s="684"/>
      <c r="E107" s="684"/>
      <c r="F107" s="743"/>
      <c r="G107" s="743"/>
    </row>
    <row r="108" spans="1:7" s="709" customFormat="1">
      <c r="A108" s="679" t="s">
        <v>2014</v>
      </c>
      <c r="B108" s="679" t="s">
        <v>2015</v>
      </c>
      <c r="C108" s="700" t="s">
        <v>68</v>
      </c>
      <c r="D108" s="707">
        <v>-99516.395959999994</v>
      </c>
      <c r="E108" s="707">
        <v>-59962.482229999994</v>
      </c>
      <c r="F108" s="744"/>
      <c r="G108" s="744"/>
    </row>
    <row r="109" spans="1:7" s="522" customFormat="1">
      <c r="A109" s="682" t="s">
        <v>2016</v>
      </c>
      <c r="B109" s="682" t="s">
        <v>2017</v>
      </c>
      <c r="C109" s="701" t="s">
        <v>2018</v>
      </c>
      <c r="D109" s="684">
        <v>-34567.02392</v>
      </c>
      <c r="E109" s="684">
        <v>-20496.5537</v>
      </c>
      <c r="F109" s="742"/>
      <c r="G109" s="743"/>
    </row>
    <row r="110" spans="1:7" s="522" customFormat="1">
      <c r="A110" s="682" t="s">
        <v>2019</v>
      </c>
      <c r="B110" s="682" t="s">
        <v>2020</v>
      </c>
      <c r="C110" s="701" t="s">
        <v>2021</v>
      </c>
      <c r="D110" s="684"/>
      <c r="E110" s="684">
        <v>66146.084690000003</v>
      </c>
      <c r="F110" s="743"/>
      <c r="G110" s="742"/>
    </row>
    <row r="111" spans="1:7" s="522" customFormat="1">
      <c r="A111" s="682" t="s">
        <v>2022</v>
      </c>
      <c r="B111" s="682" t="s">
        <v>2023</v>
      </c>
      <c r="C111" s="701" t="s">
        <v>2024</v>
      </c>
      <c r="D111" s="684">
        <v>-64949.372040000002</v>
      </c>
      <c r="E111" s="684">
        <v>-105612.01321999999</v>
      </c>
      <c r="F111" s="743"/>
      <c r="G111" s="743"/>
    </row>
    <row r="112" spans="1:7" s="709" customFormat="1">
      <c r="A112" s="679" t="s">
        <v>2025</v>
      </c>
      <c r="B112" s="679" t="s">
        <v>2026</v>
      </c>
      <c r="C112" s="700" t="s">
        <v>68</v>
      </c>
      <c r="D112" s="707">
        <v>902059.49816999992</v>
      </c>
      <c r="E112" s="707">
        <v>866702.03599</v>
      </c>
      <c r="F112" s="744"/>
      <c r="G112" s="744"/>
    </row>
    <row r="113" spans="1:7" s="709" customFormat="1">
      <c r="A113" s="679" t="s">
        <v>2027</v>
      </c>
      <c r="B113" s="679" t="s">
        <v>2028</v>
      </c>
      <c r="C113" s="700" t="s">
        <v>68</v>
      </c>
      <c r="D113" s="707">
        <v>18478.442999999999</v>
      </c>
      <c r="E113" s="707">
        <v>18531.902999999998</v>
      </c>
      <c r="F113" s="744"/>
      <c r="G113" s="744"/>
    </row>
    <row r="114" spans="1:7" s="522" customFormat="1">
      <c r="A114" s="682" t="s">
        <v>2029</v>
      </c>
      <c r="B114" s="682" t="s">
        <v>2028</v>
      </c>
      <c r="C114" s="701" t="s">
        <v>2030</v>
      </c>
      <c r="D114" s="684">
        <v>18478.442999999999</v>
      </c>
      <c r="E114" s="684">
        <v>18531.902999999998</v>
      </c>
      <c r="F114" s="743"/>
      <c r="G114" s="743"/>
    </row>
    <row r="115" spans="1:7" s="709" customFormat="1">
      <c r="A115" s="679" t="s">
        <v>2031</v>
      </c>
      <c r="B115" s="679" t="s">
        <v>2032</v>
      </c>
      <c r="C115" s="700" t="s">
        <v>68</v>
      </c>
      <c r="D115" s="707">
        <v>55246.525179999997</v>
      </c>
      <c r="E115" s="707">
        <v>44237.142119999997</v>
      </c>
      <c r="F115" s="744"/>
      <c r="G115" s="744"/>
    </row>
    <row r="116" spans="1:7" s="522" customFormat="1">
      <c r="A116" s="682" t="s">
        <v>2033</v>
      </c>
      <c r="B116" s="682" t="s">
        <v>2034</v>
      </c>
      <c r="C116" s="701" t="s">
        <v>2035</v>
      </c>
      <c r="D116" s="684">
        <v>774.98099999999999</v>
      </c>
      <c r="E116" s="703">
        <v>1610.8050000000001</v>
      </c>
      <c r="F116" s="743"/>
      <c r="G116" s="743"/>
    </row>
    <row r="117" spans="1:7" s="522" customFormat="1">
      <c r="A117" s="682" t="s">
        <v>2036</v>
      </c>
      <c r="B117" s="682" t="s">
        <v>2037</v>
      </c>
      <c r="C117" s="701" t="s">
        <v>2038</v>
      </c>
      <c r="D117" s="684"/>
      <c r="E117" s="703">
        <v>1426.4268299999999</v>
      </c>
      <c r="F117" s="743"/>
      <c r="G117" s="743"/>
    </row>
    <row r="118" spans="1:7" s="522" customFormat="1">
      <c r="A118" s="682" t="s">
        <v>2042</v>
      </c>
      <c r="B118" s="682" t="s">
        <v>2043</v>
      </c>
      <c r="C118" s="701" t="s">
        <v>2044</v>
      </c>
      <c r="D118" s="684">
        <v>26628.842000000001</v>
      </c>
      <c r="E118" s="703">
        <v>26628.842000000001</v>
      </c>
      <c r="F118" s="743"/>
      <c r="G118" s="743"/>
    </row>
    <row r="119" spans="1:7" s="522" customFormat="1" ht="21">
      <c r="A119" s="682" t="s">
        <v>2051</v>
      </c>
      <c r="B119" s="682" t="s">
        <v>2052</v>
      </c>
      <c r="C119" s="701" t="s">
        <v>2053</v>
      </c>
      <c r="D119" s="684"/>
      <c r="E119" s="684"/>
      <c r="F119" s="743"/>
      <c r="G119" s="743"/>
    </row>
    <row r="120" spans="1:7" s="522" customFormat="1">
      <c r="A120" s="682" t="s">
        <v>2054</v>
      </c>
      <c r="B120" s="682" t="s">
        <v>2055</v>
      </c>
      <c r="C120" s="701" t="s">
        <v>2056</v>
      </c>
      <c r="D120" s="703">
        <v>6543.9742000000006</v>
      </c>
      <c r="E120" s="703">
        <v>7056.6421799999998</v>
      </c>
      <c r="F120" s="743"/>
      <c r="G120" s="743"/>
    </row>
    <row r="121" spans="1:7" s="522" customFormat="1">
      <c r="A121" s="682" t="s">
        <v>2057</v>
      </c>
      <c r="B121" s="682" t="s">
        <v>2058</v>
      </c>
      <c r="C121" s="701" t="s">
        <v>2059</v>
      </c>
      <c r="D121" s="688">
        <v>21298.72798</v>
      </c>
      <c r="E121" s="688">
        <v>7514.4261100000012</v>
      </c>
      <c r="F121" s="743"/>
      <c r="G121" s="743"/>
    </row>
    <row r="122" spans="1:7" s="709" customFormat="1">
      <c r="A122" s="679" t="s">
        <v>2060</v>
      </c>
      <c r="B122" s="679" t="s">
        <v>2061</v>
      </c>
      <c r="C122" s="700" t="s">
        <v>68</v>
      </c>
      <c r="D122" s="707">
        <v>828334.52998999995</v>
      </c>
      <c r="E122" s="707">
        <v>803932.99086999998</v>
      </c>
      <c r="F122" s="744"/>
      <c r="G122" s="744"/>
    </row>
    <row r="123" spans="1:7" s="522" customFormat="1">
      <c r="A123" s="682" t="s">
        <v>2062</v>
      </c>
      <c r="B123" s="682" t="s">
        <v>2063</v>
      </c>
      <c r="C123" s="701" t="s">
        <v>2064</v>
      </c>
      <c r="D123" s="702">
        <v>47000</v>
      </c>
      <c r="E123" s="702">
        <v>43000</v>
      </c>
      <c r="F123" s="743"/>
      <c r="G123" s="743"/>
    </row>
    <row r="124" spans="1:7" s="522" customFormat="1">
      <c r="A124" s="682" t="s">
        <v>2071</v>
      </c>
      <c r="B124" s="682" t="s">
        <v>2072</v>
      </c>
      <c r="C124" s="701" t="s">
        <v>2073</v>
      </c>
      <c r="D124" s="703"/>
      <c r="E124" s="684"/>
      <c r="F124" s="743"/>
      <c r="G124" s="743"/>
    </row>
    <row r="125" spans="1:7" s="522" customFormat="1">
      <c r="A125" s="682" t="s">
        <v>2074</v>
      </c>
      <c r="B125" s="682" t="s">
        <v>2075</v>
      </c>
      <c r="C125" s="701" t="s">
        <v>2076</v>
      </c>
      <c r="D125" s="684">
        <v>364063.44161000004</v>
      </c>
      <c r="E125" s="684">
        <v>327296.10023000004</v>
      </c>
      <c r="F125" s="742"/>
      <c r="G125" s="742"/>
    </row>
    <row r="126" spans="1:7" s="522" customFormat="1">
      <c r="A126" s="682" t="s">
        <v>2080</v>
      </c>
      <c r="B126" s="682" t="s">
        <v>2081</v>
      </c>
      <c r="C126" s="701" t="s">
        <v>2082</v>
      </c>
      <c r="D126" s="684">
        <v>31363.830739999998</v>
      </c>
      <c r="E126" s="684">
        <v>31260.68619</v>
      </c>
      <c r="F126" s="742"/>
      <c r="G126" s="742"/>
    </row>
    <row r="127" spans="1:7" s="522" customFormat="1">
      <c r="A127" s="682" t="s">
        <v>2086</v>
      </c>
      <c r="B127" s="682" t="s">
        <v>2087</v>
      </c>
      <c r="C127" s="701" t="s">
        <v>2088</v>
      </c>
      <c r="D127" s="684">
        <v>2252.7088699999999</v>
      </c>
      <c r="E127" s="684">
        <v>2004.4204999999999</v>
      </c>
      <c r="F127" s="743"/>
      <c r="G127" s="743"/>
    </row>
    <row r="128" spans="1:7" s="522" customFormat="1" ht="12.75" customHeight="1">
      <c r="A128" s="682" t="s">
        <v>2092</v>
      </c>
      <c r="B128" s="682" t="s">
        <v>2093</v>
      </c>
      <c r="C128" s="701" t="s">
        <v>2094</v>
      </c>
      <c r="D128" s="684">
        <v>152936.34099999999</v>
      </c>
      <c r="E128" s="684">
        <v>156768.065</v>
      </c>
      <c r="F128" s="742"/>
      <c r="G128" s="742"/>
    </row>
    <row r="129" spans="1:7" s="522" customFormat="1" ht="12.75" customHeight="1">
      <c r="A129" s="682" t="s">
        <v>2095</v>
      </c>
      <c r="B129" s="682" t="s">
        <v>2096</v>
      </c>
      <c r="C129" s="701" t="s">
        <v>2097</v>
      </c>
      <c r="D129" s="684">
        <v>1422.0139999999999</v>
      </c>
      <c r="E129" s="684">
        <v>1525.548</v>
      </c>
      <c r="F129" s="742"/>
      <c r="G129" s="742"/>
    </row>
    <row r="130" spans="1:7" s="522" customFormat="1" ht="12.75" customHeight="1">
      <c r="A130" s="682" t="s">
        <v>2098</v>
      </c>
      <c r="B130" s="682" t="s">
        <v>1881</v>
      </c>
      <c r="C130" s="701" t="s">
        <v>1882</v>
      </c>
      <c r="D130" s="684">
        <v>88617.214000000007</v>
      </c>
      <c r="E130" s="684">
        <v>89617.005999999994</v>
      </c>
      <c r="F130" s="742"/>
      <c r="G130" s="742"/>
    </row>
    <row r="131" spans="1:7" s="522" customFormat="1" ht="12.75" customHeight="1">
      <c r="A131" s="682" t="s">
        <v>2099</v>
      </c>
      <c r="B131" s="682" t="s">
        <v>1884</v>
      </c>
      <c r="C131" s="701" t="s">
        <v>1885</v>
      </c>
      <c r="D131" s="684">
        <v>147.08099999999999</v>
      </c>
      <c r="E131" s="684">
        <v>55.52</v>
      </c>
      <c r="F131" s="743"/>
      <c r="G131" s="743"/>
    </row>
    <row r="132" spans="1:7" s="522" customFormat="1" ht="12.75" customHeight="1">
      <c r="A132" s="682" t="s">
        <v>2100</v>
      </c>
      <c r="B132" s="682" t="s">
        <v>1887</v>
      </c>
      <c r="C132" s="701" t="s">
        <v>1888</v>
      </c>
      <c r="D132" s="684">
        <v>24608.089</v>
      </c>
      <c r="E132" s="684">
        <v>24538.899000000001</v>
      </c>
      <c r="F132" s="742"/>
      <c r="G132" s="742"/>
    </row>
    <row r="133" spans="1:7" s="522" customFormat="1" ht="12.75" customHeight="1">
      <c r="A133" s="682" t="s">
        <v>2101</v>
      </c>
      <c r="B133" s="682" t="s">
        <v>212</v>
      </c>
      <c r="C133" s="701" t="s">
        <v>1890</v>
      </c>
      <c r="D133" s="684">
        <v>2380.6129599999999</v>
      </c>
      <c r="E133" s="684">
        <v>4364.3463400000001</v>
      </c>
      <c r="F133" s="742"/>
      <c r="G133" s="742"/>
    </row>
    <row r="134" spans="1:7" s="522" customFormat="1" ht="12.75" customHeight="1">
      <c r="A134" s="682" t="s">
        <v>2102</v>
      </c>
      <c r="B134" s="682" t="s">
        <v>1892</v>
      </c>
      <c r="C134" s="701" t="s">
        <v>1893</v>
      </c>
      <c r="D134" s="684">
        <v>143.12899999999999</v>
      </c>
      <c r="E134" s="684">
        <v>21.202000000000002</v>
      </c>
      <c r="F134" s="742"/>
      <c r="G134" s="742"/>
    </row>
    <row r="135" spans="1:7" s="522" customFormat="1" ht="12.75" customHeight="1">
      <c r="A135" s="682" t="s">
        <v>2103</v>
      </c>
      <c r="B135" s="682" t="s">
        <v>2104</v>
      </c>
      <c r="C135" s="701" t="s">
        <v>2105</v>
      </c>
      <c r="D135" s="684"/>
      <c r="E135" s="684"/>
      <c r="F135" s="743"/>
      <c r="G135" s="743"/>
    </row>
    <row r="136" spans="1:7" s="522" customFormat="1" ht="12.75" customHeight="1">
      <c r="A136" s="682" t="s">
        <v>2106</v>
      </c>
      <c r="B136" s="682" t="s">
        <v>2107</v>
      </c>
      <c r="C136" s="701" t="s">
        <v>2108</v>
      </c>
      <c r="D136" s="684">
        <v>9.6410000000000018</v>
      </c>
      <c r="E136" s="684">
        <v>19.047999999999998</v>
      </c>
      <c r="F136" s="742"/>
      <c r="G136" s="742"/>
    </row>
    <row r="137" spans="1:7" s="522" customFormat="1" ht="12.75" customHeight="1">
      <c r="A137" s="682" t="s">
        <v>2109</v>
      </c>
      <c r="B137" s="682" t="s">
        <v>2110</v>
      </c>
      <c r="C137" s="701" t="s">
        <v>2111</v>
      </c>
      <c r="D137" s="684">
        <v>2142.2115199999998</v>
      </c>
      <c r="E137" s="684">
        <v>300.03045000000003</v>
      </c>
      <c r="F137" s="743"/>
      <c r="G137" s="743"/>
    </row>
    <row r="138" spans="1:7" s="522" customFormat="1" ht="12.75" customHeight="1">
      <c r="A138" s="682" t="s">
        <v>2112</v>
      </c>
      <c r="B138" s="682" t="s">
        <v>2113</v>
      </c>
      <c r="C138" s="701" t="s">
        <v>2114</v>
      </c>
      <c r="D138" s="684"/>
      <c r="E138" s="684"/>
      <c r="F138" s="743"/>
      <c r="G138" s="743"/>
    </row>
    <row r="139" spans="1:7" s="522" customFormat="1" ht="21">
      <c r="A139" s="682" t="s">
        <v>2125</v>
      </c>
      <c r="B139" s="682" t="s">
        <v>2126</v>
      </c>
      <c r="C139" s="701" t="s">
        <v>2127</v>
      </c>
      <c r="D139" s="684"/>
      <c r="E139" s="684"/>
      <c r="F139" s="743"/>
      <c r="G139" s="743"/>
    </row>
    <row r="140" spans="1:7" s="522" customFormat="1" ht="12.75" customHeight="1">
      <c r="A140" s="682" t="s">
        <v>2128</v>
      </c>
      <c r="B140" s="682" t="s">
        <v>2129</v>
      </c>
      <c r="C140" s="701" t="s">
        <v>2130</v>
      </c>
      <c r="D140" s="684">
        <v>30</v>
      </c>
      <c r="E140" s="684">
        <v>1992.4094</v>
      </c>
      <c r="F140" s="742"/>
      <c r="G140" s="742"/>
    </row>
    <row r="141" spans="1:7" s="522" customFormat="1" ht="12.75" customHeight="1">
      <c r="A141" s="682" t="s">
        <v>2131</v>
      </c>
      <c r="B141" s="682" t="s">
        <v>2132</v>
      </c>
      <c r="C141" s="701" t="s">
        <v>2133</v>
      </c>
      <c r="D141" s="684">
        <v>498.07163000000003</v>
      </c>
      <c r="E141" s="684">
        <v>595.90862000000004</v>
      </c>
      <c r="F141" s="742"/>
      <c r="G141" s="742"/>
    </row>
    <row r="142" spans="1:7" s="522" customFormat="1" ht="12.75" customHeight="1">
      <c r="A142" s="682" t="s">
        <v>2134</v>
      </c>
      <c r="B142" s="682" t="s">
        <v>2135</v>
      </c>
      <c r="C142" s="701" t="s">
        <v>2136</v>
      </c>
      <c r="D142" s="684">
        <v>416.55592999999999</v>
      </c>
      <c r="E142" s="684">
        <v>448.10159999999996</v>
      </c>
      <c r="F142" s="742"/>
      <c r="G142" s="742"/>
    </row>
    <row r="143" spans="1:7" s="522" customFormat="1" ht="12.75" customHeight="1">
      <c r="A143" s="682" t="s">
        <v>2137</v>
      </c>
      <c r="B143" s="682" t="s">
        <v>2138</v>
      </c>
      <c r="C143" s="701" t="s">
        <v>2139</v>
      </c>
      <c r="D143" s="684">
        <v>98343.537110000005</v>
      </c>
      <c r="E143" s="684">
        <v>110474.65001000001</v>
      </c>
      <c r="F143" s="742"/>
      <c r="G143" s="742"/>
    </row>
    <row r="144" spans="1:7" s="522" customFormat="1" ht="12.75" customHeight="1">
      <c r="A144" s="686" t="s">
        <v>2140</v>
      </c>
      <c r="B144" s="686" t="s">
        <v>2141</v>
      </c>
      <c r="C144" s="705" t="s">
        <v>2142</v>
      </c>
      <c r="D144" s="688">
        <v>11960.05062</v>
      </c>
      <c r="E144" s="688">
        <v>9651.0495300000002</v>
      </c>
      <c r="F144" s="698"/>
      <c r="G144" s="698"/>
    </row>
    <row r="145" spans="1:7" s="522" customFormat="1">
      <c r="C145" s="696"/>
      <c r="D145" s="698"/>
      <c r="E145" s="698"/>
      <c r="F145" s="698"/>
      <c r="G145" s="698"/>
    </row>
    <row r="146" spans="1:7" s="522" customFormat="1">
      <c r="A146" s="745"/>
      <c r="C146" s="696"/>
      <c r="D146" s="746"/>
      <c r="E146" s="746"/>
      <c r="F146" s="746"/>
      <c r="G146" s="746"/>
    </row>
    <row r="147" spans="1:7" s="522" customFormat="1">
      <c r="A147" s="745"/>
      <c r="C147" s="696"/>
      <c r="D147" s="746"/>
      <c r="E147" s="746"/>
      <c r="F147" s="746"/>
      <c r="G147" s="746"/>
    </row>
    <row r="148" spans="1:7" s="522" customFormat="1">
      <c r="A148" s="745"/>
      <c r="C148" s="696"/>
      <c r="D148" s="746"/>
      <c r="E148" s="746"/>
      <c r="F148" s="746"/>
      <c r="G148" s="746"/>
    </row>
    <row r="149" spans="1:7">
      <c r="F149" s="746"/>
      <c r="G149" s="746"/>
    </row>
    <row r="150" spans="1:7">
      <c r="F150" s="746"/>
      <c r="G150" s="746"/>
    </row>
  </sheetData>
  <customSheetViews>
    <customSheetView guid="{040A417A-1A2A-4546-91E5-4FDAF814DD6C}" showPageBreaks="1" showGridLines="0" printArea="1" view="pageBreakPreview">
      <selection activeCell="F87" sqref="F87"/>
      <rowBreaks count="1" manualBreakCount="1">
        <brk id="73" max="6" man="1"/>
      </rowBreaks>
      <pageMargins left="0.39370078740157483" right="0.39370078740157483" top="0.59055118110236227" bottom="0.39370078740157483" header="0.31496062992125984" footer="0.11811023622047245"/>
      <printOptions horizontalCentered="1"/>
      <pageSetup paperSize="9" scale="76" firstPageNumber="437" fitToHeight="2" orientation="portrait" useFirstPageNumber="1" r:id="rId1"/>
      <headerFooter alignWithMargins="0">
        <oddHeader>&amp;L&amp;"Tahoma,Kurzíva"Závěrečný účet za rok 2013&amp;R&amp;"Tahoma,Kurzíva"Tabulka č. 41</oddHeader>
        <oddFooter>&amp;C&amp;"Tahoma,Obyčejné"&amp;P</oddFooter>
      </headerFooter>
    </customSheetView>
  </customSheetViews>
  <mergeCells count="12">
    <mergeCell ref="A90:A91"/>
    <mergeCell ref="B90:B91"/>
    <mergeCell ref="C90:C91"/>
    <mergeCell ref="D90:E90"/>
    <mergeCell ref="A1:G1"/>
    <mergeCell ref="A2:G2"/>
    <mergeCell ref="A5:A7"/>
    <mergeCell ref="B5:B7"/>
    <mergeCell ref="C5:C7"/>
    <mergeCell ref="D5:G5"/>
    <mergeCell ref="D6:F6"/>
    <mergeCell ref="G6:G7"/>
  </mergeCells>
  <printOptions horizontalCentered="1"/>
  <pageMargins left="0.39370078740157483" right="0.39370078740157483" top="0.59055118110236227" bottom="0.39370078740157483" header="0.31496062992125984" footer="0.11811023622047245"/>
  <pageSetup paperSize="9" scale="76" firstPageNumber="437" fitToHeight="2" orientation="portrait" useFirstPageNumber="1" r:id="rId2"/>
  <headerFooter alignWithMargins="0">
    <oddHeader>&amp;L&amp;"Tahoma,Kurzíva"Závěrečný účet za rok 2013&amp;R&amp;"Tahoma,Kurzíva"Tabulka č. 41</oddHeader>
    <oddFooter>&amp;C&amp;"Tahoma,Obyčejné"&amp;P</oddFooter>
  </headerFooter>
  <rowBreaks count="1" manualBreakCount="1">
    <brk id="73" max="6"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83"/>
  <sheetViews>
    <sheetView showGridLines="0" view="pageBreakPreview" zoomScaleNormal="100" workbookViewId="0">
      <selection activeCell="H3" sqref="H3"/>
    </sheetView>
  </sheetViews>
  <sheetFormatPr defaultRowHeight="12.75"/>
  <cols>
    <col min="1" max="1" width="6.7109375" style="22" customWidth="1"/>
    <col min="2" max="2" width="58.42578125" style="22" customWidth="1"/>
    <col min="3" max="3" width="8.5703125" style="737" customWidth="1"/>
    <col min="4" max="7" width="15.42578125" style="22" customWidth="1"/>
    <col min="8" max="256" width="9.140625" style="22"/>
    <col min="257" max="257" width="6.7109375" style="22" customWidth="1"/>
    <col min="258" max="258" width="58.42578125" style="22" customWidth="1"/>
    <col min="259" max="259" width="8.5703125" style="22" customWidth="1"/>
    <col min="260" max="263" width="15.42578125" style="22" customWidth="1"/>
    <col min="264" max="512" width="9.140625" style="22"/>
    <col min="513" max="513" width="6.7109375" style="22" customWidth="1"/>
    <col min="514" max="514" width="58.42578125" style="22" customWidth="1"/>
    <col min="515" max="515" width="8.5703125" style="22" customWidth="1"/>
    <col min="516" max="519" width="15.42578125" style="22" customWidth="1"/>
    <col min="520" max="768" width="9.140625" style="22"/>
    <col min="769" max="769" width="6.7109375" style="22" customWidth="1"/>
    <col min="770" max="770" width="58.42578125" style="22" customWidth="1"/>
    <col min="771" max="771" width="8.5703125" style="22" customWidth="1"/>
    <col min="772" max="775" width="15.42578125" style="22" customWidth="1"/>
    <col min="776" max="1024" width="9.140625" style="22"/>
    <col min="1025" max="1025" width="6.7109375" style="22" customWidth="1"/>
    <col min="1026" max="1026" width="58.42578125" style="22" customWidth="1"/>
    <col min="1027" max="1027" width="8.5703125" style="22" customWidth="1"/>
    <col min="1028" max="1031" width="15.42578125" style="22" customWidth="1"/>
    <col min="1032" max="1280" width="9.140625" style="22"/>
    <col min="1281" max="1281" width="6.7109375" style="22" customWidth="1"/>
    <col min="1282" max="1282" width="58.42578125" style="22" customWidth="1"/>
    <col min="1283" max="1283" width="8.5703125" style="22" customWidth="1"/>
    <col min="1284" max="1287" width="15.42578125" style="22" customWidth="1"/>
    <col min="1288" max="1536" width="9.140625" style="22"/>
    <col min="1537" max="1537" width="6.7109375" style="22" customWidth="1"/>
    <col min="1538" max="1538" width="58.42578125" style="22" customWidth="1"/>
    <col min="1539" max="1539" width="8.5703125" style="22" customWidth="1"/>
    <col min="1540" max="1543" width="15.42578125" style="22" customWidth="1"/>
    <col min="1544" max="1792" width="9.140625" style="22"/>
    <col min="1793" max="1793" width="6.7109375" style="22" customWidth="1"/>
    <col min="1794" max="1794" width="58.42578125" style="22" customWidth="1"/>
    <col min="1795" max="1795" width="8.5703125" style="22" customWidth="1"/>
    <col min="1796" max="1799" width="15.42578125" style="22" customWidth="1"/>
    <col min="1800" max="2048" width="9.140625" style="22"/>
    <col min="2049" max="2049" width="6.7109375" style="22" customWidth="1"/>
    <col min="2050" max="2050" width="58.42578125" style="22" customWidth="1"/>
    <col min="2051" max="2051" width="8.5703125" style="22" customWidth="1"/>
    <col min="2052" max="2055" width="15.42578125" style="22" customWidth="1"/>
    <col min="2056" max="2304" width="9.140625" style="22"/>
    <col min="2305" max="2305" width="6.7109375" style="22" customWidth="1"/>
    <col min="2306" max="2306" width="58.42578125" style="22" customWidth="1"/>
    <col min="2307" max="2307" width="8.5703125" style="22" customWidth="1"/>
    <col min="2308" max="2311" width="15.42578125" style="22" customWidth="1"/>
    <col min="2312" max="2560" width="9.140625" style="22"/>
    <col min="2561" max="2561" width="6.7109375" style="22" customWidth="1"/>
    <col min="2562" max="2562" width="58.42578125" style="22" customWidth="1"/>
    <col min="2563" max="2563" width="8.5703125" style="22" customWidth="1"/>
    <col min="2564" max="2567" width="15.42578125" style="22" customWidth="1"/>
    <col min="2568" max="2816" width="9.140625" style="22"/>
    <col min="2817" max="2817" width="6.7109375" style="22" customWidth="1"/>
    <col min="2818" max="2818" width="58.42578125" style="22" customWidth="1"/>
    <col min="2819" max="2819" width="8.5703125" style="22" customWidth="1"/>
    <col min="2820" max="2823" width="15.42578125" style="22" customWidth="1"/>
    <col min="2824" max="3072" width="9.140625" style="22"/>
    <col min="3073" max="3073" width="6.7109375" style="22" customWidth="1"/>
    <col min="3074" max="3074" width="58.42578125" style="22" customWidth="1"/>
    <col min="3075" max="3075" width="8.5703125" style="22" customWidth="1"/>
    <col min="3076" max="3079" width="15.42578125" style="22" customWidth="1"/>
    <col min="3080" max="3328" width="9.140625" style="22"/>
    <col min="3329" max="3329" width="6.7109375" style="22" customWidth="1"/>
    <col min="3330" max="3330" width="58.42578125" style="22" customWidth="1"/>
    <col min="3331" max="3331" width="8.5703125" style="22" customWidth="1"/>
    <col min="3332" max="3335" width="15.42578125" style="22" customWidth="1"/>
    <col min="3336" max="3584" width="9.140625" style="22"/>
    <col min="3585" max="3585" width="6.7109375" style="22" customWidth="1"/>
    <col min="3586" max="3586" width="58.42578125" style="22" customWidth="1"/>
    <col min="3587" max="3587" width="8.5703125" style="22" customWidth="1"/>
    <col min="3588" max="3591" width="15.42578125" style="22" customWidth="1"/>
    <col min="3592" max="3840" width="9.140625" style="22"/>
    <col min="3841" max="3841" width="6.7109375" style="22" customWidth="1"/>
    <col min="3842" max="3842" width="58.42578125" style="22" customWidth="1"/>
    <col min="3843" max="3843" width="8.5703125" style="22" customWidth="1"/>
    <col min="3844" max="3847" width="15.42578125" style="22" customWidth="1"/>
    <col min="3848" max="4096" width="9.140625" style="22"/>
    <col min="4097" max="4097" width="6.7109375" style="22" customWidth="1"/>
    <col min="4098" max="4098" width="58.42578125" style="22" customWidth="1"/>
    <col min="4099" max="4099" width="8.5703125" style="22" customWidth="1"/>
    <col min="4100" max="4103" width="15.42578125" style="22" customWidth="1"/>
    <col min="4104" max="4352" width="9.140625" style="22"/>
    <col min="4353" max="4353" width="6.7109375" style="22" customWidth="1"/>
    <col min="4354" max="4354" width="58.42578125" style="22" customWidth="1"/>
    <col min="4355" max="4355" width="8.5703125" style="22" customWidth="1"/>
    <col min="4356" max="4359" width="15.42578125" style="22" customWidth="1"/>
    <col min="4360" max="4608" width="9.140625" style="22"/>
    <col min="4609" max="4609" width="6.7109375" style="22" customWidth="1"/>
    <col min="4610" max="4610" width="58.42578125" style="22" customWidth="1"/>
    <col min="4611" max="4611" width="8.5703125" style="22" customWidth="1"/>
    <col min="4612" max="4615" width="15.42578125" style="22" customWidth="1"/>
    <col min="4616" max="4864" width="9.140625" style="22"/>
    <col min="4865" max="4865" width="6.7109375" style="22" customWidth="1"/>
    <col min="4866" max="4866" width="58.42578125" style="22" customWidth="1"/>
    <col min="4867" max="4867" width="8.5703125" style="22" customWidth="1"/>
    <col min="4868" max="4871" width="15.42578125" style="22" customWidth="1"/>
    <col min="4872" max="5120" width="9.140625" style="22"/>
    <col min="5121" max="5121" width="6.7109375" style="22" customWidth="1"/>
    <col min="5122" max="5122" width="58.42578125" style="22" customWidth="1"/>
    <col min="5123" max="5123" width="8.5703125" style="22" customWidth="1"/>
    <col min="5124" max="5127" width="15.42578125" style="22" customWidth="1"/>
    <col min="5128" max="5376" width="9.140625" style="22"/>
    <col min="5377" max="5377" width="6.7109375" style="22" customWidth="1"/>
    <col min="5378" max="5378" width="58.42578125" style="22" customWidth="1"/>
    <col min="5379" max="5379" width="8.5703125" style="22" customWidth="1"/>
    <col min="5380" max="5383" width="15.42578125" style="22" customWidth="1"/>
    <col min="5384" max="5632" width="9.140625" style="22"/>
    <col min="5633" max="5633" width="6.7109375" style="22" customWidth="1"/>
    <col min="5634" max="5634" width="58.42578125" style="22" customWidth="1"/>
    <col min="5635" max="5635" width="8.5703125" style="22" customWidth="1"/>
    <col min="5636" max="5639" width="15.42578125" style="22" customWidth="1"/>
    <col min="5640" max="5888" width="9.140625" style="22"/>
    <col min="5889" max="5889" width="6.7109375" style="22" customWidth="1"/>
    <col min="5890" max="5890" width="58.42578125" style="22" customWidth="1"/>
    <col min="5891" max="5891" width="8.5703125" style="22" customWidth="1"/>
    <col min="5892" max="5895" width="15.42578125" style="22" customWidth="1"/>
    <col min="5896" max="6144" width="9.140625" style="22"/>
    <col min="6145" max="6145" width="6.7109375" style="22" customWidth="1"/>
    <col min="6146" max="6146" width="58.42578125" style="22" customWidth="1"/>
    <col min="6147" max="6147" width="8.5703125" style="22" customWidth="1"/>
    <col min="6148" max="6151" width="15.42578125" style="22" customWidth="1"/>
    <col min="6152" max="6400" width="9.140625" style="22"/>
    <col min="6401" max="6401" width="6.7109375" style="22" customWidth="1"/>
    <col min="6402" max="6402" width="58.42578125" style="22" customWidth="1"/>
    <col min="6403" max="6403" width="8.5703125" style="22" customWidth="1"/>
    <col min="6404" max="6407" width="15.42578125" style="22" customWidth="1"/>
    <col min="6408" max="6656" width="9.140625" style="22"/>
    <col min="6657" max="6657" width="6.7109375" style="22" customWidth="1"/>
    <col min="6658" max="6658" width="58.42578125" style="22" customWidth="1"/>
    <col min="6659" max="6659" width="8.5703125" style="22" customWidth="1"/>
    <col min="6660" max="6663" width="15.42578125" style="22" customWidth="1"/>
    <col min="6664" max="6912" width="9.140625" style="22"/>
    <col min="6913" max="6913" width="6.7109375" style="22" customWidth="1"/>
    <col min="6914" max="6914" width="58.42578125" style="22" customWidth="1"/>
    <col min="6915" max="6915" width="8.5703125" style="22" customWidth="1"/>
    <col min="6916" max="6919" width="15.42578125" style="22" customWidth="1"/>
    <col min="6920" max="7168" width="9.140625" style="22"/>
    <col min="7169" max="7169" width="6.7109375" style="22" customWidth="1"/>
    <col min="7170" max="7170" width="58.42578125" style="22" customWidth="1"/>
    <col min="7171" max="7171" width="8.5703125" style="22" customWidth="1"/>
    <col min="7172" max="7175" width="15.42578125" style="22" customWidth="1"/>
    <col min="7176" max="7424" width="9.140625" style="22"/>
    <col min="7425" max="7425" width="6.7109375" style="22" customWidth="1"/>
    <col min="7426" max="7426" width="58.42578125" style="22" customWidth="1"/>
    <col min="7427" max="7427" width="8.5703125" style="22" customWidth="1"/>
    <col min="7428" max="7431" width="15.42578125" style="22" customWidth="1"/>
    <col min="7432" max="7680" width="9.140625" style="22"/>
    <col min="7681" max="7681" width="6.7109375" style="22" customWidth="1"/>
    <col min="7682" max="7682" width="58.42578125" style="22" customWidth="1"/>
    <col min="7683" max="7683" width="8.5703125" style="22" customWidth="1"/>
    <col min="7684" max="7687" width="15.42578125" style="22" customWidth="1"/>
    <col min="7688" max="7936" width="9.140625" style="22"/>
    <col min="7937" max="7937" width="6.7109375" style="22" customWidth="1"/>
    <col min="7938" max="7938" width="58.42578125" style="22" customWidth="1"/>
    <col min="7939" max="7939" width="8.5703125" style="22" customWidth="1"/>
    <col min="7940" max="7943" width="15.42578125" style="22" customWidth="1"/>
    <col min="7944" max="8192" width="9.140625" style="22"/>
    <col min="8193" max="8193" width="6.7109375" style="22" customWidth="1"/>
    <col min="8194" max="8194" width="58.42578125" style="22" customWidth="1"/>
    <col min="8195" max="8195" width="8.5703125" style="22" customWidth="1"/>
    <col min="8196" max="8199" width="15.42578125" style="22" customWidth="1"/>
    <col min="8200" max="8448" width="9.140625" style="22"/>
    <col min="8449" max="8449" width="6.7109375" style="22" customWidth="1"/>
    <col min="8450" max="8450" width="58.42578125" style="22" customWidth="1"/>
    <col min="8451" max="8451" width="8.5703125" style="22" customWidth="1"/>
    <col min="8452" max="8455" width="15.42578125" style="22" customWidth="1"/>
    <col min="8456" max="8704" width="9.140625" style="22"/>
    <col min="8705" max="8705" width="6.7109375" style="22" customWidth="1"/>
    <col min="8706" max="8706" width="58.42578125" style="22" customWidth="1"/>
    <col min="8707" max="8707" width="8.5703125" style="22" customWidth="1"/>
    <col min="8708" max="8711" width="15.42578125" style="22" customWidth="1"/>
    <col min="8712" max="8960" width="9.140625" style="22"/>
    <col min="8961" max="8961" width="6.7109375" style="22" customWidth="1"/>
    <col min="8962" max="8962" width="58.42578125" style="22" customWidth="1"/>
    <col min="8963" max="8963" width="8.5703125" style="22" customWidth="1"/>
    <col min="8964" max="8967" width="15.42578125" style="22" customWidth="1"/>
    <col min="8968" max="9216" width="9.140625" style="22"/>
    <col min="9217" max="9217" width="6.7109375" style="22" customWidth="1"/>
    <col min="9218" max="9218" width="58.42578125" style="22" customWidth="1"/>
    <col min="9219" max="9219" width="8.5703125" style="22" customWidth="1"/>
    <col min="9220" max="9223" width="15.42578125" style="22" customWidth="1"/>
    <col min="9224" max="9472" width="9.140625" style="22"/>
    <col min="9473" max="9473" width="6.7109375" style="22" customWidth="1"/>
    <col min="9474" max="9474" width="58.42578125" style="22" customWidth="1"/>
    <col min="9475" max="9475" width="8.5703125" style="22" customWidth="1"/>
    <col min="9476" max="9479" width="15.42578125" style="22" customWidth="1"/>
    <col min="9480" max="9728" width="9.140625" style="22"/>
    <col min="9729" max="9729" width="6.7109375" style="22" customWidth="1"/>
    <col min="9730" max="9730" width="58.42578125" style="22" customWidth="1"/>
    <col min="9731" max="9731" width="8.5703125" style="22" customWidth="1"/>
    <col min="9732" max="9735" width="15.42578125" style="22" customWidth="1"/>
    <col min="9736" max="9984" width="9.140625" style="22"/>
    <col min="9985" max="9985" width="6.7109375" style="22" customWidth="1"/>
    <col min="9986" max="9986" width="58.42578125" style="22" customWidth="1"/>
    <col min="9987" max="9987" width="8.5703125" style="22" customWidth="1"/>
    <col min="9988" max="9991" width="15.42578125" style="22" customWidth="1"/>
    <col min="9992" max="10240" width="9.140625" style="22"/>
    <col min="10241" max="10241" width="6.7109375" style="22" customWidth="1"/>
    <col min="10242" max="10242" width="58.42578125" style="22" customWidth="1"/>
    <col min="10243" max="10243" width="8.5703125" style="22" customWidth="1"/>
    <col min="10244" max="10247" width="15.42578125" style="22" customWidth="1"/>
    <col min="10248" max="10496" width="9.140625" style="22"/>
    <col min="10497" max="10497" width="6.7109375" style="22" customWidth="1"/>
    <col min="10498" max="10498" width="58.42578125" style="22" customWidth="1"/>
    <col min="10499" max="10499" width="8.5703125" style="22" customWidth="1"/>
    <col min="10500" max="10503" width="15.42578125" style="22" customWidth="1"/>
    <col min="10504" max="10752" width="9.140625" style="22"/>
    <col min="10753" max="10753" width="6.7109375" style="22" customWidth="1"/>
    <col min="10754" max="10754" width="58.42578125" style="22" customWidth="1"/>
    <col min="10755" max="10755" width="8.5703125" style="22" customWidth="1"/>
    <col min="10756" max="10759" width="15.42578125" style="22" customWidth="1"/>
    <col min="10760" max="11008" width="9.140625" style="22"/>
    <col min="11009" max="11009" width="6.7109375" style="22" customWidth="1"/>
    <col min="11010" max="11010" width="58.42578125" style="22" customWidth="1"/>
    <col min="11011" max="11011" width="8.5703125" style="22" customWidth="1"/>
    <col min="11012" max="11015" width="15.42578125" style="22" customWidth="1"/>
    <col min="11016" max="11264" width="9.140625" style="22"/>
    <col min="11265" max="11265" width="6.7109375" style="22" customWidth="1"/>
    <col min="11266" max="11266" width="58.42578125" style="22" customWidth="1"/>
    <col min="11267" max="11267" width="8.5703125" style="22" customWidth="1"/>
    <col min="11268" max="11271" width="15.42578125" style="22" customWidth="1"/>
    <col min="11272" max="11520" width="9.140625" style="22"/>
    <col min="11521" max="11521" width="6.7109375" style="22" customWidth="1"/>
    <col min="11522" max="11522" width="58.42578125" style="22" customWidth="1"/>
    <col min="11523" max="11523" width="8.5703125" style="22" customWidth="1"/>
    <col min="11524" max="11527" width="15.42578125" style="22" customWidth="1"/>
    <col min="11528" max="11776" width="9.140625" style="22"/>
    <col min="11777" max="11777" width="6.7109375" style="22" customWidth="1"/>
    <col min="11778" max="11778" width="58.42578125" style="22" customWidth="1"/>
    <col min="11779" max="11779" width="8.5703125" style="22" customWidth="1"/>
    <col min="11780" max="11783" width="15.42578125" style="22" customWidth="1"/>
    <col min="11784" max="12032" width="9.140625" style="22"/>
    <col min="12033" max="12033" width="6.7109375" style="22" customWidth="1"/>
    <col min="12034" max="12034" width="58.42578125" style="22" customWidth="1"/>
    <col min="12035" max="12035" width="8.5703125" style="22" customWidth="1"/>
    <col min="12036" max="12039" width="15.42578125" style="22" customWidth="1"/>
    <col min="12040" max="12288" width="9.140625" style="22"/>
    <col min="12289" max="12289" width="6.7109375" style="22" customWidth="1"/>
    <col min="12290" max="12290" width="58.42578125" style="22" customWidth="1"/>
    <col min="12291" max="12291" width="8.5703125" style="22" customWidth="1"/>
    <col min="12292" max="12295" width="15.42578125" style="22" customWidth="1"/>
    <col min="12296" max="12544" width="9.140625" style="22"/>
    <col min="12545" max="12545" width="6.7109375" style="22" customWidth="1"/>
    <col min="12546" max="12546" width="58.42578125" style="22" customWidth="1"/>
    <col min="12547" max="12547" width="8.5703125" style="22" customWidth="1"/>
    <col min="12548" max="12551" width="15.42578125" style="22" customWidth="1"/>
    <col min="12552" max="12800" width="9.140625" style="22"/>
    <col min="12801" max="12801" width="6.7109375" style="22" customWidth="1"/>
    <col min="12802" max="12802" width="58.42578125" style="22" customWidth="1"/>
    <col min="12803" max="12803" width="8.5703125" style="22" customWidth="1"/>
    <col min="12804" max="12807" width="15.42578125" style="22" customWidth="1"/>
    <col min="12808" max="13056" width="9.140625" style="22"/>
    <col min="13057" max="13057" width="6.7109375" style="22" customWidth="1"/>
    <col min="13058" max="13058" width="58.42578125" style="22" customWidth="1"/>
    <col min="13059" max="13059" width="8.5703125" style="22" customWidth="1"/>
    <col min="13060" max="13063" width="15.42578125" style="22" customWidth="1"/>
    <col min="13064" max="13312" width="9.140625" style="22"/>
    <col min="13313" max="13313" width="6.7109375" style="22" customWidth="1"/>
    <col min="13314" max="13314" width="58.42578125" style="22" customWidth="1"/>
    <col min="13315" max="13315" width="8.5703125" style="22" customWidth="1"/>
    <col min="13316" max="13319" width="15.42578125" style="22" customWidth="1"/>
    <col min="13320" max="13568" width="9.140625" style="22"/>
    <col min="13569" max="13569" width="6.7109375" style="22" customWidth="1"/>
    <col min="13570" max="13570" width="58.42578125" style="22" customWidth="1"/>
    <col min="13571" max="13571" width="8.5703125" style="22" customWidth="1"/>
    <col min="13572" max="13575" width="15.42578125" style="22" customWidth="1"/>
    <col min="13576" max="13824" width="9.140625" style="22"/>
    <col min="13825" max="13825" width="6.7109375" style="22" customWidth="1"/>
    <col min="13826" max="13826" width="58.42578125" style="22" customWidth="1"/>
    <col min="13827" max="13827" width="8.5703125" style="22" customWidth="1"/>
    <col min="13828" max="13831" width="15.42578125" style="22" customWidth="1"/>
    <col min="13832" max="14080" width="9.140625" style="22"/>
    <col min="14081" max="14081" width="6.7109375" style="22" customWidth="1"/>
    <col min="14082" max="14082" width="58.42578125" style="22" customWidth="1"/>
    <col min="14083" max="14083" width="8.5703125" style="22" customWidth="1"/>
    <col min="14084" max="14087" width="15.42578125" style="22" customWidth="1"/>
    <col min="14088" max="14336" width="9.140625" style="22"/>
    <col min="14337" max="14337" width="6.7109375" style="22" customWidth="1"/>
    <col min="14338" max="14338" width="58.42578125" style="22" customWidth="1"/>
    <col min="14339" max="14339" width="8.5703125" style="22" customWidth="1"/>
    <col min="14340" max="14343" width="15.42578125" style="22" customWidth="1"/>
    <col min="14344" max="14592" width="9.140625" style="22"/>
    <col min="14593" max="14593" width="6.7109375" style="22" customWidth="1"/>
    <col min="14594" max="14594" width="58.42578125" style="22" customWidth="1"/>
    <col min="14595" max="14595" width="8.5703125" style="22" customWidth="1"/>
    <col min="14596" max="14599" width="15.42578125" style="22" customWidth="1"/>
    <col min="14600" max="14848" width="9.140625" style="22"/>
    <col min="14849" max="14849" width="6.7109375" style="22" customWidth="1"/>
    <col min="14850" max="14850" width="58.42578125" style="22" customWidth="1"/>
    <col min="14851" max="14851" width="8.5703125" style="22" customWidth="1"/>
    <col min="14852" max="14855" width="15.42578125" style="22" customWidth="1"/>
    <col min="14856" max="15104" width="9.140625" style="22"/>
    <col min="15105" max="15105" width="6.7109375" style="22" customWidth="1"/>
    <col min="15106" max="15106" width="58.42578125" style="22" customWidth="1"/>
    <col min="15107" max="15107" width="8.5703125" style="22" customWidth="1"/>
    <col min="15108" max="15111" width="15.42578125" style="22" customWidth="1"/>
    <col min="15112" max="15360" width="9.140625" style="22"/>
    <col min="15361" max="15361" width="6.7109375" style="22" customWidth="1"/>
    <col min="15362" max="15362" width="58.42578125" style="22" customWidth="1"/>
    <col min="15363" max="15363" width="8.5703125" style="22" customWidth="1"/>
    <col min="15364" max="15367" width="15.42578125" style="22" customWidth="1"/>
    <col min="15368" max="15616" width="9.140625" style="22"/>
    <col min="15617" max="15617" width="6.7109375" style="22" customWidth="1"/>
    <col min="15618" max="15618" width="58.42578125" style="22" customWidth="1"/>
    <col min="15619" max="15619" width="8.5703125" style="22" customWidth="1"/>
    <col min="15620" max="15623" width="15.42578125" style="22" customWidth="1"/>
    <col min="15624" max="15872" width="9.140625" style="22"/>
    <col min="15873" max="15873" width="6.7109375" style="22" customWidth="1"/>
    <col min="15874" max="15874" width="58.42578125" style="22" customWidth="1"/>
    <col min="15875" max="15875" width="8.5703125" style="22" customWidth="1"/>
    <col min="15876" max="15879" width="15.42578125" style="22" customWidth="1"/>
    <col min="15880" max="16128" width="9.140625" style="22"/>
    <col min="16129" max="16129" width="6.7109375" style="22" customWidth="1"/>
    <col min="16130" max="16130" width="58.42578125" style="22" customWidth="1"/>
    <col min="16131" max="16131" width="8.5703125" style="22" customWidth="1"/>
    <col min="16132" max="16135" width="15.42578125" style="22" customWidth="1"/>
    <col min="16136" max="16384" width="9.140625" style="22"/>
  </cols>
  <sheetData>
    <row r="1" spans="1:7" s="727" customFormat="1" ht="18" customHeight="1">
      <c r="A1" s="1279" t="s">
        <v>1692</v>
      </c>
      <c r="B1" s="1279"/>
      <c r="C1" s="1279"/>
      <c r="D1" s="1279"/>
      <c r="E1" s="1279"/>
      <c r="F1" s="1279"/>
      <c r="G1" s="1279"/>
    </row>
    <row r="2" spans="1:7" s="728" customFormat="1" ht="18" customHeight="1">
      <c r="A2" s="1279" t="s">
        <v>2336</v>
      </c>
      <c r="B2" s="1279"/>
      <c r="C2" s="1279"/>
      <c r="D2" s="1279"/>
      <c r="E2" s="1279"/>
      <c r="F2" s="1279"/>
      <c r="G2" s="1279"/>
    </row>
    <row r="4" spans="1:7" ht="12.75" customHeight="1">
      <c r="A4" s="729"/>
      <c r="B4" s="730"/>
      <c r="C4" s="731"/>
      <c r="D4" s="732">
        <v>1</v>
      </c>
      <c r="E4" s="732">
        <v>2</v>
      </c>
      <c r="F4" s="732">
        <v>3</v>
      </c>
      <c r="G4" s="732">
        <v>4</v>
      </c>
    </row>
    <row r="5" spans="1:7" s="733" customFormat="1">
      <c r="A5" s="1299" t="s">
        <v>2147</v>
      </c>
      <c r="B5" s="1301" t="s">
        <v>1695</v>
      </c>
      <c r="C5" s="1299" t="s">
        <v>1696</v>
      </c>
      <c r="D5" s="1303" t="s">
        <v>2148</v>
      </c>
      <c r="E5" s="1303"/>
      <c r="F5" s="1303" t="s">
        <v>2149</v>
      </c>
      <c r="G5" s="1303"/>
    </row>
    <row r="6" spans="1:7" s="733" customFormat="1" ht="21">
      <c r="A6" s="1300"/>
      <c r="B6" s="1302"/>
      <c r="C6" s="1300"/>
      <c r="D6" s="734" t="s">
        <v>2150</v>
      </c>
      <c r="E6" s="734" t="s">
        <v>2151</v>
      </c>
      <c r="F6" s="735" t="s">
        <v>2150</v>
      </c>
      <c r="G6" s="735" t="s">
        <v>2151</v>
      </c>
    </row>
    <row r="7" spans="1:7" s="733" customFormat="1">
      <c r="A7" s="679" t="s">
        <v>1704</v>
      </c>
      <c r="B7" s="679" t="s">
        <v>2152</v>
      </c>
      <c r="C7" s="700" t="s">
        <v>68</v>
      </c>
      <c r="D7" s="681">
        <v>5007682.8394399993</v>
      </c>
      <c r="E7" s="681">
        <v>169913.46648</v>
      </c>
      <c r="F7" s="681">
        <v>5052285.1549899997</v>
      </c>
      <c r="G7" s="681">
        <v>168797.39739999999</v>
      </c>
    </row>
    <row r="8" spans="1:7">
      <c r="A8" s="679" t="s">
        <v>1706</v>
      </c>
      <c r="B8" s="679" t="s">
        <v>2153</v>
      </c>
      <c r="C8" s="700" t="s">
        <v>68</v>
      </c>
      <c r="D8" s="681">
        <v>5009497.1464399993</v>
      </c>
      <c r="E8" s="681">
        <v>169894.34647999998</v>
      </c>
      <c r="F8" s="681">
        <v>5042767.4757200005</v>
      </c>
      <c r="G8" s="681">
        <v>164003.41627000002</v>
      </c>
    </row>
    <row r="9" spans="1:7">
      <c r="A9" s="710" t="s">
        <v>1708</v>
      </c>
      <c r="B9" s="710" t="s">
        <v>2154</v>
      </c>
      <c r="C9" s="711" t="s">
        <v>2155</v>
      </c>
      <c r="D9" s="684">
        <v>976117.60797999997</v>
      </c>
      <c r="E9" s="684">
        <v>3053.9353599999999</v>
      </c>
      <c r="F9" s="684">
        <v>967097.61157000007</v>
      </c>
      <c r="G9" s="684">
        <v>3046.0142500000002</v>
      </c>
    </row>
    <row r="10" spans="1:7">
      <c r="A10" s="682" t="s">
        <v>1711</v>
      </c>
      <c r="B10" s="682" t="s">
        <v>2156</v>
      </c>
      <c r="C10" s="701" t="s">
        <v>2157</v>
      </c>
      <c r="D10" s="684">
        <v>183760.89615000002</v>
      </c>
      <c r="E10" s="684">
        <v>12956.32929</v>
      </c>
      <c r="F10" s="684">
        <v>188956.40995</v>
      </c>
      <c r="G10" s="684">
        <v>12146.40641</v>
      </c>
    </row>
    <row r="11" spans="1:7">
      <c r="A11" s="682" t="s">
        <v>1714</v>
      </c>
      <c r="B11" s="682" t="s">
        <v>2158</v>
      </c>
      <c r="C11" s="701" t="s">
        <v>2159</v>
      </c>
      <c r="D11" s="684"/>
      <c r="E11" s="684"/>
      <c r="F11" s="684"/>
      <c r="G11" s="684"/>
    </row>
    <row r="12" spans="1:7">
      <c r="A12" s="682" t="s">
        <v>1716</v>
      </c>
      <c r="B12" s="682" t="s">
        <v>2160</v>
      </c>
      <c r="C12" s="701" t="s">
        <v>2161</v>
      </c>
      <c r="D12" s="703">
        <v>253723.68557</v>
      </c>
      <c r="E12" s="703">
        <v>134130.42848999999</v>
      </c>
      <c r="F12" s="703">
        <v>251284.68263</v>
      </c>
      <c r="G12" s="703">
        <v>129441.60804000001</v>
      </c>
    </row>
    <row r="13" spans="1:7">
      <c r="A13" s="682" t="s">
        <v>1719</v>
      </c>
      <c r="B13" s="682" t="s">
        <v>2162</v>
      </c>
      <c r="C13" s="701" t="s">
        <v>2163</v>
      </c>
      <c r="D13" s="684"/>
      <c r="E13" s="684"/>
      <c r="F13" s="684">
        <v>-154.57547</v>
      </c>
      <c r="G13" s="684"/>
    </row>
    <row r="14" spans="1:7">
      <c r="A14" s="682" t="s">
        <v>1722</v>
      </c>
      <c r="B14" s="682" t="s">
        <v>2164</v>
      </c>
      <c r="C14" s="701" t="s">
        <v>2165</v>
      </c>
      <c r="D14" s="684">
        <v>-38186.723829999995</v>
      </c>
      <c r="E14" s="684"/>
      <c r="F14" s="684">
        <v>-38827.706640000004</v>
      </c>
      <c r="G14" s="684"/>
    </row>
    <row r="15" spans="1:7">
      <c r="A15" s="682" t="s">
        <v>1725</v>
      </c>
      <c r="B15" s="682" t="s">
        <v>2166</v>
      </c>
      <c r="C15" s="701" t="s">
        <v>2167</v>
      </c>
      <c r="D15" s="684">
        <v>-4959.89797</v>
      </c>
      <c r="E15" s="703"/>
      <c r="F15" s="684">
        <v>-5167.1727000000001</v>
      </c>
      <c r="G15" s="703"/>
    </row>
    <row r="16" spans="1:7">
      <c r="A16" s="682" t="s">
        <v>1728</v>
      </c>
      <c r="B16" s="682" t="s">
        <v>338</v>
      </c>
      <c r="C16" s="701" t="s">
        <v>2168</v>
      </c>
      <c r="D16" s="684">
        <v>82932.159819999986</v>
      </c>
      <c r="E16" s="684">
        <v>296.13253999999995</v>
      </c>
      <c r="F16" s="684">
        <v>85085.468439999997</v>
      </c>
      <c r="G16" s="684">
        <v>588.31253000000004</v>
      </c>
    </row>
    <row r="17" spans="1:7">
      <c r="A17" s="682" t="s">
        <v>1731</v>
      </c>
      <c r="B17" s="682" t="s">
        <v>2169</v>
      </c>
      <c r="C17" s="701" t="s">
        <v>2170</v>
      </c>
      <c r="D17" s="684">
        <v>3994.33979</v>
      </c>
      <c r="E17" s="684">
        <v>6.12338</v>
      </c>
      <c r="F17" s="684">
        <v>4606.7667099999999</v>
      </c>
      <c r="G17" s="684">
        <v>5.5182099999999998</v>
      </c>
    </row>
    <row r="18" spans="1:7">
      <c r="A18" s="682" t="s">
        <v>2171</v>
      </c>
      <c r="B18" s="682" t="s">
        <v>2172</v>
      </c>
      <c r="C18" s="701" t="s">
        <v>2173</v>
      </c>
      <c r="D18" s="684">
        <v>606.10001</v>
      </c>
      <c r="E18" s="684">
        <v>0.192</v>
      </c>
      <c r="F18" s="684">
        <v>523.06524000000002</v>
      </c>
      <c r="G18" s="684">
        <v>1.0850199999999999</v>
      </c>
    </row>
    <row r="19" spans="1:7">
      <c r="A19" s="682" t="s">
        <v>2174</v>
      </c>
      <c r="B19" s="682" t="s">
        <v>2175</v>
      </c>
      <c r="C19" s="701" t="s">
        <v>2176</v>
      </c>
      <c r="D19" s="703">
        <v>-554.56196999999997</v>
      </c>
      <c r="E19" s="703">
        <v>-342.13797</v>
      </c>
      <c r="F19" s="703">
        <v>-594.57398999999998</v>
      </c>
      <c r="G19" s="703">
        <v>-287.19465000000002</v>
      </c>
    </row>
    <row r="20" spans="1:7">
      <c r="A20" s="682" t="s">
        <v>2177</v>
      </c>
      <c r="B20" s="682" t="s">
        <v>2178</v>
      </c>
      <c r="C20" s="701" t="s">
        <v>2179</v>
      </c>
      <c r="D20" s="684">
        <v>229809.75163999997</v>
      </c>
      <c r="E20" s="684">
        <v>1764.5249799999999</v>
      </c>
      <c r="F20" s="684">
        <v>239323.08223</v>
      </c>
      <c r="G20" s="684">
        <v>1871.54809</v>
      </c>
    </row>
    <row r="21" spans="1:7">
      <c r="A21" s="682" t="s">
        <v>2180</v>
      </c>
      <c r="B21" s="682" t="s">
        <v>2181</v>
      </c>
      <c r="C21" s="701" t="s">
        <v>2182</v>
      </c>
      <c r="D21" s="684">
        <v>2324095.9641100001</v>
      </c>
      <c r="E21" s="684">
        <v>8941.3478900000009</v>
      </c>
      <c r="F21" s="684">
        <v>2324646.7010400002</v>
      </c>
      <c r="G21" s="684">
        <v>9734.5905299999995</v>
      </c>
    </row>
    <row r="22" spans="1:7">
      <c r="A22" s="682" t="s">
        <v>2183</v>
      </c>
      <c r="B22" s="682" t="s">
        <v>2184</v>
      </c>
      <c r="C22" s="701" t="s">
        <v>2185</v>
      </c>
      <c r="D22" s="703">
        <v>776800.04171000002</v>
      </c>
      <c r="E22" s="684">
        <v>3018.7644399999999</v>
      </c>
      <c r="F22" s="703">
        <v>778843.86688999995</v>
      </c>
      <c r="G22" s="684">
        <v>3305.2071099999998</v>
      </c>
    </row>
    <row r="23" spans="1:7">
      <c r="A23" s="682" t="s">
        <v>2186</v>
      </c>
      <c r="B23" s="682" t="s">
        <v>2187</v>
      </c>
      <c r="C23" s="701" t="s">
        <v>2188</v>
      </c>
      <c r="D23" s="703">
        <v>9658.7496499999997</v>
      </c>
      <c r="E23" s="703">
        <v>31.888759999999998</v>
      </c>
      <c r="F23" s="703">
        <v>9598.8155000000006</v>
      </c>
      <c r="G23" s="703">
        <v>38.282139999999998</v>
      </c>
    </row>
    <row r="24" spans="1:7">
      <c r="A24" s="682" t="s">
        <v>2189</v>
      </c>
      <c r="B24" s="682" t="s">
        <v>2190</v>
      </c>
      <c r="C24" s="701" t="s">
        <v>2191</v>
      </c>
      <c r="D24" s="684">
        <v>34021.382189999997</v>
      </c>
      <c r="E24" s="684">
        <v>94.803200000000004</v>
      </c>
      <c r="F24" s="684">
        <v>25419.059209999999</v>
      </c>
      <c r="G24" s="684">
        <v>88.182289999999995</v>
      </c>
    </row>
    <row r="25" spans="1:7">
      <c r="A25" s="682" t="s">
        <v>2192</v>
      </c>
      <c r="B25" s="682" t="s">
        <v>2193</v>
      </c>
      <c r="C25" s="701" t="s">
        <v>2194</v>
      </c>
      <c r="D25" s="703">
        <v>2900.8300299999996</v>
      </c>
      <c r="E25" s="703"/>
      <c r="F25" s="684">
        <v>2784.8739500000001</v>
      </c>
      <c r="G25" s="703"/>
    </row>
    <row r="26" spans="1:7">
      <c r="A26" s="682" t="s">
        <v>2195</v>
      </c>
      <c r="B26" s="682" t="s">
        <v>2196</v>
      </c>
      <c r="C26" s="701" t="s">
        <v>2197</v>
      </c>
      <c r="D26" s="684">
        <v>249.899</v>
      </c>
      <c r="E26" s="703">
        <v>2.7970000000000002</v>
      </c>
      <c r="F26" s="684">
        <v>236.34278</v>
      </c>
      <c r="G26" s="684">
        <v>5.4512200000000002</v>
      </c>
    </row>
    <row r="27" spans="1:7">
      <c r="A27" s="682" t="s">
        <v>2198</v>
      </c>
      <c r="B27" s="682" t="s">
        <v>2199</v>
      </c>
      <c r="C27" s="701" t="s">
        <v>2200</v>
      </c>
      <c r="D27" s="703">
        <v>0.52500000000000002</v>
      </c>
      <c r="E27" s="703"/>
      <c r="F27" s="703"/>
      <c r="G27" s="703"/>
    </row>
    <row r="28" spans="1:7">
      <c r="A28" s="682" t="s">
        <v>2201</v>
      </c>
      <c r="B28" s="682" t="s">
        <v>1892</v>
      </c>
      <c r="C28" s="701" t="s">
        <v>2202</v>
      </c>
      <c r="D28" s="684">
        <v>384.08719999999994</v>
      </c>
      <c r="E28" s="703"/>
      <c r="F28" s="684">
        <v>432.05306999999999</v>
      </c>
      <c r="G28" s="684"/>
    </row>
    <row r="29" spans="1:7">
      <c r="A29" s="682" t="s">
        <v>2203</v>
      </c>
      <c r="B29" s="682" t="s">
        <v>2204</v>
      </c>
      <c r="C29" s="701" t="s">
        <v>2205</v>
      </c>
      <c r="D29" s="684">
        <v>6.9514799999999992</v>
      </c>
      <c r="E29" s="703"/>
      <c r="F29" s="684">
        <v>4.5404799999999996</v>
      </c>
      <c r="G29" s="703"/>
    </row>
    <row r="30" spans="1:7">
      <c r="A30" s="682" t="s">
        <v>2206</v>
      </c>
      <c r="B30" s="682" t="s">
        <v>2207</v>
      </c>
      <c r="C30" s="701" t="s">
        <v>2208</v>
      </c>
      <c r="D30" s="703">
        <v>214.02099999999999</v>
      </c>
      <c r="E30" s="703">
        <v>0.38300000000000001</v>
      </c>
      <c r="F30" s="703">
        <v>613.36</v>
      </c>
      <c r="G30" s="703">
        <v>12</v>
      </c>
    </row>
    <row r="31" spans="1:7">
      <c r="A31" s="682" t="s">
        <v>2209</v>
      </c>
      <c r="B31" s="682" t="s">
        <v>2210</v>
      </c>
      <c r="C31" s="701" t="s">
        <v>2211</v>
      </c>
      <c r="D31" s="684"/>
      <c r="E31" s="684"/>
      <c r="F31" s="684"/>
      <c r="G31" s="684"/>
    </row>
    <row r="32" spans="1:7">
      <c r="A32" s="682" t="s">
        <v>2212</v>
      </c>
      <c r="B32" s="682" t="s">
        <v>2213</v>
      </c>
      <c r="C32" s="701" t="s">
        <v>2214</v>
      </c>
      <c r="D32" s="703">
        <v>23498.146710000001</v>
      </c>
      <c r="E32" s="703">
        <v>133.39622</v>
      </c>
      <c r="F32" s="703">
        <v>25797.24756</v>
      </c>
      <c r="G32" s="703">
        <v>149.959</v>
      </c>
    </row>
    <row r="33" spans="1:7">
      <c r="A33" s="682" t="s">
        <v>2215</v>
      </c>
      <c r="B33" s="682" t="s">
        <v>2216</v>
      </c>
      <c r="C33" s="701" t="s">
        <v>2217</v>
      </c>
      <c r="D33" s="703">
        <v>1502.0611100000001</v>
      </c>
      <c r="E33" s="703">
        <v>65.322800000000001</v>
      </c>
      <c r="F33" s="703">
        <v>7825.2908899999993</v>
      </c>
      <c r="G33" s="703">
        <v>49.285330000000002</v>
      </c>
    </row>
    <row r="34" spans="1:7">
      <c r="A34" s="682" t="s">
        <v>2218</v>
      </c>
      <c r="B34" s="682" t="s">
        <v>2219</v>
      </c>
      <c r="C34" s="701" t="s">
        <v>2220</v>
      </c>
      <c r="D34" s="703">
        <v>252.47179</v>
      </c>
      <c r="E34" s="703"/>
      <c r="F34" s="703">
        <v>664.04962999999998</v>
      </c>
      <c r="G34" s="703"/>
    </row>
    <row r="35" spans="1:7">
      <c r="A35" s="682" t="s">
        <v>2221</v>
      </c>
      <c r="B35" s="682" t="s">
        <v>2222</v>
      </c>
      <c r="C35" s="701" t="s">
        <v>2223</v>
      </c>
      <c r="D35" s="703">
        <v>104316.0534</v>
      </c>
      <c r="E35" s="703">
        <v>3291.1507299999998</v>
      </c>
      <c r="F35" s="703">
        <v>152085.21387000001</v>
      </c>
      <c r="G35" s="703">
        <v>3189.7424400000004</v>
      </c>
    </row>
    <row r="36" spans="1:7">
      <c r="A36" s="682" t="s">
        <v>2224</v>
      </c>
      <c r="B36" s="682" t="s">
        <v>2225</v>
      </c>
      <c r="C36" s="701" t="s">
        <v>2226</v>
      </c>
      <c r="D36" s="703"/>
      <c r="E36" s="703"/>
      <c r="F36" s="703"/>
      <c r="G36" s="703"/>
    </row>
    <row r="37" spans="1:7">
      <c r="A37" s="682" t="s">
        <v>2227</v>
      </c>
      <c r="B37" s="682" t="s">
        <v>2228</v>
      </c>
      <c r="C37" s="701" t="s">
        <v>2229</v>
      </c>
      <c r="D37" s="703">
        <v>165.11199999999999</v>
      </c>
      <c r="E37" s="703"/>
      <c r="F37" s="684">
        <v>192.65700000000001</v>
      </c>
      <c r="G37" s="703"/>
    </row>
    <row r="38" spans="1:7">
      <c r="A38" s="682" t="s">
        <v>2230</v>
      </c>
      <c r="B38" s="682" t="s">
        <v>2231</v>
      </c>
      <c r="C38" s="701" t="s">
        <v>2232</v>
      </c>
      <c r="D38" s="703"/>
      <c r="E38" s="703"/>
      <c r="F38" s="703"/>
      <c r="G38" s="703"/>
    </row>
    <row r="39" spans="1:7">
      <c r="A39" s="682" t="s">
        <v>2233</v>
      </c>
      <c r="B39" s="682" t="s">
        <v>2234</v>
      </c>
      <c r="C39" s="701" t="s">
        <v>2235</v>
      </c>
      <c r="D39" s="703">
        <v>-53.46</v>
      </c>
      <c r="E39" s="703"/>
      <c r="F39" s="684">
        <v>-14303.216</v>
      </c>
      <c r="G39" s="703"/>
    </row>
    <row r="40" spans="1:7">
      <c r="A40" s="682" t="s">
        <v>2236</v>
      </c>
      <c r="B40" s="682" t="s">
        <v>2237</v>
      </c>
      <c r="C40" s="701" t="s">
        <v>2238</v>
      </c>
      <c r="D40" s="703">
        <v>263.97505000000001</v>
      </c>
      <c r="E40" s="703">
        <v>-0.30681000000000003</v>
      </c>
      <c r="F40" s="703">
        <v>-13.50529</v>
      </c>
      <c r="G40" s="703">
        <v>-0.44116000000000005</v>
      </c>
    </row>
    <row r="41" spans="1:7">
      <c r="A41" s="682" t="s">
        <v>2239</v>
      </c>
      <c r="B41" s="682" t="s">
        <v>2240</v>
      </c>
      <c r="C41" s="701" t="s">
        <v>2241</v>
      </c>
      <c r="D41" s="684">
        <v>5963.1150900000002</v>
      </c>
      <c r="E41" s="684">
        <v>61.106360000000002</v>
      </c>
      <c r="F41" s="703">
        <v>5610.6497300000001</v>
      </c>
      <c r="G41" s="703">
        <v>1.3480000000000001</v>
      </c>
    </row>
    <row r="42" spans="1:7">
      <c r="A42" s="682" t="s">
        <v>2242</v>
      </c>
      <c r="B42" s="682" t="s">
        <v>2243</v>
      </c>
      <c r="C42" s="701" t="s">
        <v>2244</v>
      </c>
      <c r="D42" s="703">
        <v>29236.1175</v>
      </c>
      <c r="E42" s="703">
        <v>81.888990000000007</v>
      </c>
      <c r="F42" s="703">
        <v>26244.701069999999</v>
      </c>
      <c r="G42" s="703">
        <v>96.324399999999997</v>
      </c>
    </row>
    <row r="43" spans="1:7">
      <c r="A43" s="682" t="s">
        <v>2245</v>
      </c>
      <c r="B43" s="682" t="s">
        <v>2246</v>
      </c>
      <c r="C43" s="701" t="s">
        <v>2247</v>
      </c>
      <c r="D43" s="684">
        <v>8777.7452300000004</v>
      </c>
      <c r="E43" s="684">
        <v>2306.27583</v>
      </c>
      <c r="F43" s="684">
        <v>3951.7163700000001</v>
      </c>
      <c r="G43" s="684">
        <v>520.18707000000006</v>
      </c>
    </row>
    <row r="44" spans="1:7">
      <c r="A44" s="679" t="s">
        <v>1734</v>
      </c>
      <c r="B44" s="679" t="s">
        <v>2248</v>
      </c>
      <c r="C44" s="700" t="s">
        <v>68</v>
      </c>
      <c r="D44" s="736">
        <v>3840.8429999999998</v>
      </c>
      <c r="E44" s="736">
        <v>9.7089999999999996</v>
      </c>
      <c r="F44" s="736">
        <v>8599.1692700000003</v>
      </c>
      <c r="G44" s="736">
        <v>10.538129999999999</v>
      </c>
    </row>
    <row r="45" spans="1:7">
      <c r="A45" s="682" t="s">
        <v>1736</v>
      </c>
      <c r="B45" s="682" t="s">
        <v>2249</v>
      </c>
      <c r="C45" s="701" t="s">
        <v>2250</v>
      </c>
      <c r="D45" s="703"/>
      <c r="E45" s="703"/>
      <c r="F45" s="703"/>
      <c r="G45" s="703"/>
    </row>
    <row r="46" spans="1:7">
      <c r="A46" s="682" t="s">
        <v>1738</v>
      </c>
      <c r="B46" s="682" t="s">
        <v>2251</v>
      </c>
      <c r="C46" s="701" t="s">
        <v>2252</v>
      </c>
      <c r="D46" s="703">
        <v>351.64198999999996</v>
      </c>
      <c r="E46" s="703"/>
      <c r="F46" s="703">
        <v>608.77975000000004</v>
      </c>
      <c r="G46" s="703"/>
    </row>
    <row r="47" spans="1:7">
      <c r="A47" s="682" t="s">
        <v>1741</v>
      </c>
      <c r="B47" s="682" t="s">
        <v>2253</v>
      </c>
      <c r="C47" s="701" t="s">
        <v>2254</v>
      </c>
      <c r="D47" s="703">
        <v>49.697319999999998</v>
      </c>
      <c r="E47" s="703"/>
      <c r="F47" s="703">
        <v>59.940930000000002</v>
      </c>
      <c r="G47" s="703"/>
    </row>
    <row r="48" spans="1:7">
      <c r="A48" s="682" t="s">
        <v>1744</v>
      </c>
      <c r="B48" s="682" t="s">
        <v>2255</v>
      </c>
      <c r="C48" s="701" t="s">
        <v>2256</v>
      </c>
      <c r="D48" s="703"/>
      <c r="E48" s="703"/>
      <c r="F48" s="703"/>
      <c r="G48" s="703"/>
    </row>
    <row r="49" spans="1:7">
      <c r="A49" s="682" t="s">
        <v>1747</v>
      </c>
      <c r="B49" s="682" t="s">
        <v>2257</v>
      </c>
      <c r="C49" s="701" t="s">
        <v>2258</v>
      </c>
      <c r="D49" s="703">
        <v>3439.50369</v>
      </c>
      <c r="E49" s="703">
        <v>9.7089999999999996</v>
      </c>
      <c r="F49" s="703">
        <v>7930.44859</v>
      </c>
      <c r="G49" s="703">
        <v>10.538129999999999</v>
      </c>
    </row>
    <row r="50" spans="1:7">
      <c r="A50" s="679" t="s">
        <v>1765</v>
      </c>
      <c r="B50" s="679" t="s">
        <v>2259</v>
      </c>
      <c r="C50" s="700" t="s">
        <v>68</v>
      </c>
      <c r="D50" s="736"/>
      <c r="E50" s="736"/>
      <c r="F50" s="736"/>
      <c r="G50" s="736"/>
    </row>
    <row r="51" spans="1:7">
      <c r="A51" s="682" t="s">
        <v>1767</v>
      </c>
      <c r="B51" s="682" t="s">
        <v>2260</v>
      </c>
      <c r="C51" s="701" t="s">
        <v>2261</v>
      </c>
      <c r="D51" s="703"/>
      <c r="E51" s="684"/>
      <c r="F51" s="684"/>
      <c r="G51" s="684"/>
    </row>
    <row r="52" spans="1:7">
      <c r="A52" s="682" t="s">
        <v>1770</v>
      </c>
      <c r="B52" s="682" t="s">
        <v>2262</v>
      </c>
      <c r="C52" s="701" t="s">
        <v>2263</v>
      </c>
      <c r="D52" s="684"/>
      <c r="E52" s="703"/>
      <c r="F52" s="684"/>
      <c r="G52" s="703"/>
    </row>
    <row r="53" spans="1:7">
      <c r="A53" s="679" t="s">
        <v>2264</v>
      </c>
      <c r="B53" s="679" t="s">
        <v>1884</v>
      </c>
      <c r="C53" s="700" t="s">
        <v>68</v>
      </c>
      <c r="D53" s="736">
        <v>-5655.15</v>
      </c>
      <c r="E53" s="736">
        <v>9.4109999999999996</v>
      </c>
      <c r="F53" s="736">
        <v>918.51</v>
      </c>
      <c r="G53" s="736">
        <v>4783.4430000000002</v>
      </c>
    </row>
    <row r="54" spans="1:7">
      <c r="A54" s="682" t="s">
        <v>2265</v>
      </c>
      <c r="B54" s="682" t="s">
        <v>1884</v>
      </c>
      <c r="C54" s="701" t="s">
        <v>2266</v>
      </c>
      <c r="D54" s="703">
        <v>-5655.15</v>
      </c>
      <c r="E54" s="703">
        <v>9.4109999999999996</v>
      </c>
      <c r="F54" s="703">
        <v>918.51</v>
      </c>
      <c r="G54" s="703">
        <v>4783.4430000000002</v>
      </c>
    </row>
    <row r="55" spans="1:7">
      <c r="A55" s="682" t="s">
        <v>2267</v>
      </c>
      <c r="B55" s="682" t="s">
        <v>2268</v>
      </c>
      <c r="C55" s="701" t="s">
        <v>2269</v>
      </c>
      <c r="D55" s="703"/>
      <c r="E55" s="703"/>
      <c r="F55" s="703"/>
      <c r="G55" s="703"/>
    </row>
    <row r="56" spans="1:7">
      <c r="A56" s="679" t="s">
        <v>1814</v>
      </c>
      <c r="B56" s="679" t="s">
        <v>2270</v>
      </c>
      <c r="C56" s="700" t="s">
        <v>68</v>
      </c>
      <c r="D56" s="736">
        <v>4924382.6703300001</v>
      </c>
      <c r="E56" s="736">
        <v>218646.61166999998</v>
      </c>
      <c r="F56" s="736">
        <v>5057911.1263300003</v>
      </c>
      <c r="G56" s="736">
        <v>208820.95705000003</v>
      </c>
    </row>
    <row r="57" spans="1:7">
      <c r="A57" s="679" t="s">
        <v>1816</v>
      </c>
      <c r="B57" s="679" t="s">
        <v>2271</v>
      </c>
      <c r="C57" s="700" t="s">
        <v>68</v>
      </c>
      <c r="D57" s="736">
        <v>4379215.40515</v>
      </c>
      <c r="E57" s="736">
        <v>210022.93544</v>
      </c>
      <c r="F57" s="736">
        <v>4527136.9704</v>
      </c>
      <c r="G57" s="736">
        <v>200983.82722000001</v>
      </c>
    </row>
    <row r="58" spans="1:7">
      <c r="A58" s="682" t="s">
        <v>1818</v>
      </c>
      <c r="B58" s="682" t="s">
        <v>2272</v>
      </c>
      <c r="C58" s="701" t="s">
        <v>2273</v>
      </c>
      <c r="D58" s="703">
        <v>7480.8071100000006</v>
      </c>
      <c r="E58" s="703">
        <v>11.917959999999999</v>
      </c>
      <c r="F58" s="703">
        <v>7470.8774999999996</v>
      </c>
      <c r="G58" s="703">
        <v>9.3177099999999999</v>
      </c>
    </row>
    <row r="59" spans="1:7">
      <c r="A59" s="682" t="s">
        <v>1821</v>
      </c>
      <c r="B59" s="682" t="s">
        <v>2274</v>
      </c>
      <c r="C59" s="701" t="s">
        <v>2275</v>
      </c>
      <c r="D59" s="684">
        <v>3919453.4089000002</v>
      </c>
      <c r="E59" s="703">
        <v>13683.88233</v>
      </c>
      <c r="F59" s="684">
        <v>4050474.9991899999</v>
      </c>
      <c r="G59" s="703">
        <v>12875.989800000001</v>
      </c>
    </row>
    <row r="60" spans="1:7">
      <c r="A60" s="682" t="s">
        <v>1824</v>
      </c>
      <c r="B60" s="682" t="s">
        <v>2276</v>
      </c>
      <c r="C60" s="701" t="s">
        <v>2277</v>
      </c>
      <c r="D60" s="684">
        <v>1088.7062100000001</v>
      </c>
      <c r="E60" s="703">
        <v>23886.392399999997</v>
      </c>
      <c r="F60" s="684">
        <v>1342.1547599999999</v>
      </c>
      <c r="G60" s="703">
        <v>22950.980500000001</v>
      </c>
    </row>
    <row r="61" spans="1:7">
      <c r="A61" s="682" t="s">
        <v>1827</v>
      </c>
      <c r="B61" s="682" t="s">
        <v>2278</v>
      </c>
      <c r="C61" s="701" t="s">
        <v>2279</v>
      </c>
      <c r="D61" s="703">
        <v>305791.53730999999</v>
      </c>
      <c r="E61" s="703">
        <v>163035.24790000002</v>
      </c>
      <c r="F61" s="703">
        <v>305910.50110000005</v>
      </c>
      <c r="G61" s="703">
        <v>156476.63090000002</v>
      </c>
    </row>
    <row r="62" spans="1:7">
      <c r="A62" s="682" t="s">
        <v>1839</v>
      </c>
      <c r="B62" s="682" t="s">
        <v>2280</v>
      </c>
      <c r="C62" s="701" t="s">
        <v>2281</v>
      </c>
      <c r="D62" s="684"/>
      <c r="E62" s="703"/>
      <c r="F62" s="684"/>
      <c r="G62" s="703"/>
    </row>
    <row r="63" spans="1:7">
      <c r="A63" s="682" t="s">
        <v>1842</v>
      </c>
      <c r="B63" s="682" t="s">
        <v>2204</v>
      </c>
      <c r="C63" s="701" t="s">
        <v>2282</v>
      </c>
      <c r="D63" s="684">
        <v>2134.1949599999998</v>
      </c>
      <c r="E63" s="703">
        <v>39.551300000000005</v>
      </c>
      <c r="F63" s="684">
        <v>91.142470000000003</v>
      </c>
      <c r="G63" s="703">
        <v>97.798630000000003</v>
      </c>
    </row>
    <row r="64" spans="1:7">
      <c r="A64" s="682" t="s">
        <v>1845</v>
      </c>
      <c r="B64" s="682" t="s">
        <v>2207</v>
      </c>
      <c r="C64" s="701" t="s">
        <v>2283</v>
      </c>
      <c r="D64" s="684"/>
      <c r="E64" s="703"/>
      <c r="F64" s="684"/>
      <c r="G64" s="703"/>
    </row>
    <row r="65" spans="1:7">
      <c r="A65" s="682" t="s">
        <v>2284</v>
      </c>
      <c r="B65" s="682" t="s">
        <v>2285</v>
      </c>
      <c r="C65" s="701" t="s">
        <v>2286</v>
      </c>
      <c r="D65" s="703">
        <v>191.5515</v>
      </c>
      <c r="E65" s="703"/>
      <c r="F65" s="703">
        <v>807.41455000000008</v>
      </c>
      <c r="G65" s="703"/>
    </row>
    <row r="66" spans="1:7">
      <c r="A66" s="682" t="s">
        <v>2287</v>
      </c>
      <c r="B66" s="682" t="s">
        <v>2288</v>
      </c>
      <c r="C66" s="701" t="s">
        <v>2289</v>
      </c>
      <c r="D66" s="684">
        <v>32741.267030000003</v>
      </c>
      <c r="E66" s="703">
        <v>329.60151999999994</v>
      </c>
      <c r="F66" s="684">
        <v>35075.652270000006</v>
      </c>
      <c r="G66" s="684">
        <v>289.12011000000007</v>
      </c>
    </row>
    <row r="67" spans="1:7">
      <c r="A67" s="682" t="s">
        <v>2290</v>
      </c>
      <c r="B67" s="682" t="s">
        <v>2291</v>
      </c>
      <c r="C67" s="701" t="s">
        <v>2292</v>
      </c>
      <c r="D67" s="703"/>
      <c r="E67" s="703"/>
      <c r="F67" s="703"/>
      <c r="G67" s="703"/>
    </row>
    <row r="68" spans="1:7">
      <c r="A68" s="682" t="s">
        <v>2293</v>
      </c>
      <c r="B68" s="682" t="s">
        <v>2294</v>
      </c>
      <c r="C68" s="701" t="s">
        <v>2295</v>
      </c>
      <c r="D68" s="684">
        <v>612.48328000000004</v>
      </c>
      <c r="E68" s="703"/>
      <c r="F68" s="684">
        <v>929.55763000000002</v>
      </c>
      <c r="G68" s="703"/>
    </row>
    <row r="69" spans="1:7">
      <c r="A69" s="682" t="s">
        <v>2296</v>
      </c>
      <c r="B69" s="682" t="s">
        <v>2297</v>
      </c>
      <c r="C69" s="701" t="s">
        <v>2298</v>
      </c>
      <c r="D69" s="703"/>
      <c r="E69" s="703"/>
      <c r="F69" s="703"/>
      <c r="G69" s="703"/>
    </row>
    <row r="70" spans="1:7">
      <c r="A70" s="682" t="s">
        <v>2299</v>
      </c>
      <c r="B70" s="682" t="s">
        <v>2300</v>
      </c>
      <c r="C70" s="701" t="s">
        <v>2301</v>
      </c>
      <c r="D70" s="684">
        <v>53894.390559999993</v>
      </c>
      <c r="E70" s="703">
        <v>6.2554300000000005</v>
      </c>
      <c r="F70" s="684">
        <v>60981.021310000004</v>
      </c>
      <c r="G70" s="703">
        <v>6.3017899999999996</v>
      </c>
    </row>
    <row r="71" spans="1:7">
      <c r="A71" s="682" t="s">
        <v>2302</v>
      </c>
      <c r="B71" s="682" t="s">
        <v>2303</v>
      </c>
      <c r="C71" s="701" t="s">
        <v>2304</v>
      </c>
      <c r="D71" s="684">
        <v>55827.058290000001</v>
      </c>
      <c r="E71" s="703">
        <v>9030.0865999999987</v>
      </c>
      <c r="F71" s="684">
        <v>64053.649619999997</v>
      </c>
      <c r="G71" s="703">
        <v>8277.6877800000002</v>
      </c>
    </row>
    <row r="72" spans="1:7">
      <c r="A72" s="679" t="s">
        <v>1848</v>
      </c>
      <c r="B72" s="679" t="s">
        <v>2305</v>
      </c>
      <c r="C72" s="700" t="s">
        <v>68</v>
      </c>
      <c r="D72" s="681">
        <v>37999.47939</v>
      </c>
      <c r="E72" s="704">
        <v>8623.3742300000013</v>
      </c>
      <c r="F72" s="681">
        <v>33092.466469999999</v>
      </c>
      <c r="G72" s="704">
        <v>7837.09015</v>
      </c>
    </row>
    <row r="73" spans="1:7">
      <c r="A73" s="682" t="s">
        <v>1850</v>
      </c>
      <c r="B73" s="682" t="s">
        <v>2306</v>
      </c>
      <c r="C73" s="701" t="s">
        <v>2307</v>
      </c>
      <c r="D73" s="684"/>
      <c r="E73" s="703"/>
      <c r="F73" s="684"/>
      <c r="G73" s="703"/>
    </row>
    <row r="74" spans="1:7">
      <c r="A74" s="682" t="s">
        <v>1853</v>
      </c>
      <c r="B74" s="682" t="s">
        <v>2251</v>
      </c>
      <c r="C74" s="701" t="s">
        <v>2308</v>
      </c>
      <c r="D74" s="703">
        <v>4022.2967200000003</v>
      </c>
      <c r="E74" s="703"/>
      <c r="F74" s="703">
        <v>4462.5172400000001</v>
      </c>
      <c r="G74" s="703"/>
    </row>
    <row r="75" spans="1:7">
      <c r="A75" s="682" t="s">
        <v>1856</v>
      </c>
      <c r="B75" s="682" t="s">
        <v>2309</v>
      </c>
      <c r="C75" s="701" t="s">
        <v>2310</v>
      </c>
      <c r="D75" s="703">
        <v>44.700710000000001</v>
      </c>
      <c r="E75" s="703"/>
      <c r="F75" s="703">
        <v>21.849160000000001</v>
      </c>
      <c r="G75" s="703"/>
    </row>
    <row r="76" spans="1:7">
      <c r="A76" s="682" t="s">
        <v>1859</v>
      </c>
      <c r="B76" s="682" t="s">
        <v>2311</v>
      </c>
      <c r="C76" s="701" t="s">
        <v>2312</v>
      </c>
      <c r="D76" s="703"/>
      <c r="E76" s="703"/>
      <c r="F76" s="703"/>
      <c r="G76" s="703"/>
    </row>
    <row r="77" spans="1:7">
      <c r="A77" s="682" t="s">
        <v>1865</v>
      </c>
      <c r="B77" s="682" t="s">
        <v>2313</v>
      </c>
      <c r="C77" s="701" t="s">
        <v>2314</v>
      </c>
      <c r="D77" s="703">
        <v>33932.481959999997</v>
      </c>
      <c r="E77" s="703">
        <v>8623.3742300000013</v>
      </c>
      <c r="F77" s="703">
        <v>28608.10007</v>
      </c>
      <c r="G77" s="703">
        <v>7837.09015</v>
      </c>
    </row>
    <row r="78" spans="1:7">
      <c r="A78" s="679" t="s">
        <v>2315</v>
      </c>
      <c r="B78" s="679" t="s">
        <v>2316</v>
      </c>
      <c r="C78" s="700" t="s">
        <v>68</v>
      </c>
      <c r="D78" s="681">
        <v>507167.78578999999</v>
      </c>
      <c r="E78" s="704">
        <v>0.30199999999999999</v>
      </c>
      <c r="F78" s="681">
        <v>497681.68945999997</v>
      </c>
      <c r="G78" s="704">
        <v>3.968E-2</v>
      </c>
    </row>
    <row r="79" spans="1:7">
      <c r="A79" s="682" t="s">
        <v>2317</v>
      </c>
      <c r="B79" s="682" t="s">
        <v>2318</v>
      </c>
      <c r="C79" s="701" t="s">
        <v>2319</v>
      </c>
      <c r="D79" s="684"/>
      <c r="E79" s="703"/>
      <c r="F79" s="684"/>
      <c r="G79" s="703"/>
    </row>
    <row r="80" spans="1:7">
      <c r="A80" s="682" t="s">
        <v>2320</v>
      </c>
      <c r="B80" s="682" t="s">
        <v>2321</v>
      </c>
      <c r="C80" s="701" t="s">
        <v>2322</v>
      </c>
      <c r="D80" s="703">
        <v>507167.78578999999</v>
      </c>
      <c r="E80" s="703">
        <v>0.30199999999999999</v>
      </c>
      <c r="F80" s="684">
        <v>497681.68945999997</v>
      </c>
      <c r="G80" s="703">
        <v>3.968E-2</v>
      </c>
    </row>
    <row r="81" spans="1:7">
      <c r="A81" s="679" t="s">
        <v>1972</v>
      </c>
      <c r="B81" s="679" t="s">
        <v>2323</v>
      </c>
      <c r="C81" s="700" t="s">
        <v>68</v>
      </c>
      <c r="D81" s="681"/>
      <c r="E81" s="704"/>
      <c r="F81" s="681"/>
      <c r="G81" s="704"/>
    </row>
    <row r="82" spans="1:7">
      <c r="A82" s="679" t="s">
        <v>2324</v>
      </c>
      <c r="B82" s="679" t="s">
        <v>2325</v>
      </c>
      <c r="C82" s="700" t="s">
        <v>68</v>
      </c>
      <c r="D82" s="681">
        <v>-88955.319109999997</v>
      </c>
      <c r="E82" s="704">
        <v>48742.556189999996</v>
      </c>
      <c r="F82" s="681">
        <v>6544.4813400000003</v>
      </c>
      <c r="G82" s="704">
        <v>44807.002649999995</v>
      </c>
    </row>
    <row r="83" spans="1:7">
      <c r="A83" s="679" t="s">
        <v>2326</v>
      </c>
      <c r="B83" s="679" t="s">
        <v>2017</v>
      </c>
      <c r="C83" s="700" t="s">
        <v>68</v>
      </c>
      <c r="D83" s="681">
        <v>-83300.169110000003</v>
      </c>
      <c r="E83" s="704">
        <v>48733.145189999996</v>
      </c>
      <c r="F83" s="681">
        <v>5625.9713400000001</v>
      </c>
      <c r="G83" s="704">
        <v>40023.559649999996</v>
      </c>
    </row>
  </sheetData>
  <customSheetViews>
    <customSheetView guid="{040A417A-1A2A-4546-91E5-4FDAF814DD6C}" showPageBreaks="1" showGridLines="0" fitToPage="1" printArea="1" view="pageBreakPreview">
      <selection activeCell="H3" sqref="H3"/>
      <pageMargins left="0.39370078740157483" right="0.39370078740157483" top="0.59055118110236227" bottom="0.39370078740157483" header="0.31496062992125984" footer="0.11811023622047245"/>
      <printOptions horizontalCentered="1"/>
      <pageSetup paperSize="9" scale="71" firstPageNumber="439" orientation="portrait" useFirstPageNumber="1" r:id="rId1"/>
      <headerFooter alignWithMargins="0">
        <oddHeader>&amp;L&amp;"Tahoma,Kurzíva"Závěrečný účet za rok 2013&amp;R&amp;"Tahoma,Kurzíva"Tabulka č. 42</oddHeader>
        <oddFooter>&amp;C&amp;"Tahoma,Obyčejné"&amp;P</oddFooter>
      </headerFooter>
    </customSheetView>
  </customSheetViews>
  <mergeCells count="7">
    <mergeCell ref="A1:G1"/>
    <mergeCell ref="A2:G2"/>
    <mergeCell ref="A5:A6"/>
    <mergeCell ref="B5:B6"/>
    <mergeCell ref="C5:C6"/>
    <mergeCell ref="D5:E5"/>
    <mergeCell ref="F5:G5"/>
  </mergeCells>
  <printOptions horizontalCentered="1"/>
  <pageMargins left="0.39370078740157483" right="0.39370078740157483" top="0.59055118110236227" bottom="0.39370078740157483" header="0.31496062992125984" footer="0.11811023622047245"/>
  <pageSetup paperSize="9" scale="71" firstPageNumber="439" orientation="portrait" useFirstPageNumber="1" r:id="rId2"/>
  <headerFooter alignWithMargins="0">
    <oddHeader>&amp;L&amp;"Tahoma,Kurzíva"Závěrečný účet za rok 2013&amp;R&amp;"Tahoma,Kurzíva"Tabulka č. 42</oddHeader>
    <oddFooter>&amp;C&amp;"Tahoma,Obyčejné"&amp;P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13"/>
  <sheetViews>
    <sheetView showGridLines="0" view="pageBreakPreview" zoomScaleNormal="85" workbookViewId="0">
      <selection activeCell="F87" sqref="F87"/>
    </sheetView>
  </sheetViews>
  <sheetFormatPr defaultRowHeight="14.25"/>
  <cols>
    <col min="1" max="1" width="21.28515625" style="70" customWidth="1"/>
    <col min="2" max="3" width="12.85546875" style="70" customWidth="1"/>
    <col min="4" max="4" width="8.7109375" style="85" customWidth="1"/>
    <col min="5" max="6" width="12.85546875" style="85" customWidth="1"/>
    <col min="7" max="7" width="8.7109375" style="85" customWidth="1"/>
    <col min="8" max="9" width="12.85546875" style="70" customWidth="1"/>
    <col min="10" max="10" width="8.7109375" style="70" customWidth="1"/>
    <col min="11" max="11" width="15.85546875" style="70" customWidth="1"/>
    <col min="12" max="12" width="9.7109375" style="70" customWidth="1"/>
    <col min="13" max="16384" width="9.140625" style="70"/>
  </cols>
  <sheetData>
    <row r="2" spans="1:7">
      <c r="A2" s="68" t="s">
        <v>30</v>
      </c>
      <c r="B2" s="69">
        <v>2012</v>
      </c>
      <c r="D2" s="69"/>
      <c r="E2" s="69">
        <v>2013</v>
      </c>
      <c r="F2" s="70"/>
      <c r="G2" s="69"/>
    </row>
    <row r="3" spans="1:7" ht="25.5">
      <c r="A3" s="71" t="s">
        <v>38</v>
      </c>
      <c r="B3" s="72" t="s">
        <v>39</v>
      </c>
      <c r="C3" s="72" t="s">
        <v>40</v>
      </c>
      <c r="D3" s="72"/>
      <c r="E3" s="72" t="s">
        <v>39</v>
      </c>
      <c r="F3" s="72" t="s">
        <v>40</v>
      </c>
      <c r="G3" s="72"/>
    </row>
    <row r="4" spans="1:7">
      <c r="A4" s="73" t="s">
        <v>42</v>
      </c>
      <c r="B4" s="74">
        <v>87350.9</v>
      </c>
      <c r="C4" s="74">
        <f t="shared" ref="C4:C12" si="0">B4/$B$13*100</f>
        <v>44.398228744941839</v>
      </c>
      <c r="D4" s="74"/>
      <c r="E4" s="74">
        <v>87135.49</v>
      </c>
      <c r="F4" s="74">
        <f>E4/$E$13*100</f>
        <v>45.820108012534355</v>
      </c>
      <c r="G4" s="74"/>
    </row>
    <row r="5" spans="1:7">
      <c r="A5" s="73" t="s">
        <v>43</v>
      </c>
      <c r="B5" s="74">
        <v>9980.34</v>
      </c>
      <c r="C5" s="74">
        <f t="shared" si="0"/>
        <v>5.0727516061344868</v>
      </c>
      <c r="D5" s="74"/>
      <c r="E5" s="74">
        <v>10846.87</v>
      </c>
      <c r="F5" s="74">
        <f t="shared" ref="F5:F12" si="1">E5/$E$13*100</f>
        <v>5.7038154602437938</v>
      </c>
      <c r="G5" s="74"/>
    </row>
    <row r="6" spans="1:7">
      <c r="A6" s="73" t="s">
        <v>44</v>
      </c>
      <c r="B6" s="74">
        <v>10351.049999999999</v>
      </c>
      <c r="C6" s="74">
        <f t="shared" si="0"/>
        <v>5.2611740193899585</v>
      </c>
      <c r="D6" s="74"/>
      <c r="E6" s="74">
        <v>2176.87</v>
      </c>
      <c r="F6" s="74">
        <f t="shared" si="1"/>
        <v>1.1447048559576087</v>
      </c>
      <c r="G6" s="74"/>
    </row>
    <row r="7" spans="1:7">
      <c r="A7" s="73" t="s">
        <v>45</v>
      </c>
      <c r="B7" s="74">
        <v>8518.4500000000007</v>
      </c>
      <c r="C7" s="74">
        <f t="shared" si="0"/>
        <v>4.3297103023821153</v>
      </c>
      <c r="D7" s="74"/>
      <c r="E7" s="74">
        <v>12958.75</v>
      </c>
      <c r="F7" s="74">
        <f t="shared" si="1"/>
        <v>6.8143453913833447</v>
      </c>
      <c r="G7" s="74"/>
    </row>
    <row r="8" spans="1:7">
      <c r="A8" s="73" t="s">
        <v>46</v>
      </c>
      <c r="B8" s="74">
        <v>10129.76</v>
      </c>
      <c r="C8" s="74">
        <f t="shared" si="0"/>
        <v>5.1486979711870413</v>
      </c>
      <c r="D8" s="74"/>
      <c r="E8" s="74">
        <v>10815.92</v>
      </c>
      <c r="F8" s="74">
        <f t="shared" si="1"/>
        <v>5.6875404344995424</v>
      </c>
      <c r="G8" s="74"/>
    </row>
    <row r="9" spans="1:7">
      <c r="A9" s="73" t="s">
        <v>47</v>
      </c>
      <c r="B9" s="74">
        <v>1500</v>
      </c>
      <c r="C9" s="74">
        <f t="shared" si="0"/>
        <v>0.76241164220875535</v>
      </c>
      <c r="D9" s="74"/>
      <c r="E9" s="74">
        <v>2000</v>
      </c>
      <c r="F9" s="74">
        <f t="shared" si="1"/>
        <v>1.0516979479322226</v>
      </c>
      <c r="G9" s="74"/>
    </row>
    <row r="10" spans="1:7">
      <c r="A10" s="73" t="s">
        <v>48</v>
      </c>
      <c r="B10" s="74">
        <v>46635.87</v>
      </c>
      <c r="C10" s="74">
        <f t="shared" si="0"/>
        <v>23.703820155022687</v>
      </c>
      <c r="D10" s="74"/>
      <c r="E10" s="74">
        <v>46531.09</v>
      </c>
      <c r="F10" s="74">
        <f t="shared" si="1"/>
        <v>24.468325934024779</v>
      </c>
      <c r="G10" s="74"/>
    </row>
    <row r="11" spans="1:7">
      <c r="A11" s="73" t="s">
        <v>49</v>
      </c>
      <c r="B11" s="74">
        <v>19510.5</v>
      </c>
      <c r="C11" s="74">
        <f t="shared" si="0"/>
        <v>9.9166882302092816</v>
      </c>
      <c r="D11" s="74"/>
      <c r="E11" s="74">
        <v>17508.8</v>
      </c>
      <c r="F11" s="74">
        <f t="shared" si="1"/>
        <v>9.2069845153778491</v>
      </c>
      <c r="G11" s="74"/>
    </row>
    <row r="12" spans="1:7">
      <c r="A12" s="73" t="s">
        <v>50</v>
      </c>
      <c r="B12" s="74">
        <v>2767.24</v>
      </c>
      <c r="C12" s="74">
        <f t="shared" si="0"/>
        <v>1.4065173285238373</v>
      </c>
      <c r="D12" s="74"/>
      <c r="E12" s="74">
        <v>194.88</v>
      </c>
      <c r="F12" s="74">
        <f t="shared" si="1"/>
        <v>0.10247744804651576</v>
      </c>
      <c r="G12" s="74"/>
    </row>
    <row r="13" spans="1:7">
      <c r="A13" s="75" t="s">
        <v>11</v>
      </c>
      <c r="B13" s="76">
        <f>SUM(B4:B12)</f>
        <v>196744.11</v>
      </c>
      <c r="C13" s="76">
        <f>SUM(C4:C12)</f>
        <v>100.00000000000001</v>
      </c>
      <c r="D13" s="84"/>
      <c r="E13" s="76">
        <f>SUM(E4:E12)</f>
        <v>190168.66999999998</v>
      </c>
      <c r="F13" s="76">
        <f>SUM(F4:F12)</f>
        <v>100.00000000000001</v>
      </c>
      <c r="G13" s="84"/>
    </row>
  </sheetData>
  <customSheetViews>
    <customSheetView guid="{040A417A-1A2A-4546-91E5-4FDAF814DD6C}" showPageBreaks="1" showGridLines="0" printArea="1" view="pageBreakPreview">
      <selection activeCell="F87" sqref="F87"/>
      <pageMargins left="0.78740157480314965" right="0.78740157480314965" top="0.98425196850393704" bottom="0.98425196850393704" header="0.51181102362204722" footer="0.51181102362204722"/>
      <pageSetup paperSize="9" firstPageNumber="141" orientation="landscape" useFirstPageNumber="1" r:id="rId1"/>
      <headerFooter alignWithMargins="0">
        <oddHeader>&amp;L&amp;"Tahoma,Kurzíva"&amp;9Závěrečný účet za rok 2013&amp;R&amp;"Tahoma,Kurzíva"&amp;9Graf č. 5</oddHeader>
        <oddFooter>&amp;C&amp;"Tahoma,Obyčejné"&amp;P</oddFooter>
      </headerFooter>
    </customSheetView>
  </customSheetViews>
  <pageMargins left="0.78740157480314965" right="0.78740157480314965" top="0.98425196850393704" bottom="0.98425196850393704" header="0.51181102362204722" footer="0.51181102362204722"/>
  <pageSetup paperSize="9" firstPageNumber="141" orientation="landscape" useFirstPageNumber="1" r:id="rId2"/>
  <headerFooter alignWithMargins="0">
    <oddHeader>&amp;L&amp;"Tahoma,Kurzíva"&amp;9Závěrečný účet za rok 2013&amp;R&amp;"Tahoma,Kurzíva"&amp;9Graf č. 5</oddHeader>
    <oddFooter>&amp;C&amp;"Tahoma,Obyčejné"&amp;P</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6"/>
  <sheetViews>
    <sheetView showGridLines="0" view="pageBreakPreview" zoomScaleNormal="100" zoomScaleSheetLayoutView="100" workbookViewId="0"/>
  </sheetViews>
  <sheetFormatPr defaultRowHeight="12.75"/>
  <cols>
    <col min="1" max="1" width="17.28515625" style="22" customWidth="1"/>
    <col min="2" max="256" width="9.140625" style="22"/>
    <col min="257" max="257" width="17.28515625" style="22" customWidth="1"/>
    <col min="258" max="512" width="9.140625" style="22"/>
    <col min="513" max="513" width="17.28515625" style="22" customWidth="1"/>
    <col min="514" max="768" width="9.140625" style="22"/>
    <col min="769" max="769" width="17.28515625" style="22" customWidth="1"/>
    <col min="770" max="1024" width="9.140625" style="22"/>
    <col min="1025" max="1025" width="17.28515625" style="22" customWidth="1"/>
    <col min="1026" max="1280" width="9.140625" style="22"/>
    <col min="1281" max="1281" width="17.28515625" style="22" customWidth="1"/>
    <col min="1282" max="1536" width="9.140625" style="22"/>
    <col min="1537" max="1537" width="17.28515625" style="22" customWidth="1"/>
    <col min="1538" max="1792" width="9.140625" style="22"/>
    <col min="1793" max="1793" width="17.28515625" style="22" customWidth="1"/>
    <col min="1794" max="2048" width="9.140625" style="22"/>
    <col min="2049" max="2049" width="17.28515625" style="22" customWidth="1"/>
    <col min="2050" max="2304" width="9.140625" style="22"/>
    <col min="2305" max="2305" width="17.28515625" style="22" customWidth="1"/>
    <col min="2306" max="2560" width="9.140625" style="22"/>
    <col min="2561" max="2561" width="17.28515625" style="22" customWidth="1"/>
    <col min="2562" max="2816" width="9.140625" style="22"/>
    <col min="2817" max="2817" width="17.28515625" style="22" customWidth="1"/>
    <col min="2818" max="3072" width="9.140625" style="22"/>
    <col min="3073" max="3073" width="17.28515625" style="22" customWidth="1"/>
    <col min="3074" max="3328" width="9.140625" style="22"/>
    <col min="3329" max="3329" width="17.28515625" style="22" customWidth="1"/>
    <col min="3330" max="3584" width="9.140625" style="22"/>
    <col min="3585" max="3585" width="17.28515625" style="22" customWidth="1"/>
    <col min="3586" max="3840" width="9.140625" style="22"/>
    <col min="3841" max="3841" width="17.28515625" style="22" customWidth="1"/>
    <col min="3842" max="4096" width="9.140625" style="22"/>
    <col min="4097" max="4097" width="17.28515625" style="22" customWidth="1"/>
    <col min="4098" max="4352" width="9.140625" style="22"/>
    <col min="4353" max="4353" width="17.28515625" style="22" customWidth="1"/>
    <col min="4354" max="4608" width="9.140625" style="22"/>
    <col min="4609" max="4609" width="17.28515625" style="22" customWidth="1"/>
    <col min="4610" max="4864" width="9.140625" style="22"/>
    <col min="4865" max="4865" width="17.28515625" style="22" customWidth="1"/>
    <col min="4866" max="5120" width="9.140625" style="22"/>
    <col min="5121" max="5121" width="17.28515625" style="22" customWidth="1"/>
    <col min="5122" max="5376" width="9.140625" style="22"/>
    <col min="5377" max="5377" width="17.28515625" style="22" customWidth="1"/>
    <col min="5378" max="5632" width="9.140625" style="22"/>
    <col min="5633" max="5633" width="17.28515625" style="22" customWidth="1"/>
    <col min="5634" max="5888" width="9.140625" style="22"/>
    <col min="5889" max="5889" width="17.28515625" style="22" customWidth="1"/>
    <col min="5890" max="6144" width="9.140625" style="22"/>
    <col min="6145" max="6145" width="17.28515625" style="22" customWidth="1"/>
    <col min="6146" max="6400" width="9.140625" style="22"/>
    <col min="6401" max="6401" width="17.28515625" style="22" customWidth="1"/>
    <col min="6402" max="6656" width="9.140625" style="22"/>
    <col min="6657" max="6657" width="17.28515625" style="22" customWidth="1"/>
    <col min="6658" max="6912" width="9.140625" style="22"/>
    <col min="6913" max="6913" width="17.28515625" style="22" customWidth="1"/>
    <col min="6914" max="7168" width="9.140625" style="22"/>
    <col min="7169" max="7169" width="17.28515625" style="22" customWidth="1"/>
    <col min="7170" max="7424" width="9.140625" style="22"/>
    <col min="7425" max="7425" width="17.28515625" style="22" customWidth="1"/>
    <col min="7426" max="7680" width="9.140625" style="22"/>
    <col min="7681" max="7681" width="17.28515625" style="22" customWidth="1"/>
    <col min="7682" max="7936" width="9.140625" style="22"/>
    <col min="7937" max="7937" width="17.28515625" style="22" customWidth="1"/>
    <col min="7938" max="8192" width="9.140625" style="22"/>
    <col min="8193" max="8193" width="17.28515625" style="22" customWidth="1"/>
    <col min="8194" max="8448" width="9.140625" style="22"/>
    <col min="8449" max="8449" width="17.28515625" style="22" customWidth="1"/>
    <col min="8450" max="8704" width="9.140625" style="22"/>
    <col min="8705" max="8705" width="17.28515625" style="22" customWidth="1"/>
    <col min="8706" max="8960" width="9.140625" style="22"/>
    <col min="8961" max="8961" width="17.28515625" style="22" customWidth="1"/>
    <col min="8962" max="9216" width="9.140625" style="22"/>
    <col min="9217" max="9217" width="17.28515625" style="22" customWidth="1"/>
    <col min="9218" max="9472" width="9.140625" style="22"/>
    <col min="9473" max="9473" width="17.28515625" style="22" customWidth="1"/>
    <col min="9474" max="9728" width="9.140625" style="22"/>
    <col min="9729" max="9729" width="17.28515625" style="22" customWidth="1"/>
    <col min="9730" max="9984" width="9.140625" style="22"/>
    <col min="9985" max="9985" width="17.28515625" style="22" customWidth="1"/>
    <col min="9986" max="10240" width="9.140625" style="22"/>
    <col min="10241" max="10241" width="17.28515625" style="22" customWidth="1"/>
    <col min="10242" max="10496" width="9.140625" style="22"/>
    <col min="10497" max="10497" width="17.28515625" style="22" customWidth="1"/>
    <col min="10498" max="10752" width="9.140625" style="22"/>
    <col min="10753" max="10753" width="17.28515625" style="22" customWidth="1"/>
    <col min="10754" max="11008" width="9.140625" style="22"/>
    <col min="11009" max="11009" width="17.28515625" style="22" customWidth="1"/>
    <col min="11010" max="11264" width="9.140625" style="22"/>
    <col min="11265" max="11265" width="17.28515625" style="22" customWidth="1"/>
    <col min="11266" max="11520" width="9.140625" style="22"/>
    <col min="11521" max="11521" width="17.28515625" style="22" customWidth="1"/>
    <col min="11522" max="11776" width="9.140625" style="22"/>
    <col min="11777" max="11777" width="17.28515625" style="22" customWidth="1"/>
    <col min="11778" max="12032" width="9.140625" style="22"/>
    <col min="12033" max="12033" width="17.28515625" style="22" customWidth="1"/>
    <col min="12034" max="12288" width="9.140625" style="22"/>
    <col min="12289" max="12289" width="17.28515625" style="22" customWidth="1"/>
    <col min="12290" max="12544" width="9.140625" style="22"/>
    <col min="12545" max="12545" width="17.28515625" style="22" customWidth="1"/>
    <col min="12546" max="12800" width="9.140625" style="22"/>
    <col min="12801" max="12801" width="17.28515625" style="22" customWidth="1"/>
    <col min="12802" max="13056" width="9.140625" style="22"/>
    <col min="13057" max="13057" width="17.28515625" style="22" customWidth="1"/>
    <col min="13058" max="13312" width="9.140625" style="22"/>
    <col min="13313" max="13313" width="17.28515625" style="22" customWidth="1"/>
    <col min="13314" max="13568" width="9.140625" style="22"/>
    <col min="13569" max="13569" width="17.28515625" style="22" customWidth="1"/>
    <col min="13570" max="13824" width="9.140625" style="22"/>
    <col min="13825" max="13825" width="17.28515625" style="22" customWidth="1"/>
    <col min="13826" max="14080" width="9.140625" style="22"/>
    <col min="14081" max="14081" width="17.28515625" style="22" customWidth="1"/>
    <col min="14082" max="14336" width="9.140625" style="22"/>
    <col min="14337" max="14337" width="17.28515625" style="22" customWidth="1"/>
    <col min="14338" max="14592" width="9.140625" style="22"/>
    <col min="14593" max="14593" width="17.28515625" style="22" customWidth="1"/>
    <col min="14594" max="14848" width="9.140625" style="22"/>
    <col min="14849" max="14849" width="17.28515625" style="22" customWidth="1"/>
    <col min="14850" max="15104" width="9.140625" style="22"/>
    <col min="15105" max="15105" width="17.28515625" style="22" customWidth="1"/>
    <col min="15106" max="15360" width="9.140625" style="22"/>
    <col min="15361" max="15361" width="17.28515625" style="22" customWidth="1"/>
    <col min="15362" max="15616" width="9.140625" style="22"/>
    <col min="15617" max="15617" width="17.28515625" style="22" customWidth="1"/>
    <col min="15618" max="15872" width="9.140625" style="22"/>
    <col min="15873" max="15873" width="17.28515625" style="22" customWidth="1"/>
    <col min="15874" max="16128" width="9.140625" style="22"/>
    <col min="16129" max="16129" width="17.28515625" style="22" customWidth="1"/>
    <col min="16130" max="16384" width="9.140625" style="22"/>
  </cols>
  <sheetData>
    <row r="2" spans="1:14" ht="18" customHeight="1">
      <c r="A2" s="865" t="s">
        <v>56</v>
      </c>
    </row>
    <row r="3" spans="1:14" ht="23.25" customHeight="1"/>
    <row r="4" spans="1:14">
      <c r="A4" s="86" t="s">
        <v>57</v>
      </c>
    </row>
    <row r="5" spans="1:14" ht="15" customHeight="1">
      <c r="A5" s="1110" t="s">
        <v>58</v>
      </c>
      <c r="B5" s="1110"/>
      <c r="C5" s="1110"/>
      <c r="D5" s="1110"/>
      <c r="E5" s="1110"/>
      <c r="F5" s="1110"/>
      <c r="G5" s="1110"/>
      <c r="H5" s="1110"/>
      <c r="I5" s="1110"/>
      <c r="J5" s="1110"/>
      <c r="K5" s="1110"/>
      <c r="L5" s="1110"/>
      <c r="M5" s="1110"/>
      <c r="N5" s="1110"/>
    </row>
    <row r="6" spans="1:14" ht="52.5" customHeight="1">
      <c r="A6" s="1110"/>
      <c r="B6" s="1110"/>
      <c r="C6" s="1110"/>
      <c r="D6" s="1110"/>
      <c r="E6" s="1110"/>
      <c r="F6" s="1110"/>
      <c r="G6" s="1110"/>
      <c r="H6" s="1110"/>
      <c r="I6" s="1110"/>
      <c r="J6" s="1110"/>
      <c r="K6" s="1110"/>
      <c r="L6" s="1110"/>
      <c r="M6" s="1110"/>
      <c r="N6" s="1110"/>
    </row>
  </sheetData>
  <customSheetViews>
    <customSheetView guid="{040A417A-1A2A-4546-91E5-4FDAF814DD6C}" showPageBreaks="1" showGridLines="0" printArea="1" view="pageBreakPreview">
      <pageMargins left="0.39370078740157483" right="0.39370078740157483" top="0.59055118110236227" bottom="0.39370078740157483" header="0.31496062992125984" footer="0.31496062992125984"/>
      <pageSetup paperSize="9" firstPageNumber="142" orientation="landscape" useFirstPageNumber="1" r:id="rId1"/>
      <headerFooter alignWithMargins="0">
        <oddHeader>&amp;L&amp;"Tahoma,Kurzíva"&amp;9Závěrečný účet za rok 2013</oddHeader>
        <oddFooter>&amp;C&amp;"Tahoma,Obyčejné"&amp;P</oddFooter>
      </headerFooter>
    </customSheetView>
  </customSheetViews>
  <mergeCells count="2">
    <mergeCell ref="A5:N5"/>
    <mergeCell ref="A6:N6"/>
  </mergeCells>
  <pageMargins left="0.39370078740157483" right="0.39370078740157483" top="0.59055118110236227" bottom="0.39370078740157483" header="0.31496062992125984" footer="0.31496062992125984"/>
  <pageSetup paperSize="9" firstPageNumber="142" orientation="landscape" useFirstPageNumber="1" r:id="rId2"/>
  <headerFooter alignWithMargins="0">
    <oddHeader>&amp;L&amp;"Tahoma,Kurzíva"&amp;9Závěrečný účet za rok 2013</oddHeader>
    <oddFooter>&amp;C&amp;"Tahoma,Obyčejné"&amp;P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263"/>
  <sheetViews>
    <sheetView view="pageBreakPreview" zoomScaleNormal="100" zoomScaleSheetLayoutView="100" workbookViewId="0">
      <selection activeCell="F87" sqref="F87"/>
    </sheetView>
  </sheetViews>
  <sheetFormatPr defaultRowHeight="12.75"/>
  <cols>
    <col min="1" max="1" width="8.28515625" style="87" customWidth="1"/>
    <col min="2" max="2" width="10" style="87" customWidth="1"/>
    <col min="3" max="3" width="80.7109375" style="87" customWidth="1"/>
    <col min="4" max="6" width="15.7109375" style="90" customWidth="1"/>
    <col min="7" max="7" width="9.85546875" style="89" customWidth="1"/>
    <col min="8" max="8" width="9.140625" style="87"/>
    <col min="9" max="15" width="9.140625" style="88"/>
    <col min="16" max="16384" width="9.140625" style="87"/>
  </cols>
  <sheetData>
    <row r="2" spans="1:8">
      <c r="A2" s="191"/>
      <c r="B2" s="190"/>
      <c r="C2" s="1111"/>
      <c r="D2" s="1111"/>
      <c r="E2" s="1111"/>
      <c r="F2" s="187"/>
      <c r="G2" s="192"/>
    </row>
    <row r="3" spans="1:8">
      <c r="A3" s="191"/>
      <c r="B3" s="190"/>
      <c r="C3" s="189"/>
      <c r="D3" s="188"/>
      <c r="E3" s="188"/>
      <c r="F3" s="187"/>
      <c r="G3" s="186"/>
      <c r="H3" s="185"/>
    </row>
    <row r="4" spans="1:8" ht="18" customHeight="1">
      <c r="A4" s="1112" t="s">
        <v>225</v>
      </c>
      <c r="B4" s="1112"/>
      <c r="C4" s="1112"/>
      <c r="D4" s="1112"/>
      <c r="E4" s="1112"/>
      <c r="F4" s="1112"/>
      <c r="G4" s="1112"/>
    </row>
    <row r="5" spans="1:8">
      <c r="G5" s="179"/>
    </row>
    <row r="6" spans="1:8" ht="18" customHeight="1">
      <c r="A6" s="1113" t="s">
        <v>224</v>
      </c>
      <c r="B6" s="1113"/>
      <c r="C6" s="1113"/>
      <c r="D6" s="1113"/>
      <c r="E6" s="1113"/>
      <c r="F6" s="1113"/>
      <c r="G6" s="1113"/>
    </row>
    <row r="7" spans="1:8" ht="15">
      <c r="A7" s="184"/>
      <c r="B7" s="184"/>
      <c r="C7" s="184"/>
      <c r="D7" s="184"/>
      <c r="E7" s="184"/>
      <c r="F7" s="184"/>
      <c r="G7" s="184"/>
    </row>
    <row r="8" spans="1:8" ht="18" customHeight="1">
      <c r="A8" s="182" t="s">
        <v>29</v>
      </c>
      <c r="B8" s="181"/>
      <c r="C8" s="181"/>
      <c r="D8" s="180"/>
      <c r="E8" s="180"/>
      <c r="F8" s="180"/>
      <c r="G8" s="183"/>
    </row>
    <row r="9" spans="1:8" ht="12.75" customHeight="1" thickBot="1">
      <c r="A9" s="182"/>
      <c r="B9" s="181"/>
      <c r="C9" s="181"/>
      <c r="D9" s="180"/>
      <c r="E9" s="180"/>
      <c r="F9" s="180"/>
      <c r="G9" s="179" t="s">
        <v>30</v>
      </c>
    </row>
    <row r="10" spans="1:8" ht="39" customHeight="1" thickBot="1">
      <c r="A10" s="139" t="s">
        <v>109</v>
      </c>
      <c r="B10" s="138" t="s">
        <v>108</v>
      </c>
      <c r="C10" s="138" t="s">
        <v>107</v>
      </c>
      <c r="D10" s="137" t="s">
        <v>106</v>
      </c>
      <c r="E10" s="137" t="s">
        <v>105</v>
      </c>
      <c r="F10" s="137" t="s">
        <v>39</v>
      </c>
      <c r="G10" s="136" t="s">
        <v>104</v>
      </c>
      <c r="H10" s="178"/>
    </row>
    <row r="11" spans="1:8">
      <c r="A11" s="132" t="s">
        <v>68</v>
      </c>
      <c r="B11" s="131" t="s">
        <v>223</v>
      </c>
      <c r="C11" s="130" t="s">
        <v>222</v>
      </c>
      <c r="D11" s="129">
        <v>1020000</v>
      </c>
      <c r="E11" s="129">
        <v>1020000</v>
      </c>
      <c r="F11" s="129">
        <v>1065641</v>
      </c>
      <c r="G11" s="128">
        <v>104.5</v>
      </c>
    </row>
    <row r="12" spans="1:8">
      <c r="A12" s="132" t="s">
        <v>68</v>
      </c>
      <c r="B12" s="131" t="s">
        <v>221</v>
      </c>
      <c r="C12" s="130" t="s">
        <v>220</v>
      </c>
      <c r="D12" s="129">
        <v>15000</v>
      </c>
      <c r="E12" s="129">
        <v>15000</v>
      </c>
      <c r="F12" s="129">
        <v>16661</v>
      </c>
      <c r="G12" s="128">
        <v>111.1</v>
      </c>
    </row>
    <row r="13" spans="1:8">
      <c r="A13" s="132" t="s">
        <v>68</v>
      </c>
      <c r="B13" s="131" t="s">
        <v>219</v>
      </c>
      <c r="C13" s="130" t="s">
        <v>218</v>
      </c>
      <c r="D13" s="129">
        <v>110000</v>
      </c>
      <c r="E13" s="129">
        <v>110000</v>
      </c>
      <c r="F13" s="129">
        <v>111178</v>
      </c>
      <c r="G13" s="128">
        <v>101.1</v>
      </c>
    </row>
    <row r="14" spans="1:8">
      <c r="A14" s="132" t="s">
        <v>68</v>
      </c>
      <c r="B14" s="131" t="s">
        <v>217</v>
      </c>
      <c r="C14" s="130" t="s">
        <v>216</v>
      </c>
      <c r="D14" s="129">
        <v>1050000</v>
      </c>
      <c r="E14" s="129">
        <v>1030000</v>
      </c>
      <c r="F14" s="129">
        <v>1097468</v>
      </c>
      <c r="G14" s="128">
        <v>106.6</v>
      </c>
    </row>
    <row r="15" spans="1:8">
      <c r="A15" s="132" t="s">
        <v>68</v>
      </c>
      <c r="B15" s="131" t="s">
        <v>215</v>
      </c>
      <c r="C15" s="130" t="s">
        <v>214</v>
      </c>
      <c r="D15" s="129">
        <v>20600</v>
      </c>
      <c r="E15" s="129">
        <v>21702</v>
      </c>
      <c r="F15" s="129">
        <v>21702</v>
      </c>
      <c r="G15" s="128">
        <v>100</v>
      </c>
    </row>
    <row r="16" spans="1:8">
      <c r="A16" s="132" t="s">
        <v>68</v>
      </c>
      <c r="B16" s="131" t="s">
        <v>213</v>
      </c>
      <c r="C16" s="130" t="s">
        <v>212</v>
      </c>
      <c r="D16" s="129">
        <v>2085000</v>
      </c>
      <c r="E16" s="129">
        <v>2267000</v>
      </c>
      <c r="F16" s="129">
        <v>2331902</v>
      </c>
      <c r="G16" s="128">
        <v>102.9</v>
      </c>
    </row>
    <row r="17" spans="1:15" ht="13.5" thickBot="1">
      <c r="A17" s="118" t="s">
        <v>68</v>
      </c>
      <c r="B17" s="117" t="s">
        <v>211</v>
      </c>
      <c r="C17" s="116" t="s">
        <v>210</v>
      </c>
      <c r="D17" s="115">
        <v>2000</v>
      </c>
      <c r="E17" s="115">
        <v>2079</v>
      </c>
      <c r="F17" s="115">
        <v>2287</v>
      </c>
      <c r="G17" s="114">
        <v>110</v>
      </c>
    </row>
    <row r="18" spans="1:15" s="133" customFormat="1">
      <c r="A18" s="148"/>
      <c r="B18" s="148"/>
      <c r="C18" s="147"/>
      <c r="D18" s="171"/>
      <c r="E18" s="171"/>
      <c r="F18" s="171"/>
      <c r="G18" s="170"/>
      <c r="I18" s="134"/>
      <c r="J18" s="134"/>
      <c r="K18" s="134"/>
      <c r="L18" s="134"/>
      <c r="M18" s="134"/>
      <c r="N18" s="134"/>
      <c r="O18" s="134"/>
    </row>
    <row r="19" spans="1:15" s="133" customFormat="1">
      <c r="A19" s="148"/>
      <c r="B19" s="148"/>
      <c r="C19" s="147"/>
      <c r="D19" s="171"/>
      <c r="E19" s="171"/>
      <c r="F19" s="171"/>
      <c r="G19" s="170"/>
      <c r="I19" s="134"/>
      <c r="J19" s="134"/>
      <c r="K19" s="134"/>
      <c r="L19" s="134"/>
      <c r="M19" s="134"/>
      <c r="N19" s="134"/>
      <c r="O19" s="134"/>
    </row>
    <row r="20" spans="1:15" s="133" customFormat="1" ht="18" customHeight="1">
      <c r="A20" s="143" t="s">
        <v>24</v>
      </c>
      <c r="B20" s="142"/>
      <c r="C20" s="142"/>
      <c r="D20" s="141"/>
      <c r="E20" s="141"/>
      <c r="F20" s="141"/>
      <c r="G20" s="144"/>
      <c r="I20" s="134"/>
      <c r="J20" s="134"/>
      <c r="K20" s="134"/>
      <c r="L20" s="134"/>
      <c r="M20" s="134"/>
      <c r="N20" s="134"/>
      <c r="O20" s="134"/>
    </row>
    <row r="21" spans="1:15" s="133" customFormat="1" ht="12.75" customHeight="1" thickBot="1">
      <c r="A21" s="143"/>
      <c r="B21" s="142"/>
      <c r="C21" s="142"/>
      <c r="D21" s="141"/>
      <c r="E21" s="141"/>
      <c r="F21" s="141"/>
      <c r="G21" s="140" t="s">
        <v>30</v>
      </c>
      <c r="I21" s="134"/>
      <c r="J21" s="134"/>
      <c r="K21" s="134"/>
      <c r="L21" s="134"/>
      <c r="M21" s="134"/>
      <c r="N21" s="134"/>
      <c r="O21" s="134"/>
    </row>
    <row r="22" spans="1:15" s="133" customFormat="1" ht="39" customHeight="1" thickBot="1">
      <c r="A22" s="139" t="s">
        <v>109</v>
      </c>
      <c r="B22" s="138" t="s">
        <v>108</v>
      </c>
      <c r="C22" s="138" t="s">
        <v>107</v>
      </c>
      <c r="D22" s="137" t="s">
        <v>106</v>
      </c>
      <c r="E22" s="137" t="s">
        <v>105</v>
      </c>
      <c r="F22" s="137" t="s">
        <v>39</v>
      </c>
      <c r="G22" s="136" t="s">
        <v>104</v>
      </c>
      <c r="H22" s="135"/>
      <c r="I22" s="134"/>
      <c r="J22" s="134"/>
      <c r="K22" s="134"/>
      <c r="L22" s="134"/>
      <c r="M22" s="134"/>
      <c r="N22" s="134"/>
      <c r="O22" s="134"/>
    </row>
    <row r="23" spans="1:15">
      <c r="A23" s="132">
        <v>1070</v>
      </c>
      <c r="B23" s="131" t="s">
        <v>148</v>
      </c>
      <c r="C23" s="130" t="s">
        <v>147</v>
      </c>
      <c r="D23" s="129">
        <v>0</v>
      </c>
      <c r="E23" s="129">
        <v>13</v>
      </c>
      <c r="F23" s="129">
        <v>13</v>
      </c>
      <c r="G23" s="128">
        <v>100</v>
      </c>
    </row>
    <row r="24" spans="1:15">
      <c r="A24" s="132">
        <v>1070</v>
      </c>
      <c r="B24" s="131" t="s">
        <v>136</v>
      </c>
      <c r="C24" s="130" t="s">
        <v>135</v>
      </c>
      <c r="D24" s="129">
        <v>0</v>
      </c>
      <c r="E24" s="129">
        <v>1</v>
      </c>
      <c r="F24" s="129">
        <v>2</v>
      </c>
      <c r="G24" s="128">
        <v>200</v>
      </c>
    </row>
    <row r="25" spans="1:15">
      <c r="A25" s="127">
        <v>1070</v>
      </c>
      <c r="B25" s="126"/>
      <c r="C25" s="125" t="s">
        <v>209</v>
      </c>
      <c r="D25" s="124">
        <v>0</v>
      </c>
      <c r="E25" s="124">
        <v>14</v>
      </c>
      <c r="F25" s="124">
        <v>15</v>
      </c>
      <c r="G25" s="123">
        <v>107.1</v>
      </c>
    </row>
    <row r="26" spans="1:15">
      <c r="A26" s="122"/>
      <c r="B26" s="121"/>
      <c r="C26" s="121"/>
      <c r="D26" s="120"/>
      <c r="E26" s="120"/>
      <c r="F26" s="120"/>
      <c r="G26" s="119"/>
    </row>
    <row r="27" spans="1:15">
      <c r="A27" s="132">
        <v>2141</v>
      </c>
      <c r="B27" s="131" t="s">
        <v>184</v>
      </c>
      <c r="C27" s="130" t="s">
        <v>183</v>
      </c>
      <c r="D27" s="129">
        <v>0</v>
      </c>
      <c r="E27" s="129">
        <v>650</v>
      </c>
      <c r="F27" s="129">
        <v>600</v>
      </c>
      <c r="G27" s="128">
        <v>92.3</v>
      </c>
    </row>
    <row r="28" spans="1:15">
      <c r="A28" s="127">
        <v>2141</v>
      </c>
      <c r="B28" s="126"/>
      <c r="C28" s="125" t="s">
        <v>208</v>
      </c>
      <c r="D28" s="124">
        <v>0</v>
      </c>
      <c r="E28" s="124">
        <v>650</v>
      </c>
      <c r="F28" s="124">
        <v>600</v>
      </c>
      <c r="G28" s="123">
        <v>92.3</v>
      </c>
    </row>
    <row r="29" spans="1:15">
      <c r="A29" s="122"/>
      <c r="B29" s="121"/>
      <c r="C29" s="121"/>
      <c r="D29" s="120"/>
      <c r="E29" s="120"/>
      <c r="F29" s="120"/>
      <c r="G29" s="119"/>
    </row>
    <row r="30" spans="1:15">
      <c r="A30" s="132">
        <v>2143</v>
      </c>
      <c r="B30" s="131" t="s">
        <v>148</v>
      </c>
      <c r="C30" s="130" t="s">
        <v>147</v>
      </c>
      <c r="D30" s="129">
        <v>0</v>
      </c>
      <c r="E30" s="129">
        <v>91</v>
      </c>
      <c r="F30" s="129">
        <v>105</v>
      </c>
      <c r="G30" s="128">
        <v>115.4</v>
      </c>
    </row>
    <row r="31" spans="1:15">
      <c r="A31" s="127">
        <v>2143</v>
      </c>
      <c r="B31" s="126"/>
      <c r="C31" s="125" t="s">
        <v>43</v>
      </c>
      <c r="D31" s="124">
        <v>0</v>
      </c>
      <c r="E31" s="124">
        <v>91</v>
      </c>
      <c r="F31" s="124">
        <v>105</v>
      </c>
      <c r="G31" s="123">
        <v>115.4</v>
      </c>
    </row>
    <row r="32" spans="1:15">
      <c r="A32" s="122"/>
      <c r="B32" s="121"/>
      <c r="C32" s="121"/>
      <c r="D32" s="120"/>
      <c r="E32" s="120"/>
      <c r="F32" s="120"/>
      <c r="G32" s="119"/>
    </row>
    <row r="33" spans="1:7">
      <c r="A33" s="132">
        <v>2199</v>
      </c>
      <c r="B33" s="131" t="s">
        <v>148</v>
      </c>
      <c r="C33" s="130" t="s">
        <v>147</v>
      </c>
      <c r="D33" s="129">
        <v>0</v>
      </c>
      <c r="E33" s="129">
        <v>25</v>
      </c>
      <c r="F33" s="129">
        <v>25</v>
      </c>
      <c r="G33" s="128">
        <v>100</v>
      </c>
    </row>
    <row r="34" spans="1:7">
      <c r="A34" s="127">
        <v>2199</v>
      </c>
      <c r="B34" s="126"/>
      <c r="C34" s="125" t="s">
        <v>207</v>
      </c>
      <c r="D34" s="124">
        <v>0</v>
      </c>
      <c r="E34" s="124">
        <v>25</v>
      </c>
      <c r="F34" s="124">
        <v>25</v>
      </c>
      <c r="G34" s="123">
        <v>100</v>
      </c>
    </row>
    <row r="35" spans="1:7">
      <c r="A35" s="122"/>
      <c r="B35" s="121"/>
      <c r="C35" s="121"/>
      <c r="D35" s="120"/>
      <c r="E35" s="120"/>
      <c r="F35" s="120"/>
      <c r="G35" s="119"/>
    </row>
    <row r="36" spans="1:7">
      <c r="A36" s="132">
        <v>2212</v>
      </c>
      <c r="B36" s="131" t="s">
        <v>148</v>
      </c>
      <c r="C36" s="130" t="s">
        <v>147</v>
      </c>
      <c r="D36" s="129">
        <v>0</v>
      </c>
      <c r="E36" s="129">
        <v>157</v>
      </c>
      <c r="F36" s="129">
        <v>187</v>
      </c>
      <c r="G36" s="128">
        <v>119.1</v>
      </c>
    </row>
    <row r="37" spans="1:7">
      <c r="A37" s="132">
        <v>2212</v>
      </c>
      <c r="B37" s="131" t="s">
        <v>161</v>
      </c>
      <c r="C37" s="130" t="s">
        <v>160</v>
      </c>
      <c r="D37" s="129">
        <v>0</v>
      </c>
      <c r="E37" s="129">
        <v>425</v>
      </c>
      <c r="F37" s="129">
        <v>445</v>
      </c>
      <c r="G37" s="128">
        <v>104.7</v>
      </c>
    </row>
    <row r="38" spans="1:7">
      <c r="A38" s="132">
        <v>2212</v>
      </c>
      <c r="B38" s="131" t="s">
        <v>136</v>
      </c>
      <c r="C38" s="130" t="s">
        <v>135</v>
      </c>
      <c r="D38" s="129">
        <v>0</v>
      </c>
      <c r="E38" s="129">
        <v>795</v>
      </c>
      <c r="F38" s="129">
        <v>758</v>
      </c>
      <c r="G38" s="128">
        <v>95.3</v>
      </c>
    </row>
    <row r="39" spans="1:7">
      <c r="A39" s="132">
        <v>2212</v>
      </c>
      <c r="B39" s="126"/>
      <c r="C39" s="125" t="s">
        <v>206</v>
      </c>
      <c r="D39" s="124">
        <v>0</v>
      </c>
      <c r="E39" s="124">
        <v>1377</v>
      </c>
      <c r="F39" s="124">
        <v>1390</v>
      </c>
      <c r="G39" s="123">
        <v>100.9</v>
      </c>
    </row>
    <row r="40" spans="1:7">
      <c r="A40" s="122"/>
      <c r="B40" s="121"/>
      <c r="C40" s="121"/>
      <c r="D40" s="120"/>
      <c r="E40" s="120"/>
      <c r="F40" s="120"/>
      <c r="G40" s="119"/>
    </row>
    <row r="41" spans="1:7">
      <c r="A41" s="132">
        <v>2229</v>
      </c>
      <c r="B41" s="131" t="s">
        <v>148</v>
      </c>
      <c r="C41" s="130" t="s">
        <v>147</v>
      </c>
      <c r="D41" s="129">
        <v>3000</v>
      </c>
      <c r="E41" s="129">
        <v>5804</v>
      </c>
      <c r="F41" s="129">
        <v>7142</v>
      </c>
      <c r="G41" s="128">
        <v>123.1</v>
      </c>
    </row>
    <row r="42" spans="1:7">
      <c r="A42" s="132">
        <v>2229</v>
      </c>
      <c r="B42" s="131" t="s">
        <v>136</v>
      </c>
      <c r="C42" s="130" t="s">
        <v>135</v>
      </c>
      <c r="D42" s="129">
        <v>0</v>
      </c>
      <c r="E42" s="129">
        <v>521</v>
      </c>
      <c r="F42" s="129">
        <v>692</v>
      </c>
      <c r="G42" s="128">
        <v>132.80000000000001</v>
      </c>
    </row>
    <row r="43" spans="1:7">
      <c r="A43" s="127">
        <v>2229</v>
      </c>
      <c r="B43" s="126"/>
      <c r="C43" s="125" t="s">
        <v>205</v>
      </c>
      <c r="D43" s="124">
        <v>3000</v>
      </c>
      <c r="E43" s="124">
        <v>6325</v>
      </c>
      <c r="F43" s="124">
        <v>7834</v>
      </c>
      <c r="G43" s="123">
        <v>123.9</v>
      </c>
    </row>
    <row r="44" spans="1:7">
      <c r="A44" s="122"/>
      <c r="B44" s="121"/>
      <c r="C44" s="121"/>
      <c r="D44" s="120"/>
      <c r="E44" s="120"/>
      <c r="F44" s="120"/>
      <c r="G44" s="119"/>
    </row>
    <row r="45" spans="1:7">
      <c r="A45" s="132">
        <v>2242</v>
      </c>
      <c r="B45" s="131" t="s">
        <v>148</v>
      </c>
      <c r="C45" s="130" t="s">
        <v>147</v>
      </c>
      <c r="D45" s="129">
        <v>0</v>
      </c>
      <c r="E45" s="129">
        <v>736</v>
      </c>
      <c r="F45" s="129">
        <v>736</v>
      </c>
      <c r="G45" s="128">
        <v>100</v>
      </c>
    </row>
    <row r="46" spans="1:7">
      <c r="A46" s="127">
        <v>2242</v>
      </c>
      <c r="B46" s="126"/>
      <c r="C46" s="125" t="s">
        <v>204</v>
      </c>
      <c r="D46" s="124">
        <v>0</v>
      </c>
      <c r="E46" s="124">
        <v>736</v>
      </c>
      <c r="F46" s="124">
        <v>736</v>
      </c>
      <c r="G46" s="123">
        <v>100</v>
      </c>
    </row>
    <row r="47" spans="1:7">
      <c r="A47" s="122"/>
      <c r="B47" s="121"/>
      <c r="C47" s="121"/>
      <c r="D47" s="120"/>
      <c r="E47" s="120"/>
      <c r="F47" s="120"/>
      <c r="G47" s="119"/>
    </row>
    <row r="48" spans="1:7">
      <c r="A48" s="132">
        <v>2251</v>
      </c>
      <c r="B48" s="131" t="s">
        <v>156</v>
      </c>
      <c r="C48" s="130" t="s">
        <v>155</v>
      </c>
      <c r="D48" s="129">
        <v>32400</v>
      </c>
      <c r="E48" s="129">
        <v>1800</v>
      </c>
      <c r="F48" s="129">
        <v>1800</v>
      </c>
      <c r="G48" s="128">
        <v>100</v>
      </c>
    </row>
    <row r="49" spans="1:7">
      <c r="A49" s="127">
        <v>2251</v>
      </c>
      <c r="B49" s="126"/>
      <c r="C49" s="125" t="s">
        <v>119</v>
      </c>
      <c r="D49" s="124">
        <v>32400</v>
      </c>
      <c r="E49" s="124">
        <v>1800</v>
      </c>
      <c r="F49" s="124">
        <v>1800</v>
      </c>
      <c r="G49" s="123">
        <v>100</v>
      </c>
    </row>
    <row r="50" spans="1:7">
      <c r="A50" s="122"/>
      <c r="B50" s="121"/>
      <c r="C50" s="121"/>
      <c r="D50" s="120"/>
      <c r="E50" s="120"/>
      <c r="F50" s="120"/>
      <c r="G50" s="119"/>
    </row>
    <row r="51" spans="1:7">
      <c r="A51" s="132">
        <v>2399</v>
      </c>
      <c r="B51" s="131" t="s">
        <v>150</v>
      </c>
      <c r="C51" s="130" t="s">
        <v>149</v>
      </c>
      <c r="D51" s="129">
        <v>0</v>
      </c>
      <c r="E51" s="129">
        <v>220</v>
      </c>
      <c r="F51" s="129">
        <v>220</v>
      </c>
      <c r="G51" s="128">
        <v>100</v>
      </c>
    </row>
    <row r="52" spans="1:7">
      <c r="A52" s="132">
        <v>2399</v>
      </c>
      <c r="B52" s="131" t="s">
        <v>203</v>
      </c>
      <c r="C52" s="130" t="s">
        <v>202</v>
      </c>
      <c r="D52" s="129">
        <v>15000</v>
      </c>
      <c r="E52" s="129">
        <v>15000</v>
      </c>
      <c r="F52" s="129">
        <v>22645</v>
      </c>
      <c r="G52" s="128">
        <v>151</v>
      </c>
    </row>
    <row r="53" spans="1:7">
      <c r="A53" s="127">
        <v>2399</v>
      </c>
      <c r="B53" s="126"/>
      <c r="C53" s="125" t="s">
        <v>201</v>
      </c>
      <c r="D53" s="124">
        <v>15000</v>
      </c>
      <c r="E53" s="124">
        <v>15220</v>
      </c>
      <c r="F53" s="124">
        <v>22865</v>
      </c>
      <c r="G53" s="123">
        <v>150.19999999999999</v>
      </c>
    </row>
    <row r="54" spans="1:7">
      <c r="A54" s="122"/>
      <c r="B54" s="121"/>
      <c r="C54" s="121"/>
      <c r="D54" s="120"/>
      <c r="E54" s="120"/>
      <c r="F54" s="120"/>
      <c r="G54" s="119"/>
    </row>
    <row r="55" spans="1:7">
      <c r="A55" s="132">
        <v>3111</v>
      </c>
      <c r="B55" s="131" t="s">
        <v>148</v>
      </c>
      <c r="C55" s="130" t="s">
        <v>147</v>
      </c>
      <c r="D55" s="129">
        <v>0</v>
      </c>
      <c r="E55" s="129">
        <v>20</v>
      </c>
      <c r="F55" s="129">
        <v>39</v>
      </c>
      <c r="G55" s="128">
        <v>195</v>
      </c>
    </row>
    <row r="56" spans="1:7">
      <c r="A56" s="127">
        <v>3111</v>
      </c>
      <c r="B56" s="126"/>
      <c r="C56" s="125" t="s">
        <v>200</v>
      </c>
      <c r="D56" s="124">
        <v>0</v>
      </c>
      <c r="E56" s="124">
        <v>20</v>
      </c>
      <c r="F56" s="124">
        <v>39</v>
      </c>
      <c r="G56" s="123">
        <v>195</v>
      </c>
    </row>
    <row r="57" spans="1:7">
      <c r="A57" s="122"/>
      <c r="B57" s="121"/>
      <c r="C57" s="121"/>
      <c r="D57" s="120"/>
      <c r="E57" s="120"/>
      <c r="F57" s="120"/>
      <c r="G57" s="119"/>
    </row>
    <row r="58" spans="1:7">
      <c r="A58" s="132">
        <v>3113</v>
      </c>
      <c r="B58" s="131" t="s">
        <v>148</v>
      </c>
      <c r="C58" s="130" t="s">
        <v>147</v>
      </c>
      <c r="D58" s="129">
        <v>0</v>
      </c>
      <c r="E58" s="129">
        <v>0</v>
      </c>
      <c r="F58" s="129">
        <v>0</v>
      </c>
      <c r="G58" s="128">
        <v>0</v>
      </c>
    </row>
    <row r="59" spans="1:7">
      <c r="A59" s="127">
        <v>3113</v>
      </c>
      <c r="B59" s="126"/>
      <c r="C59" s="125" t="s">
        <v>199</v>
      </c>
      <c r="D59" s="124">
        <v>0</v>
      </c>
      <c r="E59" s="124">
        <v>0</v>
      </c>
      <c r="F59" s="124">
        <v>0</v>
      </c>
      <c r="G59" s="123">
        <v>0</v>
      </c>
    </row>
    <row r="60" spans="1:7">
      <c r="A60" s="122"/>
      <c r="B60" s="121"/>
      <c r="C60" s="121"/>
      <c r="D60" s="120"/>
      <c r="E60" s="120"/>
      <c r="F60" s="120"/>
      <c r="G60" s="119"/>
    </row>
    <row r="61" spans="1:7">
      <c r="A61" s="132">
        <v>3114</v>
      </c>
      <c r="B61" s="131" t="s">
        <v>197</v>
      </c>
      <c r="C61" s="130" t="s">
        <v>196</v>
      </c>
      <c r="D61" s="129">
        <v>0</v>
      </c>
      <c r="E61" s="129">
        <v>120</v>
      </c>
      <c r="F61" s="129">
        <v>120</v>
      </c>
      <c r="G61" s="128">
        <v>100</v>
      </c>
    </row>
    <row r="62" spans="1:7">
      <c r="A62" s="132">
        <v>3114</v>
      </c>
      <c r="B62" s="131" t="s">
        <v>148</v>
      </c>
      <c r="C62" s="130" t="s">
        <v>147</v>
      </c>
      <c r="D62" s="129">
        <v>0</v>
      </c>
      <c r="E62" s="129">
        <v>0</v>
      </c>
      <c r="F62" s="129">
        <v>0</v>
      </c>
      <c r="G62" s="128">
        <v>0</v>
      </c>
    </row>
    <row r="63" spans="1:7">
      <c r="A63" s="132">
        <v>3114</v>
      </c>
      <c r="B63" s="131" t="s">
        <v>136</v>
      </c>
      <c r="C63" s="130" t="s">
        <v>135</v>
      </c>
      <c r="D63" s="129">
        <v>0</v>
      </c>
      <c r="E63" s="129">
        <v>0</v>
      </c>
      <c r="F63" s="129">
        <v>0</v>
      </c>
      <c r="G63" s="128">
        <v>0</v>
      </c>
    </row>
    <row r="64" spans="1:7">
      <c r="A64" s="132">
        <v>3114</v>
      </c>
      <c r="B64" s="126"/>
      <c r="C64" s="125" t="s">
        <v>198</v>
      </c>
      <c r="D64" s="124">
        <v>0</v>
      </c>
      <c r="E64" s="124">
        <v>120</v>
      </c>
      <c r="F64" s="124">
        <v>120</v>
      </c>
      <c r="G64" s="123">
        <v>100</v>
      </c>
    </row>
    <row r="65" spans="1:7">
      <c r="A65" s="122"/>
      <c r="B65" s="121"/>
      <c r="C65" s="121"/>
      <c r="D65" s="120"/>
      <c r="E65" s="120"/>
      <c r="F65" s="120"/>
      <c r="G65" s="119"/>
    </row>
    <row r="66" spans="1:7">
      <c r="A66" s="132">
        <v>3121</v>
      </c>
      <c r="B66" s="131" t="s">
        <v>197</v>
      </c>
      <c r="C66" s="130" t="s">
        <v>196</v>
      </c>
      <c r="D66" s="129">
        <v>0</v>
      </c>
      <c r="E66" s="129">
        <v>124</v>
      </c>
      <c r="F66" s="129">
        <v>124</v>
      </c>
      <c r="G66" s="128">
        <v>100</v>
      </c>
    </row>
    <row r="67" spans="1:7">
      <c r="A67" s="132">
        <v>3121</v>
      </c>
      <c r="B67" s="131" t="s">
        <v>148</v>
      </c>
      <c r="C67" s="130" t="s">
        <v>147</v>
      </c>
      <c r="D67" s="129">
        <v>0</v>
      </c>
      <c r="E67" s="129">
        <v>1</v>
      </c>
      <c r="F67" s="129">
        <v>1</v>
      </c>
      <c r="G67" s="128">
        <v>100</v>
      </c>
    </row>
    <row r="68" spans="1:7">
      <c r="A68" s="132">
        <v>3121</v>
      </c>
      <c r="B68" s="131" t="s">
        <v>136</v>
      </c>
      <c r="C68" s="130" t="s">
        <v>135</v>
      </c>
      <c r="D68" s="129">
        <v>0</v>
      </c>
      <c r="E68" s="129">
        <v>1</v>
      </c>
      <c r="F68" s="129">
        <v>1</v>
      </c>
      <c r="G68" s="128">
        <v>100</v>
      </c>
    </row>
    <row r="69" spans="1:7">
      <c r="A69" s="132">
        <v>3121</v>
      </c>
      <c r="B69" s="126"/>
      <c r="C69" s="125" t="s">
        <v>195</v>
      </c>
      <c r="D69" s="124">
        <v>0</v>
      </c>
      <c r="E69" s="124">
        <v>126</v>
      </c>
      <c r="F69" s="124">
        <v>126</v>
      </c>
      <c r="G69" s="123">
        <v>100</v>
      </c>
    </row>
    <row r="70" spans="1:7">
      <c r="A70" s="122"/>
      <c r="B70" s="121"/>
      <c r="C70" s="121"/>
      <c r="D70" s="120"/>
      <c r="E70" s="120"/>
      <c r="F70" s="120"/>
      <c r="G70" s="119"/>
    </row>
    <row r="71" spans="1:7">
      <c r="A71" s="132">
        <v>3122</v>
      </c>
      <c r="B71" s="131" t="s">
        <v>148</v>
      </c>
      <c r="C71" s="130" t="s">
        <v>147</v>
      </c>
      <c r="D71" s="129">
        <v>0</v>
      </c>
      <c r="E71" s="129">
        <v>2</v>
      </c>
      <c r="F71" s="129">
        <v>2</v>
      </c>
      <c r="G71" s="128">
        <v>100</v>
      </c>
    </row>
    <row r="72" spans="1:7">
      <c r="A72" s="127">
        <v>3122</v>
      </c>
      <c r="B72" s="126"/>
      <c r="C72" s="125" t="s">
        <v>194</v>
      </c>
      <c r="D72" s="124">
        <v>0</v>
      </c>
      <c r="E72" s="124">
        <v>2</v>
      </c>
      <c r="F72" s="124">
        <v>2</v>
      </c>
      <c r="G72" s="123">
        <v>100</v>
      </c>
    </row>
    <row r="73" spans="1:7">
      <c r="A73" s="122"/>
      <c r="B73" s="121"/>
      <c r="C73" s="121"/>
      <c r="D73" s="120"/>
      <c r="E73" s="120"/>
      <c r="F73" s="120"/>
      <c r="G73" s="119"/>
    </row>
    <row r="74" spans="1:7">
      <c r="A74" s="132">
        <v>3146</v>
      </c>
      <c r="B74" s="131" t="s">
        <v>125</v>
      </c>
      <c r="C74" s="130" t="s">
        <v>124</v>
      </c>
      <c r="D74" s="129">
        <v>0</v>
      </c>
      <c r="E74" s="129">
        <v>0</v>
      </c>
      <c r="F74" s="129">
        <v>0</v>
      </c>
      <c r="G74" s="128">
        <v>0</v>
      </c>
    </row>
    <row r="75" spans="1:7">
      <c r="A75" s="127">
        <v>3146</v>
      </c>
      <c r="B75" s="126"/>
      <c r="C75" s="125" t="s">
        <v>193</v>
      </c>
      <c r="D75" s="124">
        <v>0</v>
      </c>
      <c r="E75" s="124">
        <v>0</v>
      </c>
      <c r="F75" s="124">
        <v>0</v>
      </c>
      <c r="G75" s="123">
        <v>0</v>
      </c>
    </row>
    <row r="76" spans="1:7">
      <c r="A76" s="122"/>
      <c r="B76" s="121"/>
      <c r="C76" s="121"/>
      <c r="D76" s="120"/>
      <c r="E76" s="120"/>
      <c r="F76" s="120"/>
      <c r="G76" s="119"/>
    </row>
    <row r="77" spans="1:7">
      <c r="A77" s="132">
        <v>3299</v>
      </c>
      <c r="B77" s="131" t="s">
        <v>168</v>
      </c>
      <c r="C77" s="130" t="s">
        <v>167</v>
      </c>
      <c r="D77" s="129">
        <v>0</v>
      </c>
      <c r="E77" s="129">
        <v>11424</v>
      </c>
      <c r="F77" s="129">
        <v>11424</v>
      </c>
      <c r="G77" s="128">
        <v>100</v>
      </c>
    </row>
    <row r="78" spans="1:7">
      <c r="A78" s="132">
        <v>3299</v>
      </c>
      <c r="B78" s="131" t="s">
        <v>150</v>
      </c>
      <c r="C78" s="130" t="s">
        <v>149</v>
      </c>
      <c r="D78" s="129">
        <v>0</v>
      </c>
      <c r="E78" s="129">
        <v>0</v>
      </c>
      <c r="F78" s="129">
        <v>60</v>
      </c>
      <c r="G78" s="128">
        <v>0</v>
      </c>
    </row>
    <row r="79" spans="1:7">
      <c r="A79" s="132">
        <v>3299</v>
      </c>
      <c r="B79" s="131" t="s">
        <v>148</v>
      </c>
      <c r="C79" s="130" t="s">
        <v>147</v>
      </c>
      <c r="D79" s="129">
        <v>0</v>
      </c>
      <c r="E79" s="129">
        <v>18</v>
      </c>
      <c r="F79" s="129">
        <v>201</v>
      </c>
      <c r="G79" s="128">
        <v>1116.7</v>
      </c>
    </row>
    <row r="80" spans="1:7">
      <c r="A80" s="132">
        <v>3299</v>
      </c>
      <c r="B80" s="131" t="s">
        <v>136</v>
      </c>
      <c r="C80" s="130" t="s">
        <v>135</v>
      </c>
      <c r="D80" s="129">
        <v>720</v>
      </c>
      <c r="E80" s="129">
        <v>51</v>
      </c>
      <c r="F80" s="129">
        <v>51</v>
      </c>
      <c r="G80" s="128">
        <v>100</v>
      </c>
    </row>
    <row r="81" spans="1:7">
      <c r="A81" s="132">
        <v>3299</v>
      </c>
      <c r="B81" s="126"/>
      <c r="C81" s="125" t="s">
        <v>192</v>
      </c>
      <c r="D81" s="124">
        <v>720</v>
      </c>
      <c r="E81" s="124">
        <v>11493</v>
      </c>
      <c r="F81" s="124">
        <v>11736</v>
      </c>
      <c r="G81" s="123">
        <v>102.1</v>
      </c>
    </row>
    <row r="82" spans="1:7">
      <c r="A82" s="122"/>
      <c r="B82" s="121"/>
      <c r="C82" s="121"/>
      <c r="D82" s="120"/>
      <c r="E82" s="120"/>
      <c r="F82" s="120"/>
      <c r="G82" s="119"/>
    </row>
    <row r="83" spans="1:7">
      <c r="A83" s="132">
        <v>3319</v>
      </c>
      <c r="B83" s="131" t="s">
        <v>148</v>
      </c>
      <c r="C83" s="130" t="s">
        <v>147</v>
      </c>
      <c r="D83" s="129">
        <v>0</v>
      </c>
      <c r="E83" s="129">
        <v>7</v>
      </c>
      <c r="F83" s="129">
        <v>7</v>
      </c>
      <c r="G83" s="128">
        <v>100</v>
      </c>
    </row>
    <row r="84" spans="1:7">
      <c r="A84" s="127">
        <v>3319</v>
      </c>
      <c r="B84" s="126"/>
      <c r="C84" s="125" t="s">
        <v>191</v>
      </c>
      <c r="D84" s="124">
        <v>0</v>
      </c>
      <c r="E84" s="124">
        <v>7</v>
      </c>
      <c r="F84" s="124">
        <v>7</v>
      </c>
      <c r="G84" s="123">
        <v>100</v>
      </c>
    </row>
    <row r="85" spans="1:7">
      <c r="A85" s="122"/>
      <c r="B85" s="121"/>
      <c r="C85" s="121"/>
      <c r="D85" s="120"/>
      <c r="E85" s="120"/>
      <c r="F85" s="120"/>
      <c r="G85" s="119"/>
    </row>
    <row r="86" spans="1:7">
      <c r="A86" s="132">
        <v>3419</v>
      </c>
      <c r="B86" s="131" t="s">
        <v>158</v>
      </c>
      <c r="C86" s="130" t="s">
        <v>157</v>
      </c>
      <c r="D86" s="129">
        <v>0</v>
      </c>
      <c r="E86" s="129">
        <v>300</v>
      </c>
      <c r="F86" s="129">
        <v>300</v>
      </c>
      <c r="G86" s="128">
        <v>100</v>
      </c>
    </row>
    <row r="87" spans="1:7">
      <c r="A87" s="132">
        <v>3419</v>
      </c>
      <c r="B87" s="131" t="s">
        <v>148</v>
      </c>
      <c r="C87" s="130" t="s">
        <v>147</v>
      </c>
      <c r="D87" s="129">
        <v>0</v>
      </c>
      <c r="E87" s="129">
        <v>73</v>
      </c>
      <c r="F87" s="129">
        <v>139</v>
      </c>
      <c r="G87" s="128">
        <v>190.4</v>
      </c>
    </row>
    <row r="88" spans="1:7">
      <c r="A88" s="132">
        <v>3419</v>
      </c>
      <c r="B88" s="131" t="s">
        <v>136</v>
      </c>
      <c r="C88" s="130" t="s">
        <v>135</v>
      </c>
      <c r="D88" s="129">
        <v>0</v>
      </c>
      <c r="E88" s="129">
        <v>2</v>
      </c>
      <c r="F88" s="129">
        <v>2</v>
      </c>
      <c r="G88" s="128">
        <v>100</v>
      </c>
    </row>
    <row r="89" spans="1:7">
      <c r="A89" s="132">
        <v>3419</v>
      </c>
      <c r="B89" s="126"/>
      <c r="C89" s="125" t="s">
        <v>190</v>
      </c>
      <c r="D89" s="124">
        <v>0</v>
      </c>
      <c r="E89" s="124">
        <v>375</v>
      </c>
      <c r="F89" s="124">
        <v>441</v>
      </c>
      <c r="G89" s="123">
        <v>117.6</v>
      </c>
    </row>
    <row r="90" spans="1:7">
      <c r="A90" s="122"/>
      <c r="B90" s="121"/>
      <c r="C90" s="121"/>
      <c r="D90" s="120"/>
      <c r="E90" s="120"/>
      <c r="F90" s="120"/>
      <c r="G90" s="119"/>
    </row>
    <row r="91" spans="1:7">
      <c r="A91" s="132">
        <v>3421</v>
      </c>
      <c r="B91" s="131" t="s">
        <v>148</v>
      </c>
      <c r="C91" s="130" t="s">
        <v>147</v>
      </c>
      <c r="D91" s="129">
        <v>0</v>
      </c>
      <c r="E91" s="129">
        <v>90</v>
      </c>
      <c r="F91" s="129">
        <v>90</v>
      </c>
      <c r="G91" s="128">
        <v>100</v>
      </c>
    </row>
    <row r="92" spans="1:7">
      <c r="A92" s="132">
        <v>3421</v>
      </c>
      <c r="B92" s="131" t="s">
        <v>136</v>
      </c>
      <c r="C92" s="130" t="s">
        <v>135</v>
      </c>
      <c r="D92" s="129">
        <v>0</v>
      </c>
      <c r="E92" s="129">
        <v>11</v>
      </c>
      <c r="F92" s="129">
        <v>13</v>
      </c>
      <c r="G92" s="128">
        <v>118.2</v>
      </c>
    </row>
    <row r="93" spans="1:7">
      <c r="A93" s="127">
        <v>3421</v>
      </c>
      <c r="B93" s="126"/>
      <c r="C93" s="125" t="s">
        <v>189</v>
      </c>
      <c r="D93" s="124">
        <v>0</v>
      </c>
      <c r="E93" s="124">
        <v>101</v>
      </c>
      <c r="F93" s="124">
        <v>103</v>
      </c>
      <c r="G93" s="123">
        <v>102</v>
      </c>
    </row>
    <row r="94" spans="1:7">
      <c r="A94" s="122"/>
      <c r="B94" s="121"/>
      <c r="C94" s="121"/>
      <c r="D94" s="120"/>
      <c r="E94" s="120"/>
      <c r="F94" s="120"/>
      <c r="G94" s="119"/>
    </row>
    <row r="95" spans="1:7">
      <c r="A95" s="132">
        <v>3522</v>
      </c>
      <c r="B95" s="131" t="s">
        <v>168</v>
      </c>
      <c r="C95" s="130" t="s">
        <v>167</v>
      </c>
      <c r="D95" s="129">
        <v>9056</v>
      </c>
      <c r="E95" s="129">
        <v>7988</v>
      </c>
      <c r="F95" s="129">
        <v>7988</v>
      </c>
      <c r="G95" s="128">
        <v>100</v>
      </c>
    </row>
    <row r="96" spans="1:7">
      <c r="A96" s="132">
        <v>3522</v>
      </c>
      <c r="B96" s="131" t="s">
        <v>156</v>
      </c>
      <c r="C96" s="130" t="s">
        <v>155</v>
      </c>
      <c r="D96" s="129">
        <v>16940</v>
      </c>
      <c r="E96" s="129">
        <v>30300</v>
      </c>
      <c r="F96" s="129">
        <v>30300</v>
      </c>
      <c r="G96" s="128">
        <v>100</v>
      </c>
    </row>
    <row r="97" spans="1:7">
      <c r="A97" s="132">
        <v>3522</v>
      </c>
      <c r="B97" s="131" t="s">
        <v>148</v>
      </c>
      <c r="C97" s="130" t="s">
        <v>147</v>
      </c>
      <c r="D97" s="129">
        <v>0</v>
      </c>
      <c r="E97" s="129">
        <v>2</v>
      </c>
      <c r="F97" s="129">
        <v>2</v>
      </c>
      <c r="G97" s="128">
        <v>100</v>
      </c>
    </row>
    <row r="98" spans="1:7">
      <c r="A98" s="132">
        <v>3522</v>
      </c>
      <c r="B98" s="131" t="s">
        <v>136</v>
      </c>
      <c r="C98" s="130" t="s">
        <v>135</v>
      </c>
      <c r="D98" s="129">
        <v>0</v>
      </c>
      <c r="E98" s="129">
        <v>2</v>
      </c>
      <c r="F98" s="129">
        <v>2</v>
      </c>
      <c r="G98" s="128">
        <v>100</v>
      </c>
    </row>
    <row r="99" spans="1:7">
      <c r="A99" s="132">
        <v>3522</v>
      </c>
      <c r="B99" s="126"/>
      <c r="C99" s="125" t="s">
        <v>188</v>
      </c>
      <c r="D99" s="124">
        <v>25996</v>
      </c>
      <c r="E99" s="124">
        <v>38292</v>
      </c>
      <c r="F99" s="124">
        <v>38292</v>
      </c>
      <c r="G99" s="123">
        <v>100</v>
      </c>
    </row>
    <row r="100" spans="1:7">
      <c r="A100" s="122"/>
      <c r="B100" s="121"/>
      <c r="C100" s="121"/>
      <c r="D100" s="120"/>
      <c r="E100" s="120"/>
      <c r="F100" s="120"/>
      <c r="G100" s="119"/>
    </row>
    <row r="101" spans="1:7">
      <c r="A101" s="132">
        <v>3541</v>
      </c>
      <c r="B101" s="131" t="s">
        <v>148</v>
      </c>
      <c r="C101" s="130" t="s">
        <v>147</v>
      </c>
      <c r="D101" s="129">
        <v>0</v>
      </c>
      <c r="E101" s="129">
        <v>0</v>
      </c>
      <c r="F101" s="129">
        <v>20</v>
      </c>
      <c r="G101" s="128">
        <v>0</v>
      </c>
    </row>
    <row r="102" spans="1:7">
      <c r="A102" s="127">
        <v>3541</v>
      </c>
      <c r="B102" s="126"/>
      <c r="C102" s="125" t="s">
        <v>187</v>
      </c>
      <c r="D102" s="124">
        <v>0</v>
      </c>
      <c r="E102" s="124">
        <v>0</v>
      </c>
      <c r="F102" s="124">
        <v>20</v>
      </c>
      <c r="G102" s="123">
        <v>0</v>
      </c>
    </row>
    <row r="103" spans="1:7">
      <c r="A103" s="122"/>
      <c r="B103" s="121"/>
      <c r="C103" s="121"/>
      <c r="D103" s="120"/>
      <c r="E103" s="120"/>
      <c r="F103" s="120"/>
      <c r="G103" s="119"/>
    </row>
    <row r="104" spans="1:7">
      <c r="A104" s="132">
        <v>3599</v>
      </c>
      <c r="B104" s="131" t="s">
        <v>148</v>
      </c>
      <c r="C104" s="130" t="s">
        <v>147</v>
      </c>
      <c r="D104" s="129">
        <v>0</v>
      </c>
      <c r="E104" s="129">
        <v>6</v>
      </c>
      <c r="F104" s="129">
        <v>6</v>
      </c>
      <c r="G104" s="128">
        <v>100</v>
      </c>
    </row>
    <row r="105" spans="1:7">
      <c r="A105" s="132">
        <v>3599</v>
      </c>
      <c r="B105" s="131" t="s">
        <v>136</v>
      </c>
      <c r="C105" s="130" t="s">
        <v>135</v>
      </c>
      <c r="D105" s="129">
        <v>0</v>
      </c>
      <c r="E105" s="129">
        <v>2</v>
      </c>
      <c r="F105" s="129">
        <v>2</v>
      </c>
      <c r="G105" s="128">
        <v>100</v>
      </c>
    </row>
    <row r="106" spans="1:7">
      <c r="A106" s="127">
        <v>3599</v>
      </c>
      <c r="B106" s="126"/>
      <c r="C106" s="125" t="s">
        <v>186</v>
      </c>
      <c r="D106" s="124">
        <v>0</v>
      </c>
      <c r="E106" s="124">
        <v>8</v>
      </c>
      <c r="F106" s="124">
        <v>8</v>
      </c>
      <c r="G106" s="123">
        <v>100</v>
      </c>
    </row>
    <row r="107" spans="1:7">
      <c r="A107" s="122"/>
      <c r="B107" s="121"/>
      <c r="C107" s="121"/>
      <c r="D107" s="120"/>
      <c r="E107" s="120"/>
      <c r="F107" s="120"/>
      <c r="G107" s="119"/>
    </row>
    <row r="108" spans="1:7">
      <c r="A108" s="132">
        <v>3635</v>
      </c>
      <c r="B108" s="131" t="s">
        <v>148</v>
      </c>
      <c r="C108" s="130" t="s">
        <v>147</v>
      </c>
      <c r="D108" s="129">
        <v>0</v>
      </c>
      <c r="E108" s="129">
        <v>8</v>
      </c>
      <c r="F108" s="129">
        <v>8</v>
      </c>
      <c r="G108" s="128">
        <v>100</v>
      </c>
    </row>
    <row r="109" spans="1:7">
      <c r="A109" s="127">
        <v>3635</v>
      </c>
      <c r="B109" s="126"/>
      <c r="C109" s="125" t="s">
        <v>50</v>
      </c>
      <c r="D109" s="124">
        <v>0</v>
      </c>
      <c r="E109" s="124">
        <v>8</v>
      </c>
      <c r="F109" s="124">
        <v>8</v>
      </c>
      <c r="G109" s="123">
        <v>100</v>
      </c>
    </row>
    <row r="110" spans="1:7">
      <c r="A110" s="122"/>
      <c r="B110" s="121"/>
      <c r="C110" s="121"/>
      <c r="D110" s="120"/>
      <c r="E110" s="120"/>
      <c r="F110" s="120"/>
      <c r="G110" s="119"/>
    </row>
    <row r="111" spans="1:7">
      <c r="A111" s="132">
        <v>3636</v>
      </c>
      <c r="B111" s="131" t="s">
        <v>148</v>
      </c>
      <c r="C111" s="130" t="s">
        <v>147</v>
      </c>
      <c r="D111" s="129">
        <v>0</v>
      </c>
      <c r="E111" s="129">
        <v>200</v>
      </c>
      <c r="F111" s="129">
        <v>200</v>
      </c>
      <c r="G111" s="128">
        <v>100</v>
      </c>
    </row>
    <row r="112" spans="1:7">
      <c r="A112" s="127">
        <v>3636</v>
      </c>
      <c r="B112" s="126"/>
      <c r="C112" s="125" t="s">
        <v>185</v>
      </c>
      <c r="D112" s="124">
        <v>0</v>
      </c>
      <c r="E112" s="124">
        <v>200</v>
      </c>
      <c r="F112" s="124">
        <v>200</v>
      </c>
      <c r="G112" s="123">
        <v>100</v>
      </c>
    </row>
    <row r="113" spans="1:7">
      <c r="A113" s="122"/>
      <c r="B113" s="121"/>
      <c r="C113" s="121"/>
      <c r="D113" s="120"/>
      <c r="E113" s="120"/>
      <c r="F113" s="120"/>
      <c r="G113" s="119"/>
    </row>
    <row r="114" spans="1:7">
      <c r="A114" s="132">
        <v>3639</v>
      </c>
      <c r="B114" s="131" t="s">
        <v>184</v>
      </c>
      <c r="C114" s="130" t="s">
        <v>183</v>
      </c>
      <c r="D114" s="129">
        <v>2000</v>
      </c>
      <c r="E114" s="129">
        <v>2510</v>
      </c>
      <c r="F114" s="129">
        <v>2776</v>
      </c>
      <c r="G114" s="128">
        <v>110.6</v>
      </c>
    </row>
    <row r="115" spans="1:7">
      <c r="A115" s="132">
        <v>3639</v>
      </c>
      <c r="B115" s="131" t="s">
        <v>182</v>
      </c>
      <c r="C115" s="130" t="s">
        <v>181</v>
      </c>
      <c r="D115" s="129">
        <v>959</v>
      </c>
      <c r="E115" s="129">
        <v>964</v>
      </c>
      <c r="F115" s="129">
        <v>964</v>
      </c>
      <c r="G115" s="128">
        <v>100</v>
      </c>
    </row>
    <row r="116" spans="1:7">
      <c r="A116" s="132">
        <v>3639</v>
      </c>
      <c r="B116" s="131" t="s">
        <v>136</v>
      </c>
      <c r="C116" s="130" t="s">
        <v>135</v>
      </c>
      <c r="D116" s="129">
        <v>0</v>
      </c>
      <c r="E116" s="129">
        <v>0</v>
      </c>
      <c r="F116" s="129">
        <v>1</v>
      </c>
      <c r="G116" s="128">
        <v>0</v>
      </c>
    </row>
    <row r="117" spans="1:7">
      <c r="A117" s="132">
        <v>3639</v>
      </c>
      <c r="B117" s="131" t="s">
        <v>144</v>
      </c>
      <c r="C117" s="130" t="s">
        <v>143</v>
      </c>
      <c r="D117" s="129">
        <v>0</v>
      </c>
      <c r="E117" s="129">
        <v>0</v>
      </c>
      <c r="F117" s="129">
        <v>0</v>
      </c>
      <c r="G117" s="128">
        <v>0</v>
      </c>
    </row>
    <row r="118" spans="1:7">
      <c r="A118" s="132">
        <v>3639</v>
      </c>
      <c r="B118" s="126"/>
      <c r="C118" s="125" t="s">
        <v>114</v>
      </c>
      <c r="D118" s="124">
        <v>2959</v>
      </c>
      <c r="E118" s="124">
        <v>3474</v>
      </c>
      <c r="F118" s="124">
        <v>3741</v>
      </c>
      <c r="G118" s="123">
        <v>107.7</v>
      </c>
    </row>
    <row r="119" spans="1:7">
      <c r="A119" s="122"/>
      <c r="B119" s="121"/>
      <c r="C119" s="121"/>
      <c r="D119" s="120"/>
      <c r="E119" s="120"/>
      <c r="F119" s="120"/>
      <c r="G119" s="119"/>
    </row>
    <row r="120" spans="1:7">
      <c r="A120" s="132">
        <v>3729</v>
      </c>
      <c r="B120" s="131" t="s">
        <v>158</v>
      </c>
      <c r="C120" s="130" t="s">
        <v>157</v>
      </c>
      <c r="D120" s="129">
        <v>0</v>
      </c>
      <c r="E120" s="129">
        <v>1</v>
      </c>
      <c r="F120" s="129">
        <v>1</v>
      </c>
      <c r="G120" s="128">
        <v>100</v>
      </c>
    </row>
    <row r="121" spans="1:7">
      <c r="A121" s="127">
        <v>3729</v>
      </c>
      <c r="B121" s="126"/>
      <c r="C121" s="125" t="s">
        <v>180</v>
      </c>
      <c r="D121" s="124">
        <v>0</v>
      </c>
      <c r="E121" s="124">
        <v>1</v>
      </c>
      <c r="F121" s="124">
        <v>1</v>
      </c>
      <c r="G121" s="123">
        <v>100</v>
      </c>
    </row>
    <row r="122" spans="1:7">
      <c r="A122" s="122"/>
      <c r="B122" s="121"/>
      <c r="C122" s="121"/>
      <c r="D122" s="120"/>
      <c r="E122" s="120"/>
      <c r="F122" s="120"/>
      <c r="G122" s="119"/>
    </row>
    <row r="123" spans="1:7">
      <c r="A123" s="132">
        <v>3769</v>
      </c>
      <c r="B123" s="131" t="s">
        <v>148</v>
      </c>
      <c r="C123" s="130" t="s">
        <v>147</v>
      </c>
      <c r="D123" s="129">
        <v>0</v>
      </c>
      <c r="E123" s="129">
        <v>540</v>
      </c>
      <c r="F123" s="129">
        <v>540</v>
      </c>
      <c r="G123" s="128">
        <v>100</v>
      </c>
    </row>
    <row r="124" spans="1:7">
      <c r="A124" s="132">
        <v>3769</v>
      </c>
      <c r="B124" s="131" t="s">
        <v>136</v>
      </c>
      <c r="C124" s="130" t="s">
        <v>135</v>
      </c>
      <c r="D124" s="129">
        <v>650</v>
      </c>
      <c r="E124" s="129">
        <v>652</v>
      </c>
      <c r="F124" s="129">
        <v>200</v>
      </c>
      <c r="G124" s="128">
        <v>30.7</v>
      </c>
    </row>
    <row r="125" spans="1:7">
      <c r="A125" s="127">
        <v>3769</v>
      </c>
      <c r="B125" s="126"/>
      <c r="C125" s="125" t="s">
        <v>179</v>
      </c>
      <c r="D125" s="124">
        <v>650</v>
      </c>
      <c r="E125" s="124">
        <v>1192</v>
      </c>
      <c r="F125" s="124">
        <v>740</v>
      </c>
      <c r="G125" s="123">
        <v>62.1</v>
      </c>
    </row>
    <row r="126" spans="1:7">
      <c r="A126" s="122"/>
      <c r="B126" s="121"/>
      <c r="C126" s="121"/>
      <c r="D126" s="120"/>
      <c r="E126" s="120"/>
      <c r="F126" s="120"/>
      <c r="G126" s="119"/>
    </row>
    <row r="127" spans="1:7">
      <c r="A127" s="132">
        <v>3792</v>
      </c>
      <c r="B127" s="131" t="s">
        <v>150</v>
      </c>
      <c r="C127" s="130" t="s">
        <v>149</v>
      </c>
      <c r="D127" s="129">
        <v>0</v>
      </c>
      <c r="E127" s="129">
        <v>4</v>
      </c>
      <c r="F127" s="129">
        <v>4</v>
      </c>
      <c r="G127" s="128">
        <v>100</v>
      </c>
    </row>
    <row r="128" spans="1:7">
      <c r="A128" s="132">
        <v>3792</v>
      </c>
      <c r="B128" s="131" t="s">
        <v>148</v>
      </c>
      <c r="C128" s="130" t="s">
        <v>147</v>
      </c>
      <c r="D128" s="129">
        <v>0</v>
      </c>
      <c r="E128" s="129">
        <v>4</v>
      </c>
      <c r="F128" s="129">
        <v>4</v>
      </c>
      <c r="G128" s="128">
        <v>100</v>
      </c>
    </row>
    <row r="129" spans="1:7">
      <c r="A129" s="127">
        <v>3792</v>
      </c>
      <c r="B129" s="126"/>
      <c r="C129" s="125" t="s">
        <v>178</v>
      </c>
      <c r="D129" s="124">
        <v>0</v>
      </c>
      <c r="E129" s="124">
        <v>8</v>
      </c>
      <c r="F129" s="124">
        <v>8</v>
      </c>
      <c r="G129" s="123">
        <v>100</v>
      </c>
    </row>
    <row r="130" spans="1:7">
      <c r="A130" s="122"/>
      <c r="B130" s="121"/>
      <c r="C130" s="121"/>
      <c r="D130" s="120"/>
      <c r="E130" s="120"/>
      <c r="F130" s="120"/>
      <c r="G130" s="119"/>
    </row>
    <row r="131" spans="1:7">
      <c r="A131" s="132">
        <v>4171</v>
      </c>
      <c r="B131" s="131" t="s">
        <v>125</v>
      </c>
      <c r="C131" s="130" t="s">
        <v>124</v>
      </c>
      <c r="D131" s="129">
        <v>0</v>
      </c>
      <c r="E131" s="129">
        <v>0</v>
      </c>
      <c r="F131" s="129">
        <v>0</v>
      </c>
      <c r="G131" s="128">
        <v>0</v>
      </c>
    </row>
    <row r="132" spans="1:7">
      <c r="A132" s="127">
        <v>4171</v>
      </c>
      <c r="B132" s="126"/>
      <c r="C132" s="125" t="s">
        <v>177</v>
      </c>
      <c r="D132" s="124">
        <v>0</v>
      </c>
      <c r="E132" s="124">
        <v>0</v>
      </c>
      <c r="F132" s="124">
        <v>0</v>
      </c>
      <c r="G132" s="123">
        <v>0</v>
      </c>
    </row>
    <row r="133" spans="1:7">
      <c r="A133" s="122"/>
      <c r="B133" s="121"/>
      <c r="C133" s="121"/>
      <c r="D133" s="120"/>
      <c r="E133" s="120"/>
      <c r="F133" s="120"/>
      <c r="G133" s="119"/>
    </row>
    <row r="134" spans="1:7">
      <c r="A134" s="132">
        <v>4179</v>
      </c>
      <c r="B134" s="131" t="s">
        <v>125</v>
      </c>
      <c r="C134" s="130" t="s">
        <v>124</v>
      </c>
      <c r="D134" s="129">
        <v>0</v>
      </c>
      <c r="E134" s="129">
        <v>0</v>
      </c>
      <c r="F134" s="129">
        <v>0</v>
      </c>
      <c r="G134" s="128">
        <v>0</v>
      </c>
    </row>
    <row r="135" spans="1:7">
      <c r="A135" s="127">
        <v>4179</v>
      </c>
      <c r="B135" s="126"/>
      <c r="C135" s="125" t="s">
        <v>176</v>
      </c>
      <c r="D135" s="124">
        <v>0</v>
      </c>
      <c r="E135" s="124">
        <v>0</v>
      </c>
      <c r="F135" s="124">
        <v>0</v>
      </c>
      <c r="G135" s="123">
        <v>0</v>
      </c>
    </row>
    <row r="136" spans="1:7">
      <c r="A136" s="122"/>
      <c r="B136" s="121"/>
      <c r="C136" s="121"/>
      <c r="D136" s="120"/>
      <c r="E136" s="120"/>
      <c r="F136" s="120"/>
      <c r="G136" s="119"/>
    </row>
    <row r="137" spans="1:7">
      <c r="A137" s="132">
        <v>4182</v>
      </c>
      <c r="B137" s="131" t="s">
        <v>125</v>
      </c>
      <c r="C137" s="130" t="s">
        <v>124</v>
      </c>
      <c r="D137" s="129">
        <v>0</v>
      </c>
      <c r="E137" s="129">
        <v>0</v>
      </c>
      <c r="F137" s="129">
        <v>0</v>
      </c>
      <c r="G137" s="128">
        <v>0</v>
      </c>
    </row>
    <row r="138" spans="1:7">
      <c r="A138" s="127">
        <v>4182</v>
      </c>
      <c r="B138" s="126"/>
      <c r="C138" s="125" t="s">
        <v>175</v>
      </c>
      <c r="D138" s="124">
        <v>0</v>
      </c>
      <c r="E138" s="124">
        <v>0</v>
      </c>
      <c r="F138" s="124">
        <v>0</v>
      </c>
      <c r="G138" s="123">
        <v>0</v>
      </c>
    </row>
    <row r="139" spans="1:7">
      <c r="A139" s="122"/>
      <c r="B139" s="121"/>
      <c r="C139" s="121"/>
      <c r="D139" s="120"/>
      <c r="E139" s="120"/>
      <c r="F139" s="120"/>
      <c r="G139" s="119"/>
    </row>
    <row r="140" spans="1:7">
      <c r="A140" s="132">
        <v>4184</v>
      </c>
      <c r="B140" s="131" t="s">
        <v>125</v>
      </c>
      <c r="C140" s="130" t="s">
        <v>124</v>
      </c>
      <c r="D140" s="129">
        <v>0</v>
      </c>
      <c r="E140" s="129">
        <v>0</v>
      </c>
      <c r="F140" s="129">
        <v>0</v>
      </c>
      <c r="G140" s="128">
        <v>0</v>
      </c>
    </row>
    <row r="141" spans="1:7">
      <c r="A141" s="127">
        <v>4184</v>
      </c>
      <c r="B141" s="126"/>
      <c r="C141" s="125" t="s">
        <v>174</v>
      </c>
      <c r="D141" s="124">
        <v>0</v>
      </c>
      <c r="E141" s="124">
        <v>0</v>
      </c>
      <c r="F141" s="124">
        <v>0</v>
      </c>
      <c r="G141" s="123">
        <v>0</v>
      </c>
    </row>
    <row r="142" spans="1:7">
      <c r="A142" s="122"/>
      <c r="B142" s="121"/>
      <c r="C142" s="121"/>
      <c r="D142" s="120"/>
      <c r="E142" s="120"/>
      <c r="F142" s="120"/>
      <c r="G142" s="119"/>
    </row>
    <row r="143" spans="1:7">
      <c r="A143" s="132">
        <v>4185</v>
      </c>
      <c r="B143" s="131" t="s">
        <v>125</v>
      </c>
      <c r="C143" s="130" t="s">
        <v>124</v>
      </c>
      <c r="D143" s="129">
        <v>0</v>
      </c>
      <c r="E143" s="129">
        <v>0</v>
      </c>
      <c r="F143" s="129">
        <v>0</v>
      </c>
      <c r="G143" s="128">
        <v>0</v>
      </c>
    </row>
    <row r="144" spans="1:7">
      <c r="A144" s="127">
        <v>4185</v>
      </c>
      <c r="B144" s="126"/>
      <c r="C144" s="125" t="s">
        <v>173</v>
      </c>
      <c r="D144" s="124">
        <v>0</v>
      </c>
      <c r="E144" s="124">
        <v>0</v>
      </c>
      <c r="F144" s="124">
        <v>0</v>
      </c>
      <c r="G144" s="123">
        <v>0</v>
      </c>
    </row>
    <row r="145" spans="1:7">
      <c r="A145" s="122"/>
      <c r="B145" s="121"/>
      <c r="C145" s="121"/>
      <c r="D145" s="120"/>
      <c r="E145" s="120"/>
      <c r="F145" s="120"/>
      <c r="G145" s="119"/>
    </row>
    <row r="146" spans="1:7">
      <c r="A146" s="132">
        <v>4186</v>
      </c>
      <c r="B146" s="131" t="s">
        <v>125</v>
      </c>
      <c r="C146" s="130" t="s">
        <v>124</v>
      </c>
      <c r="D146" s="129">
        <v>0</v>
      </c>
      <c r="E146" s="129">
        <v>0</v>
      </c>
      <c r="F146" s="129">
        <v>0</v>
      </c>
      <c r="G146" s="128">
        <v>0</v>
      </c>
    </row>
    <row r="147" spans="1:7">
      <c r="A147" s="127">
        <v>4186</v>
      </c>
      <c r="B147" s="126"/>
      <c r="C147" s="125" t="s">
        <v>172</v>
      </c>
      <c r="D147" s="124">
        <v>0</v>
      </c>
      <c r="E147" s="124">
        <v>0</v>
      </c>
      <c r="F147" s="124">
        <v>0</v>
      </c>
      <c r="G147" s="123">
        <v>0</v>
      </c>
    </row>
    <row r="148" spans="1:7">
      <c r="A148" s="122"/>
      <c r="B148" s="121"/>
      <c r="C148" s="121"/>
      <c r="D148" s="120"/>
      <c r="E148" s="120"/>
      <c r="F148" s="120"/>
      <c r="G148" s="119"/>
    </row>
    <row r="149" spans="1:7">
      <c r="A149" s="132">
        <v>4189</v>
      </c>
      <c r="B149" s="131" t="s">
        <v>125</v>
      </c>
      <c r="C149" s="130" t="s">
        <v>124</v>
      </c>
      <c r="D149" s="129">
        <v>0</v>
      </c>
      <c r="E149" s="129">
        <v>0</v>
      </c>
      <c r="F149" s="129">
        <v>0</v>
      </c>
      <c r="G149" s="128">
        <v>0</v>
      </c>
    </row>
    <row r="150" spans="1:7">
      <c r="A150" s="127">
        <v>4189</v>
      </c>
      <c r="B150" s="126"/>
      <c r="C150" s="125" t="s">
        <v>171</v>
      </c>
      <c r="D150" s="124">
        <v>0</v>
      </c>
      <c r="E150" s="124">
        <v>0</v>
      </c>
      <c r="F150" s="124">
        <v>0</v>
      </c>
      <c r="G150" s="123">
        <v>0</v>
      </c>
    </row>
    <row r="151" spans="1:7">
      <c r="A151" s="122"/>
      <c r="B151" s="121"/>
      <c r="C151" s="121"/>
      <c r="D151" s="120"/>
      <c r="E151" s="120"/>
      <c r="F151" s="120"/>
      <c r="G151" s="119"/>
    </row>
    <row r="152" spans="1:7">
      <c r="A152" s="132">
        <v>4332</v>
      </c>
      <c r="B152" s="131" t="s">
        <v>148</v>
      </c>
      <c r="C152" s="130" t="s">
        <v>147</v>
      </c>
      <c r="D152" s="129">
        <v>0</v>
      </c>
      <c r="E152" s="129">
        <v>50</v>
      </c>
      <c r="F152" s="129">
        <v>50</v>
      </c>
      <c r="G152" s="128">
        <v>100</v>
      </c>
    </row>
    <row r="153" spans="1:7">
      <c r="A153" s="127">
        <v>4332</v>
      </c>
      <c r="B153" s="126"/>
      <c r="C153" s="125" t="s">
        <v>170</v>
      </c>
      <c r="D153" s="124">
        <v>0</v>
      </c>
      <c r="E153" s="124">
        <v>50</v>
      </c>
      <c r="F153" s="124">
        <v>50</v>
      </c>
      <c r="G153" s="123">
        <v>100</v>
      </c>
    </row>
    <row r="154" spans="1:7">
      <c r="A154" s="122"/>
      <c r="B154" s="121"/>
      <c r="C154" s="121"/>
      <c r="D154" s="120"/>
      <c r="E154" s="120"/>
      <c r="F154" s="120"/>
      <c r="G154" s="119"/>
    </row>
    <row r="155" spans="1:7">
      <c r="A155" s="132">
        <v>4350</v>
      </c>
      <c r="B155" s="131" t="s">
        <v>168</v>
      </c>
      <c r="C155" s="130" t="s">
        <v>167</v>
      </c>
      <c r="D155" s="129">
        <v>0</v>
      </c>
      <c r="E155" s="129">
        <v>1677</v>
      </c>
      <c r="F155" s="129">
        <v>1677</v>
      </c>
      <c r="G155" s="128">
        <v>100</v>
      </c>
    </row>
    <row r="156" spans="1:7">
      <c r="A156" s="127">
        <v>4350</v>
      </c>
      <c r="B156" s="126"/>
      <c r="C156" s="125" t="s">
        <v>169</v>
      </c>
      <c r="D156" s="124">
        <v>0</v>
      </c>
      <c r="E156" s="124">
        <v>1677</v>
      </c>
      <c r="F156" s="124">
        <v>1677</v>
      </c>
      <c r="G156" s="123">
        <v>100</v>
      </c>
    </row>
    <row r="157" spans="1:7">
      <c r="A157" s="122"/>
      <c r="B157" s="121"/>
      <c r="C157" s="121"/>
      <c r="D157" s="120"/>
      <c r="E157" s="120"/>
      <c r="F157" s="120"/>
      <c r="G157" s="119"/>
    </row>
    <row r="158" spans="1:7">
      <c r="A158" s="132">
        <v>4357</v>
      </c>
      <c r="B158" s="131" t="s">
        <v>168</v>
      </c>
      <c r="C158" s="130" t="s">
        <v>167</v>
      </c>
      <c r="D158" s="129">
        <v>14000</v>
      </c>
      <c r="E158" s="129">
        <v>12265</v>
      </c>
      <c r="F158" s="129">
        <v>12265</v>
      </c>
      <c r="G158" s="128">
        <v>100</v>
      </c>
    </row>
    <row r="159" spans="1:7">
      <c r="A159" s="132">
        <v>4357</v>
      </c>
      <c r="B159" s="131" t="s">
        <v>148</v>
      </c>
      <c r="C159" s="130" t="s">
        <v>147</v>
      </c>
      <c r="D159" s="129">
        <v>0</v>
      </c>
      <c r="E159" s="129">
        <v>0</v>
      </c>
      <c r="F159" s="129">
        <v>0</v>
      </c>
      <c r="G159" s="128">
        <v>0</v>
      </c>
    </row>
    <row r="160" spans="1:7">
      <c r="A160" s="132">
        <v>4357</v>
      </c>
      <c r="B160" s="131" t="s">
        <v>136</v>
      </c>
      <c r="C160" s="130" t="s">
        <v>135</v>
      </c>
      <c r="D160" s="129">
        <v>0</v>
      </c>
      <c r="E160" s="129">
        <v>34</v>
      </c>
      <c r="F160" s="129">
        <v>34</v>
      </c>
      <c r="G160" s="128">
        <v>100</v>
      </c>
    </row>
    <row r="161" spans="1:7">
      <c r="A161" s="127">
        <v>4357</v>
      </c>
      <c r="B161" s="126"/>
      <c r="C161" s="125" t="s">
        <v>166</v>
      </c>
      <c r="D161" s="124">
        <v>14000</v>
      </c>
      <c r="E161" s="124">
        <v>12299</v>
      </c>
      <c r="F161" s="124">
        <v>12299</v>
      </c>
      <c r="G161" s="123">
        <v>100</v>
      </c>
    </row>
    <row r="162" spans="1:7">
      <c r="A162" s="122"/>
      <c r="B162" s="121"/>
      <c r="C162" s="121"/>
      <c r="D162" s="120"/>
      <c r="E162" s="120"/>
      <c r="F162" s="120"/>
      <c r="G162" s="119"/>
    </row>
    <row r="163" spans="1:7">
      <c r="A163" s="132">
        <v>4379</v>
      </c>
      <c r="B163" s="131" t="s">
        <v>148</v>
      </c>
      <c r="C163" s="130" t="s">
        <v>147</v>
      </c>
      <c r="D163" s="129">
        <v>0</v>
      </c>
      <c r="E163" s="129">
        <v>1</v>
      </c>
      <c r="F163" s="129">
        <v>26</v>
      </c>
      <c r="G163" s="128">
        <v>2600</v>
      </c>
    </row>
    <row r="164" spans="1:7">
      <c r="A164" s="132">
        <v>4379</v>
      </c>
      <c r="B164" s="131" t="s">
        <v>136</v>
      </c>
      <c r="C164" s="130" t="s">
        <v>135</v>
      </c>
      <c r="D164" s="129">
        <v>0</v>
      </c>
      <c r="E164" s="129">
        <v>30</v>
      </c>
      <c r="F164" s="129">
        <v>30</v>
      </c>
      <c r="G164" s="128">
        <v>100</v>
      </c>
    </row>
    <row r="165" spans="1:7">
      <c r="A165" s="127">
        <v>4379</v>
      </c>
      <c r="B165" s="126"/>
      <c r="C165" s="125" t="s">
        <v>165</v>
      </c>
      <c r="D165" s="124">
        <v>0</v>
      </c>
      <c r="E165" s="124">
        <v>31</v>
      </c>
      <c r="F165" s="124">
        <v>56</v>
      </c>
      <c r="G165" s="123">
        <v>180.6</v>
      </c>
    </row>
    <row r="166" spans="1:7">
      <c r="A166" s="122"/>
      <c r="B166" s="121"/>
      <c r="C166" s="121"/>
      <c r="D166" s="120"/>
      <c r="E166" s="120"/>
      <c r="F166" s="120"/>
      <c r="G166" s="119"/>
    </row>
    <row r="167" spans="1:7">
      <c r="A167" s="132">
        <v>4399</v>
      </c>
      <c r="B167" s="131" t="s">
        <v>148</v>
      </c>
      <c r="C167" s="130" t="s">
        <v>147</v>
      </c>
      <c r="D167" s="129">
        <v>0</v>
      </c>
      <c r="E167" s="129">
        <v>33</v>
      </c>
      <c r="F167" s="129">
        <v>33</v>
      </c>
      <c r="G167" s="128">
        <v>100</v>
      </c>
    </row>
    <row r="168" spans="1:7">
      <c r="A168" s="132">
        <v>4399</v>
      </c>
      <c r="B168" s="131" t="s">
        <v>136</v>
      </c>
      <c r="C168" s="130" t="s">
        <v>135</v>
      </c>
      <c r="D168" s="129">
        <v>0</v>
      </c>
      <c r="E168" s="129">
        <v>4</v>
      </c>
      <c r="F168" s="129">
        <v>4</v>
      </c>
      <c r="G168" s="128">
        <v>100</v>
      </c>
    </row>
    <row r="169" spans="1:7">
      <c r="A169" s="127">
        <v>4399</v>
      </c>
      <c r="B169" s="126"/>
      <c r="C169" s="125" t="s">
        <v>164</v>
      </c>
      <c r="D169" s="124">
        <v>0</v>
      </c>
      <c r="E169" s="124">
        <v>37</v>
      </c>
      <c r="F169" s="124">
        <v>37</v>
      </c>
      <c r="G169" s="123">
        <v>100</v>
      </c>
    </row>
    <row r="170" spans="1:7">
      <c r="A170" s="122"/>
      <c r="B170" s="121"/>
      <c r="C170" s="121"/>
      <c r="D170" s="120"/>
      <c r="E170" s="120"/>
      <c r="F170" s="120"/>
      <c r="G170" s="119"/>
    </row>
    <row r="171" spans="1:7">
      <c r="A171" s="132">
        <v>5273</v>
      </c>
      <c r="B171" s="131" t="s">
        <v>158</v>
      </c>
      <c r="C171" s="130" t="s">
        <v>157</v>
      </c>
      <c r="D171" s="129">
        <v>0</v>
      </c>
      <c r="E171" s="129">
        <v>341</v>
      </c>
      <c r="F171" s="129">
        <v>341</v>
      </c>
      <c r="G171" s="128">
        <v>100</v>
      </c>
    </row>
    <row r="172" spans="1:7">
      <c r="A172" s="127">
        <v>5273</v>
      </c>
      <c r="B172" s="126"/>
      <c r="C172" s="125" t="s">
        <v>163</v>
      </c>
      <c r="D172" s="124">
        <v>0</v>
      </c>
      <c r="E172" s="124">
        <v>341</v>
      </c>
      <c r="F172" s="124">
        <v>341</v>
      </c>
      <c r="G172" s="123">
        <v>100</v>
      </c>
    </row>
    <row r="173" spans="1:7">
      <c r="A173" s="122"/>
      <c r="B173" s="121"/>
      <c r="C173" s="121"/>
      <c r="D173" s="120"/>
      <c r="E173" s="120"/>
      <c r="F173" s="120"/>
      <c r="G173" s="119"/>
    </row>
    <row r="174" spans="1:7">
      <c r="A174" s="132">
        <v>5511</v>
      </c>
      <c r="B174" s="131" t="s">
        <v>144</v>
      </c>
      <c r="C174" s="130" t="s">
        <v>143</v>
      </c>
      <c r="D174" s="129">
        <v>3100</v>
      </c>
      <c r="E174" s="129">
        <v>3100</v>
      </c>
      <c r="F174" s="129">
        <v>3100</v>
      </c>
      <c r="G174" s="128">
        <v>100</v>
      </c>
    </row>
    <row r="175" spans="1:7">
      <c r="A175" s="127">
        <v>5511</v>
      </c>
      <c r="B175" s="126"/>
      <c r="C175" s="125" t="s">
        <v>111</v>
      </c>
      <c r="D175" s="124">
        <v>3100</v>
      </c>
      <c r="E175" s="124">
        <v>3100</v>
      </c>
      <c r="F175" s="124">
        <v>3100</v>
      </c>
      <c r="G175" s="123">
        <v>100</v>
      </c>
    </row>
    <row r="176" spans="1:7">
      <c r="A176" s="122"/>
      <c r="B176" s="121"/>
      <c r="C176" s="121"/>
      <c r="D176" s="120"/>
      <c r="E176" s="120"/>
      <c r="F176" s="120"/>
      <c r="G176" s="119"/>
    </row>
    <row r="177" spans="1:7">
      <c r="A177" s="132">
        <v>5521</v>
      </c>
      <c r="B177" s="131" t="s">
        <v>156</v>
      </c>
      <c r="C177" s="130" t="s">
        <v>155</v>
      </c>
      <c r="D177" s="129">
        <v>0</v>
      </c>
      <c r="E177" s="129">
        <v>0</v>
      </c>
      <c r="F177" s="129">
        <v>10</v>
      </c>
      <c r="G177" s="128">
        <v>0</v>
      </c>
    </row>
    <row r="178" spans="1:7">
      <c r="A178" s="127">
        <v>5521</v>
      </c>
      <c r="B178" s="126"/>
      <c r="C178" s="125" t="s">
        <v>162</v>
      </c>
      <c r="D178" s="124">
        <v>0</v>
      </c>
      <c r="E178" s="124">
        <v>0</v>
      </c>
      <c r="F178" s="124">
        <v>10</v>
      </c>
      <c r="G178" s="123">
        <v>0</v>
      </c>
    </row>
    <row r="179" spans="1:7">
      <c r="A179" s="122"/>
      <c r="B179" s="121"/>
      <c r="C179" s="121"/>
      <c r="D179" s="120"/>
      <c r="E179" s="120"/>
      <c r="F179" s="120"/>
      <c r="G179" s="119"/>
    </row>
    <row r="180" spans="1:7">
      <c r="A180" s="132">
        <v>6113</v>
      </c>
      <c r="B180" s="131" t="s">
        <v>152</v>
      </c>
      <c r="C180" s="130" t="s">
        <v>151</v>
      </c>
      <c r="D180" s="129">
        <v>0</v>
      </c>
      <c r="E180" s="129">
        <v>0</v>
      </c>
      <c r="F180" s="129">
        <v>0</v>
      </c>
      <c r="G180" s="128">
        <v>0</v>
      </c>
    </row>
    <row r="181" spans="1:7">
      <c r="A181" s="132">
        <v>6113</v>
      </c>
      <c r="B181" s="131" t="s">
        <v>161</v>
      </c>
      <c r="C181" s="130" t="s">
        <v>160</v>
      </c>
      <c r="D181" s="129">
        <v>0</v>
      </c>
      <c r="E181" s="129">
        <v>17</v>
      </c>
      <c r="F181" s="129">
        <v>17</v>
      </c>
      <c r="G181" s="128">
        <v>100</v>
      </c>
    </row>
    <row r="182" spans="1:7">
      <c r="A182" s="132">
        <v>6113</v>
      </c>
      <c r="B182" s="131" t="s">
        <v>136</v>
      </c>
      <c r="C182" s="130" t="s">
        <v>135</v>
      </c>
      <c r="D182" s="129">
        <v>0</v>
      </c>
      <c r="E182" s="129">
        <v>3</v>
      </c>
      <c r="F182" s="129">
        <v>3</v>
      </c>
      <c r="G182" s="128">
        <v>100</v>
      </c>
    </row>
    <row r="183" spans="1:7">
      <c r="A183" s="127">
        <v>6113</v>
      </c>
      <c r="B183" s="126"/>
      <c r="C183" s="125" t="s">
        <v>159</v>
      </c>
      <c r="D183" s="124">
        <v>0</v>
      </c>
      <c r="E183" s="124">
        <v>20</v>
      </c>
      <c r="F183" s="124">
        <v>20</v>
      </c>
      <c r="G183" s="123">
        <v>100</v>
      </c>
    </row>
    <row r="184" spans="1:7">
      <c r="A184" s="122"/>
      <c r="B184" s="121"/>
      <c r="C184" s="121"/>
      <c r="D184" s="120"/>
      <c r="E184" s="120"/>
      <c r="F184" s="120"/>
      <c r="G184" s="119"/>
    </row>
    <row r="185" spans="1:7">
      <c r="A185" s="132">
        <v>6172</v>
      </c>
      <c r="B185" s="131" t="s">
        <v>158</v>
      </c>
      <c r="C185" s="130" t="s">
        <v>157</v>
      </c>
      <c r="D185" s="129">
        <v>1472</v>
      </c>
      <c r="E185" s="129">
        <v>1535</v>
      </c>
      <c r="F185" s="129">
        <v>1684</v>
      </c>
      <c r="G185" s="128">
        <v>109.7</v>
      </c>
    </row>
    <row r="186" spans="1:7">
      <c r="A186" s="132">
        <v>6172</v>
      </c>
      <c r="B186" s="131" t="s">
        <v>156</v>
      </c>
      <c r="C186" s="130" t="s">
        <v>155</v>
      </c>
      <c r="D186" s="129">
        <v>3720</v>
      </c>
      <c r="E186" s="129">
        <v>3720</v>
      </c>
      <c r="F186" s="129">
        <v>3716</v>
      </c>
      <c r="G186" s="128">
        <v>99.9</v>
      </c>
    </row>
    <row r="187" spans="1:7">
      <c r="A187" s="132">
        <v>6172</v>
      </c>
      <c r="B187" s="131" t="s">
        <v>154</v>
      </c>
      <c r="C187" s="130" t="s">
        <v>153</v>
      </c>
      <c r="D187" s="129">
        <v>8</v>
      </c>
      <c r="E187" s="129">
        <v>8</v>
      </c>
      <c r="F187" s="129">
        <v>8</v>
      </c>
      <c r="G187" s="128">
        <v>100</v>
      </c>
    </row>
    <row r="188" spans="1:7">
      <c r="A188" s="132">
        <v>6172</v>
      </c>
      <c r="B188" s="131" t="s">
        <v>152</v>
      </c>
      <c r="C188" s="130" t="s">
        <v>151</v>
      </c>
      <c r="D188" s="129">
        <v>0</v>
      </c>
      <c r="E188" s="129">
        <v>0</v>
      </c>
      <c r="F188" s="129">
        <v>2</v>
      </c>
      <c r="G188" s="128">
        <v>0</v>
      </c>
    </row>
    <row r="189" spans="1:7">
      <c r="A189" s="132">
        <v>6172</v>
      </c>
      <c r="B189" s="131" t="s">
        <v>150</v>
      </c>
      <c r="C189" s="130" t="s">
        <v>149</v>
      </c>
      <c r="D189" s="129">
        <v>5</v>
      </c>
      <c r="E189" s="129">
        <v>33</v>
      </c>
      <c r="F189" s="129">
        <v>28</v>
      </c>
      <c r="G189" s="128">
        <v>84.8</v>
      </c>
    </row>
    <row r="190" spans="1:7">
      <c r="A190" s="132">
        <v>6172</v>
      </c>
      <c r="B190" s="131" t="s">
        <v>148</v>
      </c>
      <c r="C190" s="130" t="s">
        <v>147</v>
      </c>
      <c r="D190" s="129">
        <v>25</v>
      </c>
      <c r="E190" s="129">
        <v>25</v>
      </c>
      <c r="F190" s="129">
        <v>85</v>
      </c>
      <c r="G190" s="128">
        <v>340</v>
      </c>
    </row>
    <row r="191" spans="1:7">
      <c r="A191" s="132">
        <v>6172</v>
      </c>
      <c r="B191" s="131" t="s">
        <v>136</v>
      </c>
      <c r="C191" s="130" t="s">
        <v>135</v>
      </c>
      <c r="D191" s="129">
        <v>65</v>
      </c>
      <c r="E191" s="129">
        <v>226</v>
      </c>
      <c r="F191" s="129">
        <v>277</v>
      </c>
      <c r="G191" s="128">
        <v>122.6</v>
      </c>
    </row>
    <row r="192" spans="1:7">
      <c r="A192" s="132">
        <v>6172</v>
      </c>
      <c r="B192" s="131" t="s">
        <v>146</v>
      </c>
      <c r="C192" s="130" t="s">
        <v>145</v>
      </c>
      <c r="D192" s="129">
        <v>0</v>
      </c>
      <c r="E192" s="129">
        <v>0</v>
      </c>
      <c r="F192" s="129">
        <v>0</v>
      </c>
      <c r="G192" s="128">
        <v>0</v>
      </c>
    </row>
    <row r="193" spans="1:7">
      <c r="A193" s="132">
        <v>6172</v>
      </c>
      <c r="B193" s="131" t="s">
        <v>144</v>
      </c>
      <c r="C193" s="130" t="s">
        <v>143</v>
      </c>
      <c r="D193" s="129">
        <v>0</v>
      </c>
      <c r="E193" s="129">
        <v>0</v>
      </c>
      <c r="F193" s="129">
        <v>0</v>
      </c>
      <c r="G193" s="128">
        <v>0</v>
      </c>
    </row>
    <row r="194" spans="1:7">
      <c r="A194" s="132">
        <v>6172</v>
      </c>
      <c r="B194" s="126"/>
      <c r="C194" s="125" t="s">
        <v>142</v>
      </c>
      <c r="D194" s="124">
        <v>5295</v>
      </c>
      <c r="E194" s="124">
        <v>5547</v>
      </c>
      <c r="F194" s="124">
        <v>5800</v>
      </c>
      <c r="G194" s="123">
        <v>104.6</v>
      </c>
    </row>
    <row r="195" spans="1:7">
      <c r="A195" s="122"/>
      <c r="B195" s="121"/>
      <c r="C195" s="121"/>
      <c r="D195" s="120"/>
      <c r="E195" s="120"/>
      <c r="F195" s="120"/>
      <c r="G195" s="119"/>
    </row>
    <row r="196" spans="1:7">
      <c r="A196" s="132">
        <v>6310</v>
      </c>
      <c r="B196" s="131" t="s">
        <v>141</v>
      </c>
      <c r="C196" s="130" t="s">
        <v>140</v>
      </c>
      <c r="D196" s="129">
        <v>20000</v>
      </c>
      <c r="E196" s="129">
        <v>29148</v>
      </c>
      <c r="F196" s="129">
        <v>38048</v>
      </c>
      <c r="G196" s="128">
        <v>130.5</v>
      </c>
    </row>
    <row r="197" spans="1:7">
      <c r="A197" s="132">
        <v>6310</v>
      </c>
      <c r="B197" s="131" t="s">
        <v>136</v>
      </c>
      <c r="C197" s="130" t="s">
        <v>135</v>
      </c>
      <c r="D197" s="129">
        <v>0</v>
      </c>
      <c r="E197" s="129">
        <v>173</v>
      </c>
      <c r="F197" s="129">
        <v>209</v>
      </c>
      <c r="G197" s="128">
        <v>120.8</v>
      </c>
    </row>
    <row r="198" spans="1:7">
      <c r="A198" s="127">
        <v>6310</v>
      </c>
      <c r="B198" s="126"/>
      <c r="C198" s="125" t="s">
        <v>139</v>
      </c>
      <c r="D198" s="124">
        <v>20000</v>
      </c>
      <c r="E198" s="124">
        <v>29321</v>
      </c>
      <c r="F198" s="124">
        <v>38257</v>
      </c>
      <c r="G198" s="123">
        <v>130.5</v>
      </c>
    </row>
    <row r="199" spans="1:7">
      <c r="A199" s="122"/>
      <c r="B199" s="121"/>
      <c r="C199" s="121"/>
      <c r="D199" s="120"/>
      <c r="E199" s="120"/>
      <c r="F199" s="120"/>
      <c r="G199" s="119"/>
    </row>
    <row r="200" spans="1:7">
      <c r="A200" s="132">
        <v>6320</v>
      </c>
      <c r="B200" s="131" t="s">
        <v>138</v>
      </c>
      <c r="C200" s="130" t="s">
        <v>137</v>
      </c>
      <c r="D200" s="129">
        <v>0</v>
      </c>
      <c r="E200" s="129">
        <v>3697</v>
      </c>
      <c r="F200" s="129">
        <v>3707</v>
      </c>
      <c r="G200" s="128">
        <v>100.3</v>
      </c>
    </row>
    <row r="201" spans="1:7">
      <c r="A201" s="132">
        <v>6320</v>
      </c>
      <c r="B201" s="131" t="s">
        <v>136</v>
      </c>
      <c r="C201" s="130" t="s">
        <v>135</v>
      </c>
      <c r="D201" s="129">
        <v>0</v>
      </c>
      <c r="E201" s="129">
        <v>1</v>
      </c>
      <c r="F201" s="129">
        <v>41</v>
      </c>
      <c r="G201" s="128">
        <v>4100</v>
      </c>
    </row>
    <row r="202" spans="1:7">
      <c r="A202" s="127">
        <v>6320</v>
      </c>
      <c r="B202" s="126"/>
      <c r="C202" s="125" t="s">
        <v>134</v>
      </c>
      <c r="D202" s="124">
        <v>0</v>
      </c>
      <c r="E202" s="124">
        <v>3698</v>
      </c>
      <c r="F202" s="124">
        <v>3748</v>
      </c>
      <c r="G202" s="123">
        <v>101.4</v>
      </c>
    </row>
    <row r="203" spans="1:7">
      <c r="A203" s="122"/>
      <c r="B203" s="121"/>
      <c r="C203" s="121"/>
      <c r="D203" s="120"/>
      <c r="E203" s="120"/>
      <c r="F203" s="120"/>
      <c r="G203" s="119"/>
    </row>
    <row r="204" spans="1:7">
      <c r="A204" s="132">
        <v>6402</v>
      </c>
      <c r="B204" s="131" t="s">
        <v>133</v>
      </c>
      <c r="C204" s="130" t="s">
        <v>132</v>
      </c>
      <c r="D204" s="129">
        <v>0</v>
      </c>
      <c r="E204" s="129">
        <v>0</v>
      </c>
      <c r="F204" s="129">
        <v>0</v>
      </c>
      <c r="G204" s="128">
        <v>0</v>
      </c>
    </row>
    <row r="205" spans="1:7">
      <c r="A205" s="132">
        <v>6402</v>
      </c>
      <c r="B205" s="131" t="s">
        <v>131</v>
      </c>
      <c r="C205" s="130" t="s">
        <v>130</v>
      </c>
      <c r="D205" s="129">
        <v>0</v>
      </c>
      <c r="E205" s="129">
        <v>51</v>
      </c>
      <c r="F205" s="129">
        <v>51</v>
      </c>
      <c r="G205" s="128">
        <v>100</v>
      </c>
    </row>
    <row r="206" spans="1:7">
      <c r="A206" s="132">
        <v>6402</v>
      </c>
      <c r="B206" s="131" t="s">
        <v>129</v>
      </c>
      <c r="C206" s="130" t="s">
        <v>128</v>
      </c>
      <c r="D206" s="129">
        <v>0</v>
      </c>
      <c r="E206" s="129">
        <v>6173</v>
      </c>
      <c r="F206" s="129">
        <v>6404</v>
      </c>
      <c r="G206" s="128">
        <v>103.7</v>
      </c>
    </row>
    <row r="207" spans="1:7" ht="25.5">
      <c r="A207" s="132">
        <v>6402</v>
      </c>
      <c r="B207" s="131" t="s">
        <v>127</v>
      </c>
      <c r="C207" s="177" t="s">
        <v>126</v>
      </c>
      <c r="D207" s="129">
        <v>0</v>
      </c>
      <c r="E207" s="129">
        <v>1237</v>
      </c>
      <c r="F207" s="129">
        <v>1237</v>
      </c>
      <c r="G207" s="128">
        <v>100</v>
      </c>
    </row>
    <row r="208" spans="1:7">
      <c r="A208" s="132">
        <v>6402</v>
      </c>
      <c r="B208" s="131" t="s">
        <v>125</v>
      </c>
      <c r="C208" s="130" t="s">
        <v>124</v>
      </c>
      <c r="D208" s="129">
        <v>0</v>
      </c>
      <c r="E208" s="129">
        <v>11803</v>
      </c>
      <c r="F208" s="129">
        <v>16230</v>
      </c>
      <c r="G208" s="128">
        <v>137.5</v>
      </c>
    </row>
    <row r="209" spans="1:15">
      <c r="A209" s="132">
        <v>6402</v>
      </c>
      <c r="B209" s="126"/>
      <c r="C209" s="125" t="s">
        <v>123</v>
      </c>
      <c r="D209" s="124">
        <v>0</v>
      </c>
      <c r="E209" s="124">
        <v>19264</v>
      </c>
      <c r="F209" s="124">
        <v>23922</v>
      </c>
      <c r="G209" s="123">
        <v>124.2</v>
      </c>
    </row>
    <row r="210" spans="1:15">
      <c r="A210" s="122"/>
      <c r="B210" s="121"/>
      <c r="C210" s="121"/>
      <c r="D210" s="120"/>
      <c r="E210" s="120"/>
      <c r="F210" s="120"/>
      <c r="G210" s="119"/>
    </row>
    <row r="211" spans="1:15">
      <c r="A211" s="132" t="s">
        <v>68</v>
      </c>
      <c r="B211" s="131" t="s">
        <v>122</v>
      </c>
      <c r="C211" s="130" t="s">
        <v>121</v>
      </c>
      <c r="D211" s="129">
        <v>61500</v>
      </c>
      <c r="E211" s="129">
        <v>80684</v>
      </c>
      <c r="F211" s="129">
        <v>80648</v>
      </c>
      <c r="G211" s="128">
        <v>100</v>
      </c>
    </row>
    <row r="212" spans="1:15" ht="13.5" thickBot="1">
      <c r="A212" s="118" t="s">
        <v>70</v>
      </c>
      <c r="B212" s="117"/>
      <c r="C212" s="176" t="s">
        <v>120</v>
      </c>
      <c r="D212" s="175">
        <v>61500</v>
      </c>
      <c r="E212" s="175">
        <v>80684</v>
      </c>
      <c r="F212" s="175">
        <v>80648</v>
      </c>
      <c r="G212" s="174">
        <v>100</v>
      </c>
    </row>
    <row r="213" spans="1:15">
      <c r="A213" s="113"/>
      <c r="B213" s="113"/>
      <c r="C213" s="112"/>
      <c r="D213" s="173"/>
      <c r="E213" s="173"/>
      <c r="F213" s="173"/>
      <c r="G213" s="172"/>
    </row>
    <row r="214" spans="1:15" s="133" customFormat="1">
      <c r="A214" s="148"/>
      <c r="B214" s="148"/>
      <c r="C214" s="147"/>
      <c r="D214" s="171"/>
      <c r="E214" s="171"/>
      <c r="F214" s="171"/>
      <c r="G214" s="170"/>
      <c r="I214" s="134"/>
      <c r="J214" s="134"/>
      <c r="K214" s="134"/>
      <c r="L214" s="134"/>
      <c r="M214" s="134"/>
      <c r="N214" s="134"/>
      <c r="O214" s="134"/>
    </row>
    <row r="215" spans="1:15" s="133" customFormat="1" ht="18" customHeight="1">
      <c r="A215" s="143" t="s">
        <v>22</v>
      </c>
      <c r="B215" s="142"/>
      <c r="C215" s="142"/>
      <c r="D215" s="141"/>
      <c r="E215" s="141"/>
      <c r="F215" s="141"/>
      <c r="G215" s="144"/>
      <c r="I215" s="134"/>
      <c r="J215" s="134"/>
      <c r="K215" s="134"/>
      <c r="L215" s="134"/>
      <c r="M215" s="134"/>
      <c r="N215" s="134"/>
      <c r="O215" s="134"/>
    </row>
    <row r="216" spans="1:15" s="133" customFormat="1" ht="12.75" customHeight="1" thickBot="1">
      <c r="A216" s="143"/>
      <c r="B216" s="142"/>
      <c r="C216" s="142"/>
      <c r="D216" s="141"/>
      <c r="E216" s="141"/>
      <c r="F216" s="141"/>
      <c r="G216" s="140" t="s">
        <v>30</v>
      </c>
      <c r="I216" s="134"/>
      <c r="J216" s="134"/>
      <c r="K216" s="134"/>
      <c r="L216" s="134"/>
      <c r="M216" s="134"/>
      <c r="N216" s="134"/>
      <c r="O216" s="134"/>
    </row>
    <row r="217" spans="1:15" s="133" customFormat="1" ht="39" customHeight="1" thickBot="1">
      <c r="A217" s="139" t="s">
        <v>109</v>
      </c>
      <c r="B217" s="138" t="s">
        <v>108</v>
      </c>
      <c r="C217" s="138" t="s">
        <v>107</v>
      </c>
      <c r="D217" s="137" t="s">
        <v>106</v>
      </c>
      <c r="E217" s="137" t="s">
        <v>105</v>
      </c>
      <c r="F217" s="137" t="s">
        <v>39</v>
      </c>
      <c r="G217" s="136" t="s">
        <v>104</v>
      </c>
      <c r="H217" s="135"/>
      <c r="I217" s="134"/>
      <c r="J217" s="134"/>
      <c r="K217" s="134"/>
      <c r="L217" s="134"/>
      <c r="M217" s="134"/>
      <c r="N217" s="134"/>
      <c r="O217" s="134"/>
    </row>
    <row r="218" spans="1:15">
      <c r="A218" s="160">
        <v>2251</v>
      </c>
      <c r="B218" s="169" t="s">
        <v>116</v>
      </c>
      <c r="C218" s="168" t="s">
        <v>115</v>
      </c>
      <c r="D218" s="167">
        <v>0</v>
      </c>
      <c r="E218" s="167">
        <v>0</v>
      </c>
      <c r="F218" s="167">
        <v>38</v>
      </c>
      <c r="G218" s="166">
        <v>0</v>
      </c>
    </row>
    <row r="219" spans="1:15">
      <c r="A219" s="165">
        <v>2251</v>
      </c>
      <c r="B219" s="164"/>
      <c r="C219" s="163" t="s">
        <v>119</v>
      </c>
      <c r="D219" s="162">
        <v>0</v>
      </c>
      <c r="E219" s="162">
        <v>0</v>
      </c>
      <c r="F219" s="162">
        <v>38</v>
      </c>
      <c r="G219" s="161">
        <v>0</v>
      </c>
    </row>
    <row r="220" spans="1:15">
      <c r="A220" s="160"/>
      <c r="B220" s="148"/>
      <c r="C220" s="147"/>
      <c r="D220" s="146"/>
      <c r="E220" s="146"/>
      <c r="F220" s="146"/>
      <c r="G220" s="159"/>
    </row>
    <row r="221" spans="1:15">
      <c r="A221" s="158">
        <v>3639</v>
      </c>
      <c r="B221" s="157" t="s">
        <v>118</v>
      </c>
      <c r="C221" s="156" t="s">
        <v>117</v>
      </c>
      <c r="D221" s="155">
        <v>42000</v>
      </c>
      <c r="E221" s="155">
        <v>6533</v>
      </c>
      <c r="F221" s="155">
        <v>6606</v>
      </c>
      <c r="G221" s="154">
        <v>101.1</v>
      </c>
    </row>
    <row r="222" spans="1:15">
      <c r="A222" s="160">
        <v>3639</v>
      </c>
      <c r="B222" s="169" t="s">
        <v>116</v>
      </c>
      <c r="C222" s="168" t="s">
        <v>115</v>
      </c>
      <c r="D222" s="167">
        <v>28000</v>
      </c>
      <c r="E222" s="167">
        <v>20708</v>
      </c>
      <c r="F222" s="167">
        <v>20709</v>
      </c>
      <c r="G222" s="166">
        <v>100</v>
      </c>
    </row>
    <row r="223" spans="1:15">
      <c r="A223" s="165">
        <v>3639</v>
      </c>
      <c r="B223" s="164"/>
      <c r="C223" s="163" t="s">
        <v>114</v>
      </c>
      <c r="D223" s="162">
        <v>70000</v>
      </c>
      <c r="E223" s="162">
        <v>27241</v>
      </c>
      <c r="F223" s="162">
        <v>27315</v>
      </c>
      <c r="G223" s="161">
        <v>100.3</v>
      </c>
    </row>
    <row r="224" spans="1:15">
      <c r="A224" s="160"/>
      <c r="B224" s="148"/>
      <c r="C224" s="147"/>
      <c r="D224" s="146"/>
      <c r="E224" s="146"/>
      <c r="F224" s="146"/>
      <c r="G224" s="159"/>
    </row>
    <row r="225" spans="1:15">
      <c r="A225" s="158">
        <v>5511</v>
      </c>
      <c r="B225" s="157" t="s">
        <v>113</v>
      </c>
      <c r="C225" s="156" t="s">
        <v>112</v>
      </c>
      <c r="D225" s="155">
        <v>15980</v>
      </c>
      <c r="E225" s="155">
        <v>15980</v>
      </c>
      <c r="F225" s="155">
        <v>15980</v>
      </c>
      <c r="G225" s="154">
        <v>100</v>
      </c>
    </row>
    <row r="226" spans="1:15" ht="13.5" thickBot="1">
      <c r="A226" s="153">
        <v>5511</v>
      </c>
      <c r="B226" s="152"/>
      <c r="C226" s="151" t="s">
        <v>111</v>
      </c>
      <c r="D226" s="150">
        <v>15980</v>
      </c>
      <c r="E226" s="150">
        <v>15980</v>
      </c>
      <c r="F226" s="150">
        <v>15980</v>
      </c>
      <c r="G226" s="149">
        <v>100</v>
      </c>
    </row>
    <row r="227" spans="1:15" s="133" customFormat="1">
      <c r="A227" s="148"/>
      <c r="B227" s="148"/>
      <c r="C227" s="147"/>
      <c r="D227" s="146"/>
      <c r="E227" s="146"/>
      <c r="F227" s="146"/>
      <c r="G227" s="145"/>
      <c r="I227" s="134"/>
      <c r="J227" s="134"/>
      <c r="K227" s="134"/>
      <c r="L227" s="134"/>
      <c r="M227" s="134"/>
      <c r="N227" s="134"/>
      <c r="O227" s="134"/>
    </row>
    <row r="228" spans="1:15" s="133" customFormat="1">
      <c r="A228" s="148"/>
      <c r="B228" s="148"/>
      <c r="C228" s="147"/>
      <c r="D228" s="146"/>
      <c r="E228" s="146"/>
      <c r="F228" s="146"/>
      <c r="G228" s="145"/>
      <c r="I228" s="134"/>
      <c r="J228" s="134"/>
      <c r="K228" s="134"/>
      <c r="L228" s="134"/>
      <c r="M228" s="134"/>
      <c r="N228" s="134"/>
      <c r="O228" s="134"/>
    </row>
    <row r="229" spans="1:15" s="133" customFormat="1" ht="18" customHeight="1">
      <c r="A229" s="143" t="s">
        <v>110</v>
      </c>
      <c r="B229" s="142"/>
      <c r="C229" s="142"/>
      <c r="D229" s="141"/>
      <c r="E229" s="141"/>
      <c r="F229" s="141"/>
      <c r="G229" s="144"/>
      <c r="I229" s="134"/>
      <c r="J229" s="134"/>
      <c r="K229" s="134"/>
      <c r="L229" s="134"/>
      <c r="M229" s="134"/>
      <c r="N229" s="134"/>
      <c r="O229" s="134"/>
    </row>
    <row r="230" spans="1:15" s="133" customFormat="1" ht="12.75" customHeight="1" thickBot="1">
      <c r="A230" s="143"/>
      <c r="B230" s="142"/>
      <c r="C230" s="142"/>
      <c r="D230" s="141"/>
      <c r="E230" s="141"/>
      <c r="F230" s="141"/>
      <c r="G230" s="140" t="s">
        <v>30</v>
      </c>
      <c r="I230" s="134"/>
      <c r="J230" s="134"/>
      <c r="K230" s="134"/>
      <c r="L230" s="134"/>
      <c r="M230" s="134"/>
      <c r="N230" s="134"/>
      <c r="O230" s="134"/>
    </row>
    <row r="231" spans="1:15" s="133" customFormat="1" ht="39" customHeight="1" thickBot="1">
      <c r="A231" s="139" t="s">
        <v>109</v>
      </c>
      <c r="B231" s="138" t="s">
        <v>108</v>
      </c>
      <c r="C231" s="138" t="s">
        <v>107</v>
      </c>
      <c r="D231" s="137" t="s">
        <v>106</v>
      </c>
      <c r="E231" s="137" t="s">
        <v>105</v>
      </c>
      <c r="F231" s="137" t="s">
        <v>39</v>
      </c>
      <c r="G231" s="136" t="s">
        <v>104</v>
      </c>
      <c r="H231" s="135"/>
      <c r="I231" s="134"/>
      <c r="J231" s="134"/>
      <c r="K231" s="134"/>
      <c r="L231" s="134"/>
      <c r="M231" s="134"/>
      <c r="N231" s="134"/>
      <c r="O231" s="134"/>
    </row>
    <row r="232" spans="1:15">
      <c r="A232" s="132" t="s">
        <v>68</v>
      </c>
      <c r="B232" s="131" t="s">
        <v>103</v>
      </c>
      <c r="C232" s="130" t="s">
        <v>102</v>
      </c>
      <c r="D232" s="129">
        <v>0</v>
      </c>
      <c r="E232" s="129">
        <v>6722</v>
      </c>
      <c r="F232" s="129">
        <v>6722</v>
      </c>
      <c r="G232" s="128">
        <v>100</v>
      </c>
    </row>
    <row r="233" spans="1:15">
      <c r="A233" s="132" t="s">
        <v>68</v>
      </c>
      <c r="B233" s="131" t="s">
        <v>101</v>
      </c>
      <c r="C233" s="130" t="s">
        <v>100</v>
      </c>
      <c r="D233" s="129">
        <v>0</v>
      </c>
      <c r="E233" s="129">
        <v>113129</v>
      </c>
      <c r="F233" s="129">
        <v>113129</v>
      </c>
      <c r="G233" s="128">
        <v>100</v>
      </c>
    </row>
    <row r="234" spans="1:15">
      <c r="A234" s="132" t="s">
        <v>68</v>
      </c>
      <c r="B234" s="131" t="s">
        <v>99</v>
      </c>
      <c r="C234" s="130" t="s">
        <v>98</v>
      </c>
      <c r="D234" s="129">
        <v>0</v>
      </c>
      <c r="E234" s="129">
        <v>416</v>
      </c>
      <c r="F234" s="129">
        <v>314</v>
      </c>
      <c r="G234" s="128">
        <v>75.5</v>
      </c>
    </row>
    <row r="235" spans="1:15">
      <c r="A235" s="132" t="s">
        <v>68</v>
      </c>
      <c r="B235" s="131" t="s">
        <v>97</v>
      </c>
      <c r="C235" s="130" t="s">
        <v>96</v>
      </c>
      <c r="D235" s="129">
        <v>244102</v>
      </c>
      <c r="E235" s="129">
        <v>10524370</v>
      </c>
      <c r="F235" s="129">
        <v>10522999</v>
      </c>
      <c r="G235" s="128">
        <v>100</v>
      </c>
    </row>
    <row r="236" spans="1:15">
      <c r="A236" s="132" t="s">
        <v>68</v>
      </c>
      <c r="B236" s="131" t="s">
        <v>95</v>
      </c>
      <c r="C236" s="130" t="s">
        <v>94</v>
      </c>
      <c r="D236" s="129">
        <v>227</v>
      </c>
      <c r="E236" s="129">
        <v>1309</v>
      </c>
      <c r="F236" s="129">
        <v>1290</v>
      </c>
      <c r="G236" s="128">
        <v>98.5</v>
      </c>
    </row>
    <row r="237" spans="1:15">
      <c r="A237" s="132" t="s">
        <v>68</v>
      </c>
      <c r="B237" s="131" t="s">
        <v>93</v>
      </c>
      <c r="C237" s="130" t="s">
        <v>92</v>
      </c>
      <c r="D237" s="129">
        <v>100</v>
      </c>
      <c r="E237" s="129">
        <v>1481</v>
      </c>
      <c r="F237" s="129">
        <v>1480</v>
      </c>
      <c r="G237" s="128">
        <v>99.9</v>
      </c>
    </row>
    <row r="238" spans="1:15">
      <c r="A238" s="132" t="s">
        <v>68</v>
      </c>
      <c r="B238" s="131" t="s">
        <v>91</v>
      </c>
      <c r="C238" s="130" t="s">
        <v>90</v>
      </c>
      <c r="D238" s="129">
        <v>605</v>
      </c>
      <c r="E238" s="129">
        <v>1575</v>
      </c>
      <c r="F238" s="129">
        <v>1575</v>
      </c>
      <c r="G238" s="128">
        <v>100</v>
      </c>
    </row>
    <row r="239" spans="1:15">
      <c r="A239" s="132" t="s">
        <v>68</v>
      </c>
      <c r="B239" s="131" t="s">
        <v>89</v>
      </c>
      <c r="C239" s="130" t="s">
        <v>88</v>
      </c>
      <c r="D239" s="129">
        <v>30035</v>
      </c>
      <c r="E239" s="129">
        <v>42648</v>
      </c>
      <c r="F239" s="129">
        <v>50176</v>
      </c>
      <c r="G239" s="128">
        <v>117.7</v>
      </c>
    </row>
    <row r="240" spans="1:15">
      <c r="A240" s="132" t="s">
        <v>68</v>
      </c>
      <c r="B240" s="131" t="s">
        <v>87</v>
      </c>
      <c r="C240" s="130" t="s">
        <v>86</v>
      </c>
      <c r="D240" s="129">
        <v>471</v>
      </c>
      <c r="E240" s="129">
        <v>309</v>
      </c>
      <c r="F240" s="129">
        <v>309</v>
      </c>
      <c r="G240" s="128">
        <v>100</v>
      </c>
    </row>
    <row r="241" spans="1:7">
      <c r="A241" s="127" t="s">
        <v>70</v>
      </c>
      <c r="B241" s="126"/>
      <c r="C241" s="125" t="s">
        <v>85</v>
      </c>
      <c r="D241" s="124">
        <v>275540</v>
      </c>
      <c r="E241" s="124">
        <v>10691959</v>
      </c>
      <c r="F241" s="124">
        <v>10697994</v>
      </c>
      <c r="G241" s="123">
        <v>100.1</v>
      </c>
    </row>
    <row r="242" spans="1:7">
      <c r="A242" s="122"/>
      <c r="B242" s="121"/>
      <c r="C242" s="121"/>
      <c r="D242" s="120"/>
      <c r="E242" s="120"/>
      <c r="F242" s="120"/>
      <c r="G242" s="119"/>
    </row>
    <row r="243" spans="1:7">
      <c r="A243" s="132" t="s">
        <v>68</v>
      </c>
      <c r="B243" s="131" t="s">
        <v>84</v>
      </c>
      <c r="C243" s="130" t="s">
        <v>83</v>
      </c>
      <c r="D243" s="129">
        <v>0</v>
      </c>
      <c r="E243" s="129">
        <v>809</v>
      </c>
      <c r="F243" s="129">
        <v>809</v>
      </c>
      <c r="G243" s="128">
        <v>100</v>
      </c>
    </row>
    <row r="244" spans="1:7">
      <c r="A244" s="132" t="s">
        <v>68</v>
      </c>
      <c r="B244" s="131" t="s">
        <v>82</v>
      </c>
      <c r="C244" s="130" t="s">
        <v>81</v>
      </c>
      <c r="D244" s="129">
        <v>368</v>
      </c>
      <c r="E244" s="129">
        <v>15053</v>
      </c>
      <c r="F244" s="129">
        <v>15053</v>
      </c>
      <c r="G244" s="128">
        <v>100</v>
      </c>
    </row>
    <row r="245" spans="1:7">
      <c r="A245" s="132" t="s">
        <v>68</v>
      </c>
      <c r="B245" s="131" t="s">
        <v>80</v>
      </c>
      <c r="C245" s="130" t="s">
        <v>79</v>
      </c>
      <c r="D245" s="129">
        <v>105895</v>
      </c>
      <c r="E245" s="129">
        <v>94738</v>
      </c>
      <c r="F245" s="129">
        <v>94738</v>
      </c>
      <c r="G245" s="128">
        <v>100</v>
      </c>
    </row>
    <row r="246" spans="1:7">
      <c r="A246" s="132" t="s">
        <v>68</v>
      </c>
      <c r="B246" s="131" t="s">
        <v>78</v>
      </c>
      <c r="C246" s="130" t="s">
        <v>77</v>
      </c>
      <c r="D246" s="129">
        <v>0</v>
      </c>
      <c r="E246" s="129">
        <v>2821</v>
      </c>
      <c r="F246" s="129">
        <v>2821</v>
      </c>
      <c r="G246" s="128">
        <v>100</v>
      </c>
    </row>
    <row r="247" spans="1:7">
      <c r="A247" s="132" t="s">
        <v>68</v>
      </c>
      <c r="B247" s="131" t="s">
        <v>76</v>
      </c>
      <c r="C247" s="130" t="s">
        <v>75</v>
      </c>
      <c r="D247" s="129">
        <v>1300460</v>
      </c>
      <c r="E247" s="129">
        <v>598233</v>
      </c>
      <c r="F247" s="129">
        <v>590484</v>
      </c>
      <c r="G247" s="128">
        <v>98.7</v>
      </c>
    </row>
    <row r="248" spans="1:7">
      <c r="A248" s="132" t="s">
        <v>68</v>
      </c>
      <c r="B248" s="131" t="s">
        <v>74</v>
      </c>
      <c r="C248" s="130" t="s">
        <v>73</v>
      </c>
      <c r="D248" s="129">
        <v>24730</v>
      </c>
      <c r="E248" s="129">
        <v>0</v>
      </c>
      <c r="F248" s="129">
        <v>0</v>
      </c>
      <c r="G248" s="128">
        <v>0</v>
      </c>
    </row>
    <row r="249" spans="1:7">
      <c r="A249" s="132" t="s">
        <v>68</v>
      </c>
      <c r="B249" s="131" t="s">
        <v>72</v>
      </c>
      <c r="C249" s="130" t="s">
        <v>71</v>
      </c>
      <c r="D249" s="129">
        <v>0</v>
      </c>
      <c r="E249" s="129">
        <v>13848</v>
      </c>
      <c r="F249" s="129">
        <v>13848</v>
      </c>
      <c r="G249" s="128">
        <v>100</v>
      </c>
    </row>
    <row r="250" spans="1:7">
      <c r="A250" s="127" t="s">
        <v>70</v>
      </c>
      <c r="B250" s="126"/>
      <c r="C250" s="125" t="s">
        <v>69</v>
      </c>
      <c r="D250" s="124">
        <v>1431453</v>
      </c>
      <c r="E250" s="124">
        <v>725502</v>
      </c>
      <c r="F250" s="124">
        <v>717753</v>
      </c>
      <c r="G250" s="123">
        <v>98.9</v>
      </c>
    </row>
    <row r="251" spans="1:7">
      <c r="A251" s="122"/>
      <c r="B251" s="121"/>
      <c r="C251" s="121"/>
      <c r="D251" s="120"/>
      <c r="E251" s="120"/>
      <c r="F251" s="120"/>
      <c r="G251" s="119"/>
    </row>
    <row r="252" spans="1:7" ht="13.5" thickBot="1">
      <c r="A252" s="118" t="s">
        <v>68</v>
      </c>
      <c r="B252" s="117" t="s">
        <v>67</v>
      </c>
      <c r="C252" s="116" t="s">
        <v>66</v>
      </c>
      <c r="D252" s="115">
        <v>0</v>
      </c>
      <c r="E252" s="115">
        <v>0</v>
      </c>
      <c r="F252" s="115">
        <v>10396654</v>
      </c>
      <c r="G252" s="114">
        <v>0</v>
      </c>
    </row>
    <row r="253" spans="1:7">
      <c r="A253" s="113"/>
      <c r="B253" s="113"/>
      <c r="C253" s="112"/>
      <c r="D253" s="111"/>
      <c r="E253" s="111"/>
      <c r="F253" s="111"/>
      <c r="G253" s="110"/>
    </row>
    <row r="254" spans="1:7">
      <c r="A254" s="113"/>
      <c r="B254" s="113"/>
      <c r="C254" s="112"/>
      <c r="D254" s="111"/>
      <c r="E254" s="111"/>
      <c r="F254" s="111"/>
      <c r="G254" s="110"/>
    </row>
    <row r="255" spans="1:7">
      <c r="A255" s="113"/>
      <c r="B255" s="113"/>
      <c r="C255" s="112"/>
      <c r="D255" s="111"/>
      <c r="E255" s="111"/>
      <c r="F255" s="111"/>
      <c r="G255" s="110"/>
    </row>
    <row r="256" spans="1:7" ht="13.5" thickBot="1">
      <c r="A256" s="109"/>
      <c r="B256" s="109"/>
      <c r="C256" s="109"/>
      <c r="D256" s="108"/>
      <c r="E256" s="108"/>
      <c r="F256" s="108"/>
      <c r="G256" s="107"/>
    </row>
    <row r="257" spans="1:9" ht="15" customHeight="1">
      <c r="A257" s="106"/>
      <c r="B257" s="106"/>
      <c r="C257" s="105" t="s">
        <v>65</v>
      </c>
      <c r="D257" s="104">
        <v>4302600</v>
      </c>
      <c r="E257" s="104">
        <v>4465780.8</v>
      </c>
      <c r="F257" s="104">
        <v>4646839.2267100001</v>
      </c>
      <c r="G257" s="103">
        <v>104.1</v>
      </c>
      <c r="I257" s="99"/>
    </row>
    <row r="258" spans="1:9" ht="15" customHeight="1">
      <c r="A258" s="98"/>
      <c r="B258" s="98"/>
      <c r="C258" s="102" t="s">
        <v>64</v>
      </c>
      <c r="D258" s="100">
        <v>184620</v>
      </c>
      <c r="E258" s="100">
        <v>237734.61379</v>
      </c>
      <c r="F258" s="100">
        <v>260927.68489</v>
      </c>
      <c r="G258" s="95">
        <v>109.8</v>
      </c>
      <c r="I258" s="99"/>
    </row>
    <row r="259" spans="1:9" ht="15" customHeight="1">
      <c r="A259" s="98"/>
      <c r="B259" s="98"/>
      <c r="C259" s="102" t="s">
        <v>63</v>
      </c>
      <c r="D259" s="100">
        <v>85980</v>
      </c>
      <c r="E259" s="100">
        <v>43221</v>
      </c>
      <c r="F259" s="100">
        <v>43333.035369999998</v>
      </c>
      <c r="G259" s="95">
        <v>100.3</v>
      </c>
      <c r="I259" s="99"/>
    </row>
    <row r="260" spans="1:9" ht="15" customHeight="1">
      <c r="A260" s="98"/>
      <c r="B260" s="98"/>
      <c r="C260" s="101" t="s">
        <v>62</v>
      </c>
      <c r="D260" s="100">
        <v>1706993</v>
      </c>
      <c r="E260" s="100">
        <v>11417462.193</v>
      </c>
      <c r="F260" s="100">
        <v>11415746.391030001</v>
      </c>
      <c r="G260" s="95">
        <v>100</v>
      </c>
      <c r="I260" s="99"/>
    </row>
    <row r="261" spans="1:9" ht="15" customHeight="1">
      <c r="A261" s="98"/>
      <c r="B261" s="98"/>
      <c r="C261" s="97" t="s">
        <v>61</v>
      </c>
      <c r="D261" s="96">
        <v>0</v>
      </c>
      <c r="E261" s="96">
        <v>0</v>
      </c>
      <c r="F261" s="96">
        <v>10396654</v>
      </c>
      <c r="G261" s="95">
        <v>0</v>
      </c>
    </row>
    <row r="262" spans="1:9" ht="15" customHeight="1" thickBot="1">
      <c r="A262" s="98"/>
      <c r="B262" s="98"/>
      <c r="C262" s="97" t="s">
        <v>60</v>
      </c>
      <c r="D262" s="96">
        <v>6280193</v>
      </c>
      <c r="E262" s="96">
        <v>16164199</v>
      </c>
      <c r="F262" s="96">
        <v>26763500</v>
      </c>
      <c r="G262" s="95">
        <v>165.6</v>
      </c>
    </row>
    <row r="263" spans="1:9" ht="15.75" customHeight="1" thickBot="1">
      <c r="A263" s="94"/>
      <c r="B263" s="94"/>
      <c r="C263" s="93" t="s">
        <v>59</v>
      </c>
      <c r="D263" s="92">
        <v>6280193</v>
      </c>
      <c r="E263" s="92">
        <v>16164199</v>
      </c>
      <c r="F263" s="92">
        <v>16366846</v>
      </c>
      <c r="G263" s="91">
        <v>101.3</v>
      </c>
    </row>
  </sheetData>
  <customSheetViews>
    <customSheetView guid="{040A417A-1A2A-4546-91E5-4FDAF814DD6C}" showPageBreaks="1" fitToPage="1" printArea="1" view="pageBreakPreview">
      <selection activeCell="F87" sqref="F87"/>
      <rowBreaks count="5" manualBreakCount="5">
        <brk id="39" max="6" man="1"/>
        <brk id="81" max="6" man="1"/>
        <brk id="121" max="6" man="1"/>
        <brk id="161" max="6" man="1"/>
        <brk id="202" max="6" man="1"/>
      </rowBreaks>
      <pageMargins left="0.39370078740157483" right="0.39370078740157483" top="0.59055118110236227" bottom="0.39370078740157483" header="0.31496062992125984" footer="0.11811023622047245"/>
      <printOptions horizontalCentered="1"/>
      <pageSetup paperSize="9" scale="91" firstPageNumber="143" fitToHeight="0" orientation="landscape" useFirstPageNumber="1" r:id="rId1"/>
      <headerFooter alignWithMargins="0">
        <oddHeader>&amp;L&amp;"Tahoma,Kurzíva"Závěrečný účet za rok 2013&amp;R&amp;"Tahoma,Kurzíva"Tabulka č. 1</oddHeader>
        <oddFooter>&amp;C&amp;"Tahoma,Obyčejné"&amp;P</oddFooter>
      </headerFooter>
    </customSheetView>
  </customSheetViews>
  <mergeCells count="3">
    <mergeCell ref="C2:E2"/>
    <mergeCell ref="A4:G4"/>
    <mergeCell ref="A6:G6"/>
  </mergeCells>
  <printOptions horizontalCentered="1"/>
  <pageMargins left="0.39370078740157483" right="0.39370078740157483" top="0.59055118110236227" bottom="0.39370078740157483" header="0.31496062992125984" footer="0.11811023622047245"/>
  <pageSetup paperSize="9" scale="91" firstPageNumber="143" fitToHeight="0" orientation="landscape" useFirstPageNumber="1" r:id="rId2"/>
  <headerFooter alignWithMargins="0">
    <oddHeader>&amp;L&amp;"Tahoma,Kurzíva"Závěrečný účet za rok 2013&amp;R&amp;"Tahoma,Kurzíva"Tabulka č. 1</oddHeader>
    <oddFooter>&amp;C&amp;"Tahoma,Obyčejné"&amp;P</oddFooter>
  </headerFooter>
  <rowBreaks count="5" manualBreakCount="5">
    <brk id="39" max="6" man="1"/>
    <brk id="81" max="6" man="1"/>
    <brk id="121" max="6" man="1"/>
    <brk id="161" max="6" man="1"/>
    <brk id="202" max="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O1331"/>
  <sheetViews>
    <sheetView view="pageBreakPreview" zoomScaleNormal="100" zoomScaleSheetLayoutView="100" workbookViewId="0">
      <selection activeCell="C7" sqref="C7"/>
    </sheetView>
  </sheetViews>
  <sheetFormatPr defaultRowHeight="12.75"/>
  <cols>
    <col min="1" max="1" width="8.28515625" style="87" customWidth="1"/>
    <col min="2" max="2" width="10" style="185" customWidth="1"/>
    <col min="3" max="3" width="80.7109375" style="87" customWidth="1"/>
    <col min="4" max="6" width="15.7109375" style="90" customWidth="1"/>
    <col min="7" max="7" width="9.85546875" style="89" customWidth="1"/>
    <col min="8" max="8" width="9.140625" style="87"/>
    <col min="9" max="15" width="9.140625" style="88"/>
    <col min="16" max="16384" width="9.140625" style="87"/>
  </cols>
  <sheetData>
    <row r="2" spans="1:8" s="88" customFormat="1">
      <c r="A2" s="191"/>
      <c r="B2" s="242"/>
      <c r="C2" s="1111"/>
      <c r="D2" s="1111"/>
      <c r="E2" s="1111"/>
      <c r="F2" s="187"/>
      <c r="G2" s="192"/>
      <c r="H2" s="87"/>
    </row>
    <row r="3" spans="1:8" s="88" customFormat="1">
      <c r="A3" s="191"/>
      <c r="B3" s="242"/>
      <c r="C3" s="189"/>
      <c r="D3" s="188"/>
      <c r="E3" s="188"/>
      <c r="F3" s="187"/>
      <c r="G3" s="186"/>
      <c r="H3" s="185"/>
    </row>
    <row r="4" spans="1:8" s="88" customFormat="1" ht="18" customHeight="1">
      <c r="A4" s="1120" t="s">
        <v>225</v>
      </c>
      <c r="B4" s="1120"/>
      <c r="C4" s="1120"/>
      <c r="D4" s="1120"/>
      <c r="E4" s="1120"/>
      <c r="F4" s="1120"/>
      <c r="G4" s="1120"/>
      <c r="H4" s="87"/>
    </row>
    <row r="5" spans="1:8" s="88" customFormat="1">
      <c r="A5" s="87"/>
      <c r="B5" s="185"/>
      <c r="C5" s="87"/>
      <c r="D5" s="90"/>
      <c r="E5" s="90"/>
      <c r="F5" s="90"/>
      <c r="G5" s="179"/>
      <c r="H5" s="87"/>
    </row>
    <row r="6" spans="1:8" s="88" customFormat="1" ht="18" customHeight="1">
      <c r="A6" s="1113" t="s">
        <v>436</v>
      </c>
      <c r="B6" s="1113"/>
      <c r="C6" s="1113"/>
      <c r="D6" s="1113"/>
      <c r="E6" s="1113"/>
      <c r="F6" s="1113"/>
      <c r="G6" s="1113"/>
      <c r="H6" s="87"/>
    </row>
    <row r="7" spans="1:8" s="88" customFormat="1" ht="15">
      <c r="A7" s="184"/>
      <c r="B7" s="184"/>
      <c r="C7" s="184"/>
      <c r="D7" s="184"/>
      <c r="E7" s="184"/>
      <c r="F7" s="184"/>
      <c r="G7" s="184"/>
      <c r="H7" s="87"/>
    </row>
    <row r="8" spans="1:8" s="88" customFormat="1" ht="18" customHeight="1">
      <c r="A8" s="182" t="s">
        <v>14</v>
      </c>
      <c r="B8" s="184"/>
      <c r="C8" s="181"/>
      <c r="D8" s="180"/>
      <c r="E8" s="180"/>
      <c r="F8" s="180"/>
      <c r="H8" s="87"/>
    </row>
    <row r="9" spans="1:8" s="88" customFormat="1" ht="12.75" customHeight="1" thickBot="1">
      <c r="A9" s="182"/>
      <c r="B9" s="184"/>
      <c r="C9" s="181"/>
      <c r="D9" s="180"/>
      <c r="E9" s="180"/>
      <c r="F9" s="180"/>
      <c r="G9" s="179" t="s">
        <v>30</v>
      </c>
      <c r="H9" s="87"/>
    </row>
    <row r="10" spans="1:8" s="88" customFormat="1" ht="39" customHeight="1" thickBot="1">
      <c r="A10" s="139" t="s">
        <v>109</v>
      </c>
      <c r="B10" s="138" t="s">
        <v>108</v>
      </c>
      <c r="C10" s="138" t="s">
        <v>107</v>
      </c>
      <c r="D10" s="137" t="s">
        <v>106</v>
      </c>
      <c r="E10" s="137" t="s">
        <v>105</v>
      </c>
      <c r="F10" s="137" t="s">
        <v>39</v>
      </c>
      <c r="G10" s="136" t="s">
        <v>104</v>
      </c>
      <c r="H10" s="178"/>
    </row>
    <row r="11" spans="1:8" s="205" customFormat="1">
      <c r="A11" s="132">
        <v>1019</v>
      </c>
      <c r="B11" s="219">
        <v>5213</v>
      </c>
      <c r="C11" s="218" t="s">
        <v>379</v>
      </c>
      <c r="D11" s="216">
        <v>0</v>
      </c>
      <c r="E11" s="217">
        <v>100</v>
      </c>
      <c r="F11" s="216">
        <v>100</v>
      </c>
      <c r="G11" s="215">
        <f>F11/E11*100</f>
        <v>100</v>
      </c>
    </row>
    <row r="12" spans="1:8" s="205" customFormat="1">
      <c r="A12" s="132">
        <v>1019</v>
      </c>
      <c r="B12" s="219">
        <v>5229</v>
      </c>
      <c r="C12" s="218" t="s">
        <v>361</v>
      </c>
      <c r="D12" s="216">
        <v>300</v>
      </c>
      <c r="E12" s="217">
        <v>0</v>
      </c>
      <c r="F12" s="216">
        <v>0</v>
      </c>
      <c r="G12" s="215">
        <v>0</v>
      </c>
    </row>
    <row r="13" spans="1:8" s="88" customFormat="1">
      <c r="A13" s="127">
        <v>1019</v>
      </c>
      <c r="B13" s="204"/>
      <c r="C13" s="203" t="s">
        <v>435</v>
      </c>
      <c r="D13" s="201">
        <v>300</v>
      </c>
      <c r="E13" s="202">
        <v>100</v>
      </c>
      <c r="F13" s="201">
        <v>100</v>
      </c>
      <c r="G13" s="200">
        <v>100</v>
      </c>
      <c r="H13" s="87"/>
    </row>
    <row r="14" spans="1:8" s="88" customFormat="1">
      <c r="A14" s="132"/>
      <c r="B14" s="113"/>
      <c r="C14" s="112"/>
      <c r="D14" s="111"/>
      <c r="E14" s="111"/>
      <c r="F14" s="111"/>
      <c r="G14" s="199"/>
      <c r="H14" s="87"/>
    </row>
    <row r="15" spans="1:8" s="205" customFormat="1">
      <c r="A15" s="211">
        <v>1037</v>
      </c>
      <c r="B15" s="210">
        <v>5219</v>
      </c>
      <c r="C15" s="209" t="s">
        <v>430</v>
      </c>
      <c r="D15" s="207">
        <v>0</v>
      </c>
      <c r="E15" s="208">
        <v>872</v>
      </c>
      <c r="F15" s="207">
        <v>872</v>
      </c>
      <c r="G15" s="206">
        <f>F15/E15*100</f>
        <v>100</v>
      </c>
    </row>
    <row r="16" spans="1:8" s="88" customFormat="1">
      <c r="A16" s="127">
        <v>1037</v>
      </c>
      <c r="B16" s="204"/>
      <c r="C16" s="203" t="s">
        <v>297</v>
      </c>
      <c r="D16" s="201">
        <v>0</v>
      </c>
      <c r="E16" s="202">
        <v>872</v>
      </c>
      <c r="F16" s="201">
        <v>872</v>
      </c>
      <c r="G16" s="200">
        <v>100</v>
      </c>
      <c r="H16" s="87"/>
    </row>
    <row r="17" spans="1:8" s="88" customFormat="1">
      <c r="A17" s="132"/>
      <c r="B17" s="113"/>
      <c r="C17" s="112"/>
      <c r="D17" s="111"/>
      <c r="E17" s="111"/>
      <c r="F17" s="111"/>
      <c r="G17" s="199"/>
      <c r="H17" s="87"/>
    </row>
    <row r="18" spans="1:8" s="205" customFormat="1">
      <c r="A18" s="211">
        <v>1039</v>
      </c>
      <c r="B18" s="210">
        <v>5212</v>
      </c>
      <c r="C18" s="209" t="s">
        <v>394</v>
      </c>
      <c r="D18" s="207">
        <v>0</v>
      </c>
      <c r="E18" s="208">
        <v>496.09999999999997</v>
      </c>
      <c r="F18" s="207">
        <v>496.09300000000002</v>
      </c>
      <c r="G18" s="206">
        <f>F18/E18*100</f>
        <v>99.998588994154417</v>
      </c>
    </row>
    <row r="19" spans="1:8" s="205" customFormat="1">
      <c r="A19" s="132">
        <v>1039</v>
      </c>
      <c r="B19" s="219">
        <v>5213</v>
      </c>
      <c r="C19" s="218" t="s">
        <v>379</v>
      </c>
      <c r="D19" s="216">
        <v>0</v>
      </c>
      <c r="E19" s="217">
        <v>1172.8300000000002</v>
      </c>
      <c r="F19" s="216">
        <v>1172.8300000000002</v>
      </c>
      <c r="G19" s="215">
        <f>F19/E19*100</f>
        <v>100</v>
      </c>
    </row>
    <row r="20" spans="1:8" s="205" customFormat="1">
      <c r="A20" s="132">
        <v>1039</v>
      </c>
      <c r="B20" s="219">
        <v>5223</v>
      </c>
      <c r="C20" s="218" t="s">
        <v>373</v>
      </c>
      <c r="D20" s="216">
        <v>0</v>
      </c>
      <c r="E20" s="217">
        <v>127.6</v>
      </c>
      <c r="F20" s="216">
        <v>127.6</v>
      </c>
      <c r="G20" s="215">
        <f>F20/E20*100</f>
        <v>100</v>
      </c>
    </row>
    <row r="21" spans="1:8" s="205" customFormat="1">
      <c r="A21" s="132">
        <v>1039</v>
      </c>
      <c r="B21" s="219">
        <v>5229</v>
      </c>
      <c r="C21" s="218" t="s">
        <v>361</v>
      </c>
      <c r="D21" s="216">
        <v>18000</v>
      </c>
      <c r="E21" s="217">
        <v>6926.62</v>
      </c>
      <c r="F21" s="216">
        <v>0</v>
      </c>
      <c r="G21" s="215">
        <f>F21/E21*100</f>
        <v>0</v>
      </c>
    </row>
    <row r="22" spans="1:8" s="205" customFormat="1">
      <c r="A22" s="132">
        <v>1039</v>
      </c>
      <c r="B22" s="219">
        <v>5493</v>
      </c>
      <c r="C22" s="218" t="s">
        <v>387</v>
      </c>
      <c r="D22" s="216">
        <v>0</v>
      </c>
      <c r="E22" s="217">
        <v>2776.85</v>
      </c>
      <c r="F22" s="216">
        <v>2776.8409999999999</v>
      </c>
      <c r="G22" s="215">
        <f>F22/E22*100</f>
        <v>99.999675891747842</v>
      </c>
    </row>
    <row r="23" spans="1:8" s="88" customFormat="1">
      <c r="A23" s="127">
        <v>1039</v>
      </c>
      <c r="B23" s="204"/>
      <c r="C23" s="203" t="s">
        <v>434</v>
      </c>
      <c r="D23" s="201">
        <v>18000</v>
      </c>
      <c r="E23" s="202">
        <v>11501</v>
      </c>
      <c r="F23" s="201">
        <v>4574</v>
      </c>
      <c r="G23" s="200">
        <v>39.799999999999997</v>
      </c>
      <c r="H23" s="87"/>
    </row>
    <row r="24" spans="1:8" s="88" customFormat="1">
      <c r="A24" s="132"/>
      <c r="B24" s="113"/>
      <c r="C24" s="112"/>
      <c r="D24" s="111"/>
      <c r="E24" s="111"/>
      <c r="F24" s="111"/>
      <c r="G24" s="199"/>
      <c r="H24" s="87"/>
    </row>
    <row r="25" spans="1:8" s="205" customFormat="1">
      <c r="A25" s="211">
        <v>1070</v>
      </c>
      <c r="B25" s="210">
        <v>5222</v>
      </c>
      <c r="C25" s="209" t="s">
        <v>367</v>
      </c>
      <c r="D25" s="207">
        <v>0</v>
      </c>
      <c r="E25" s="208">
        <v>50</v>
      </c>
      <c r="F25" s="207">
        <v>50</v>
      </c>
      <c r="G25" s="241">
        <f>F25/E25*100</f>
        <v>100</v>
      </c>
    </row>
    <row r="26" spans="1:8" s="88" customFormat="1">
      <c r="A26" s="127">
        <v>1070</v>
      </c>
      <c r="B26" s="204"/>
      <c r="C26" s="203" t="s">
        <v>209</v>
      </c>
      <c r="D26" s="201">
        <v>0</v>
      </c>
      <c r="E26" s="202">
        <v>50</v>
      </c>
      <c r="F26" s="201">
        <v>50</v>
      </c>
      <c r="G26" s="161">
        <v>100</v>
      </c>
      <c r="H26" s="87"/>
    </row>
    <row r="27" spans="1:8" s="88" customFormat="1">
      <c r="A27" s="132"/>
      <c r="B27" s="113"/>
      <c r="C27" s="112"/>
      <c r="D27" s="111"/>
      <c r="E27" s="111"/>
      <c r="F27" s="111"/>
      <c r="G27" s="199"/>
      <c r="H27" s="87"/>
    </row>
    <row r="28" spans="1:8" s="88" customFormat="1">
      <c r="A28" s="1114" t="s">
        <v>296</v>
      </c>
      <c r="B28" s="1115"/>
      <c r="C28" s="1115"/>
      <c r="D28" s="226">
        <v>18300</v>
      </c>
      <c r="E28" s="226">
        <v>12523</v>
      </c>
      <c r="F28" s="226">
        <v>5596</v>
      </c>
      <c r="G28" s="225">
        <v>44.7</v>
      </c>
      <c r="H28" s="87"/>
    </row>
    <row r="29" spans="1:8" s="88" customFormat="1">
      <c r="A29" s="122"/>
      <c r="B29" s="233"/>
      <c r="C29" s="121"/>
      <c r="D29" s="120"/>
      <c r="E29" s="120"/>
      <c r="F29" s="120"/>
      <c r="G29" s="119"/>
      <c r="H29" s="87"/>
    </row>
    <row r="30" spans="1:8" s="205" customFormat="1">
      <c r="A30" s="211">
        <v>2115</v>
      </c>
      <c r="B30" s="210">
        <v>5221</v>
      </c>
      <c r="C30" s="209" t="s">
        <v>371</v>
      </c>
      <c r="D30" s="207">
        <v>0</v>
      </c>
      <c r="E30" s="208">
        <v>2500</v>
      </c>
      <c r="F30" s="207">
        <v>2500</v>
      </c>
      <c r="G30" s="206">
        <f>F30/E30*100</f>
        <v>100</v>
      </c>
    </row>
    <row r="31" spans="1:8" s="205" customFormat="1">
      <c r="A31" s="132">
        <v>2115</v>
      </c>
      <c r="B31" s="219">
        <v>5332</v>
      </c>
      <c r="C31" s="218" t="s">
        <v>390</v>
      </c>
      <c r="D31" s="216">
        <v>2000</v>
      </c>
      <c r="E31" s="217">
        <v>900</v>
      </c>
      <c r="F31" s="216">
        <v>900</v>
      </c>
      <c r="G31" s="215">
        <f>F31/E31*100</f>
        <v>100</v>
      </c>
    </row>
    <row r="32" spans="1:8" s="88" customFormat="1">
      <c r="A32" s="127">
        <v>2115</v>
      </c>
      <c r="B32" s="204"/>
      <c r="C32" s="203" t="s">
        <v>295</v>
      </c>
      <c r="D32" s="201">
        <v>2000</v>
      </c>
      <c r="E32" s="202">
        <v>3400</v>
      </c>
      <c r="F32" s="201">
        <v>3400</v>
      </c>
      <c r="G32" s="200">
        <v>100</v>
      </c>
      <c r="H32" s="87"/>
    </row>
    <row r="33" spans="1:8" s="88" customFormat="1">
      <c r="A33" s="132"/>
      <c r="B33" s="113"/>
      <c r="C33" s="112"/>
      <c r="D33" s="111"/>
      <c r="E33" s="111"/>
      <c r="F33" s="111"/>
      <c r="G33" s="199"/>
      <c r="H33" s="87"/>
    </row>
    <row r="34" spans="1:8" s="205" customFormat="1">
      <c r="A34" s="211">
        <v>2119</v>
      </c>
      <c r="B34" s="210">
        <v>5169</v>
      </c>
      <c r="C34" s="209" t="s">
        <v>318</v>
      </c>
      <c r="D34" s="207">
        <v>500</v>
      </c>
      <c r="E34" s="208">
        <v>0</v>
      </c>
      <c r="F34" s="207">
        <v>0</v>
      </c>
      <c r="G34" s="241">
        <v>0</v>
      </c>
    </row>
    <row r="35" spans="1:8" s="88" customFormat="1">
      <c r="A35" s="127">
        <v>2119</v>
      </c>
      <c r="B35" s="204"/>
      <c r="C35" s="203" t="s">
        <v>433</v>
      </c>
      <c r="D35" s="201">
        <v>500</v>
      </c>
      <c r="E35" s="202">
        <v>0</v>
      </c>
      <c r="F35" s="201">
        <v>0</v>
      </c>
      <c r="G35" s="161">
        <v>0</v>
      </c>
      <c r="H35" s="87"/>
    </row>
    <row r="36" spans="1:8" s="88" customFormat="1">
      <c r="A36" s="132"/>
      <c r="B36" s="113"/>
      <c r="C36" s="112"/>
      <c r="D36" s="111"/>
      <c r="E36" s="111"/>
      <c r="F36" s="111"/>
      <c r="G36" s="229"/>
      <c r="H36" s="87"/>
    </row>
    <row r="37" spans="1:8" s="205" customFormat="1">
      <c r="A37" s="211">
        <v>2125</v>
      </c>
      <c r="B37" s="210">
        <v>5166</v>
      </c>
      <c r="C37" s="209" t="s">
        <v>319</v>
      </c>
      <c r="D37" s="207">
        <v>0</v>
      </c>
      <c r="E37" s="208">
        <v>100</v>
      </c>
      <c r="F37" s="207">
        <v>4.5</v>
      </c>
      <c r="G37" s="206">
        <f>F37/E37*100</f>
        <v>4.5</v>
      </c>
    </row>
    <row r="38" spans="1:8" s="205" customFormat="1">
      <c r="A38" s="132">
        <v>2125</v>
      </c>
      <c r="B38" s="219">
        <v>5343</v>
      </c>
      <c r="C38" s="218" t="s">
        <v>432</v>
      </c>
      <c r="D38" s="216">
        <v>0</v>
      </c>
      <c r="E38" s="217">
        <v>2500</v>
      </c>
      <c r="F38" s="216">
        <v>2500</v>
      </c>
      <c r="G38" s="215">
        <f>F38/E38*100</f>
        <v>100</v>
      </c>
    </row>
    <row r="39" spans="1:8" s="88" customFormat="1">
      <c r="A39" s="127">
        <v>2125</v>
      </c>
      <c r="B39" s="204"/>
      <c r="C39" s="203" t="s">
        <v>431</v>
      </c>
      <c r="D39" s="201">
        <v>0</v>
      </c>
      <c r="E39" s="202">
        <v>2600</v>
      </c>
      <c r="F39" s="201">
        <v>2505</v>
      </c>
      <c r="G39" s="230">
        <v>96.3</v>
      </c>
      <c r="H39" s="87"/>
    </row>
    <row r="40" spans="1:8" s="88" customFormat="1">
      <c r="A40" s="132"/>
      <c r="B40" s="113"/>
      <c r="C40" s="112"/>
      <c r="D40" s="111"/>
      <c r="E40" s="111"/>
      <c r="F40" s="111"/>
      <c r="G40" s="229"/>
      <c r="H40" s="87"/>
    </row>
    <row r="41" spans="1:8" s="205" customFormat="1">
      <c r="A41" s="211">
        <v>2141</v>
      </c>
      <c r="B41" s="210">
        <v>5041</v>
      </c>
      <c r="C41" s="209" t="s">
        <v>409</v>
      </c>
      <c r="D41" s="207">
        <v>0</v>
      </c>
      <c r="E41" s="208">
        <v>121</v>
      </c>
      <c r="F41" s="207">
        <v>121</v>
      </c>
      <c r="G41" s="206">
        <f t="shared" ref="G41:G48" si="0">F41/E41*100</f>
        <v>100</v>
      </c>
    </row>
    <row r="42" spans="1:8" s="205" customFormat="1">
      <c r="A42" s="132">
        <v>2141</v>
      </c>
      <c r="B42" s="219">
        <v>5136</v>
      </c>
      <c r="C42" s="218" t="s">
        <v>323</v>
      </c>
      <c r="D42" s="216">
        <v>200</v>
      </c>
      <c r="E42" s="217">
        <v>79</v>
      </c>
      <c r="F42" s="216">
        <v>65</v>
      </c>
      <c r="G42" s="215">
        <f t="shared" si="0"/>
        <v>82.278481012658233</v>
      </c>
    </row>
    <row r="43" spans="1:8" s="205" customFormat="1">
      <c r="A43" s="132">
        <v>2141</v>
      </c>
      <c r="B43" s="219">
        <v>5139</v>
      </c>
      <c r="C43" s="218" t="s">
        <v>321</v>
      </c>
      <c r="D43" s="216">
        <v>800</v>
      </c>
      <c r="E43" s="217">
        <v>1500</v>
      </c>
      <c r="F43" s="216">
        <v>1479.20164</v>
      </c>
      <c r="G43" s="215">
        <f t="shared" si="0"/>
        <v>98.613442666666657</v>
      </c>
    </row>
    <row r="44" spans="1:8" s="205" customFormat="1">
      <c r="A44" s="132">
        <v>2141</v>
      </c>
      <c r="B44" s="219">
        <v>5163</v>
      </c>
      <c r="C44" s="218" t="s">
        <v>312</v>
      </c>
      <c r="D44" s="216">
        <v>0</v>
      </c>
      <c r="E44" s="217">
        <v>5</v>
      </c>
      <c r="F44" s="216">
        <v>5</v>
      </c>
      <c r="G44" s="215">
        <f t="shared" si="0"/>
        <v>100</v>
      </c>
    </row>
    <row r="45" spans="1:8" s="205" customFormat="1">
      <c r="A45" s="132">
        <v>2141</v>
      </c>
      <c r="B45" s="219">
        <v>5164</v>
      </c>
      <c r="C45" s="218" t="s">
        <v>313</v>
      </c>
      <c r="D45" s="216">
        <v>4518</v>
      </c>
      <c r="E45" s="217">
        <v>9413</v>
      </c>
      <c r="F45" s="216">
        <v>8984.8438100000003</v>
      </c>
      <c r="G45" s="215">
        <f t="shared" si="0"/>
        <v>95.451437480080742</v>
      </c>
    </row>
    <row r="46" spans="1:8" s="205" customFormat="1">
      <c r="A46" s="132">
        <v>2141</v>
      </c>
      <c r="B46" s="219">
        <v>5169</v>
      </c>
      <c r="C46" s="218" t="s">
        <v>318</v>
      </c>
      <c r="D46" s="216">
        <v>10945</v>
      </c>
      <c r="E46" s="217">
        <v>4012.4</v>
      </c>
      <c r="F46" s="216">
        <v>3040.0728399999998</v>
      </c>
      <c r="G46" s="215">
        <f t="shared" si="0"/>
        <v>75.766943475226782</v>
      </c>
    </row>
    <row r="47" spans="1:8" s="205" customFormat="1">
      <c r="A47" s="132">
        <v>2141</v>
      </c>
      <c r="B47" s="219">
        <v>5175</v>
      </c>
      <c r="C47" s="218" t="s">
        <v>317</v>
      </c>
      <c r="D47" s="216">
        <v>0</v>
      </c>
      <c r="E47" s="217">
        <v>121</v>
      </c>
      <c r="F47" s="216">
        <v>0</v>
      </c>
      <c r="G47" s="215">
        <f t="shared" si="0"/>
        <v>0</v>
      </c>
    </row>
    <row r="48" spans="1:8" s="205" customFormat="1">
      <c r="A48" s="132">
        <v>2141</v>
      </c>
      <c r="B48" s="219">
        <v>5222</v>
      </c>
      <c r="C48" s="218" t="s">
        <v>367</v>
      </c>
      <c r="D48" s="216">
        <v>25</v>
      </c>
      <c r="E48" s="217">
        <v>25</v>
      </c>
      <c r="F48" s="216">
        <v>25</v>
      </c>
      <c r="G48" s="215">
        <f t="shared" si="0"/>
        <v>100</v>
      </c>
    </row>
    <row r="49" spans="1:8" s="88" customFormat="1">
      <c r="A49" s="127">
        <v>2141</v>
      </c>
      <c r="B49" s="204"/>
      <c r="C49" s="203" t="s">
        <v>208</v>
      </c>
      <c r="D49" s="201">
        <v>16488</v>
      </c>
      <c r="E49" s="202">
        <v>15276</v>
      </c>
      <c r="F49" s="201">
        <v>13720</v>
      </c>
      <c r="G49" s="230">
        <v>89.8</v>
      </c>
      <c r="H49" s="87"/>
    </row>
    <row r="50" spans="1:8" s="88" customFormat="1">
      <c r="A50" s="132"/>
      <c r="B50" s="113"/>
      <c r="C50" s="112"/>
      <c r="D50" s="111"/>
      <c r="E50" s="111"/>
      <c r="F50" s="111"/>
      <c r="G50" s="229"/>
      <c r="H50" s="87"/>
    </row>
    <row r="51" spans="1:8" s="205" customFormat="1">
      <c r="A51" s="211">
        <v>2143</v>
      </c>
      <c r="B51" s="210">
        <v>5011</v>
      </c>
      <c r="C51" s="209" t="s">
        <v>356</v>
      </c>
      <c r="D51" s="207">
        <v>0</v>
      </c>
      <c r="E51" s="208">
        <v>889.05</v>
      </c>
      <c r="F51" s="207">
        <v>792.428</v>
      </c>
      <c r="G51" s="206">
        <f t="shared" ref="G51:G75" si="1">F51/E51*100</f>
        <v>89.131994825937795</v>
      </c>
    </row>
    <row r="52" spans="1:8" s="205" customFormat="1">
      <c r="A52" s="132">
        <v>2143</v>
      </c>
      <c r="B52" s="219">
        <v>5021</v>
      </c>
      <c r="C52" s="218" t="s">
        <v>354</v>
      </c>
      <c r="D52" s="216">
        <v>0</v>
      </c>
      <c r="E52" s="217">
        <v>75.42</v>
      </c>
      <c r="F52" s="216">
        <v>68.207999999999998</v>
      </c>
      <c r="G52" s="215">
        <f t="shared" si="1"/>
        <v>90.437549721559265</v>
      </c>
    </row>
    <row r="53" spans="1:8" s="205" customFormat="1">
      <c r="A53" s="132">
        <v>2143</v>
      </c>
      <c r="B53" s="219">
        <v>5031</v>
      </c>
      <c r="C53" s="218" t="s">
        <v>352</v>
      </c>
      <c r="D53" s="216">
        <v>0</v>
      </c>
      <c r="E53" s="217">
        <v>232.87</v>
      </c>
      <c r="F53" s="216">
        <v>208.62100000000001</v>
      </c>
      <c r="G53" s="215">
        <f t="shared" si="1"/>
        <v>89.586893975179279</v>
      </c>
    </row>
    <row r="54" spans="1:8" s="205" customFormat="1">
      <c r="A54" s="132">
        <v>2143</v>
      </c>
      <c r="B54" s="219">
        <v>5032</v>
      </c>
      <c r="C54" s="218" t="s">
        <v>351</v>
      </c>
      <c r="D54" s="216">
        <v>0</v>
      </c>
      <c r="E54" s="217">
        <v>83.820000000000007</v>
      </c>
      <c r="F54" s="216">
        <v>75.063999999999993</v>
      </c>
      <c r="G54" s="215">
        <f t="shared" si="1"/>
        <v>89.553805774278189</v>
      </c>
    </row>
    <row r="55" spans="1:8" s="205" customFormat="1">
      <c r="A55" s="132">
        <v>2143</v>
      </c>
      <c r="B55" s="219">
        <v>5038</v>
      </c>
      <c r="C55" s="218" t="s">
        <v>350</v>
      </c>
      <c r="D55" s="216">
        <v>0</v>
      </c>
      <c r="E55" s="217">
        <v>3.9000000000000004</v>
      </c>
      <c r="F55" s="216">
        <v>3.4439999999999995</v>
      </c>
      <c r="G55" s="215">
        <f t="shared" si="1"/>
        <v>88.307692307692292</v>
      </c>
    </row>
    <row r="56" spans="1:8" s="205" customFormat="1">
      <c r="A56" s="132">
        <v>2143</v>
      </c>
      <c r="B56" s="219">
        <v>5136</v>
      </c>
      <c r="C56" s="218" t="s">
        <v>323</v>
      </c>
      <c r="D56" s="216">
        <v>400</v>
      </c>
      <c r="E56" s="217">
        <v>1255.4000000000001</v>
      </c>
      <c r="F56" s="216">
        <v>776.6404</v>
      </c>
      <c r="G56" s="215">
        <f t="shared" si="1"/>
        <v>61.863979608093032</v>
      </c>
    </row>
    <row r="57" spans="1:8" s="205" customFormat="1">
      <c r="A57" s="132">
        <v>2143</v>
      </c>
      <c r="B57" s="219">
        <v>5137</v>
      </c>
      <c r="C57" s="218" t="s">
        <v>322</v>
      </c>
      <c r="D57" s="216">
        <v>1000</v>
      </c>
      <c r="E57" s="217">
        <v>2757.75</v>
      </c>
      <c r="F57" s="216">
        <v>2139.26188</v>
      </c>
      <c r="G57" s="215">
        <f t="shared" si="1"/>
        <v>77.572727041972627</v>
      </c>
    </row>
    <row r="58" spans="1:8" s="205" customFormat="1">
      <c r="A58" s="132">
        <v>2143</v>
      </c>
      <c r="B58" s="219">
        <v>5139</v>
      </c>
      <c r="C58" s="218" t="s">
        <v>321</v>
      </c>
      <c r="D58" s="216">
        <v>1900</v>
      </c>
      <c r="E58" s="217">
        <v>2773.2599999999998</v>
      </c>
      <c r="F58" s="216">
        <v>2239.7360100000001</v>
      </c>
      <c r="G58" s="215">
        <f t="shared" si="1"/>
        <v>80.761847428657973</v>
      </c>
    </row>
    <row r="59" spans="1:8" s="205" customFormat="1">
      <c r="A59" s="132">
        <v>2143</v>
      </c>
      <c r="B59" s="219">
        <v>5156</v>
      </c>
      <c r="C59" s="218" t="s">
        <v>342</v>
      </c>
      <c r="D59" s="216">
        <v>0</v>
      </c>
      <c r="E59" s="217">
        <v>3</v>
      </c>
      <c r="F59" s="216">
        <v>1.9558899999999999</v>
      </c>
      <c r="G59" s="215">
        <f t="shared" si="1"/>
        <v>65.196333333333328</v>
      </c>
    </row>
    <row r="60" spans="1:8" s="205" customFormat="1">
      <c r="A60" s="132">
        <v>2143</v>
      </c>
      <c r="B60" s="219">
        <v>5164</v>
      </c>
      <c r="C60" s="218" t="s">
        <v>313</v>
      </c>
      <c r="D60" s="216">
        <v>1500</v>
      </c>
      <c r="E60" s="217">
        <v>3607.5</v>
      </c>
      <c r="F60" s="216">
        <v>3558.8003400000002</v>
      </c>
      <c r="G60" s="215">
        <f t="shared" si="1"/>
        <v>98.650044074844075</v>
      </c>
    </row>
    <row r="61" spans="1:8" s="205" customFormat="1">
      <c r="A61" s="132">
        <v>2143</v>
      </c>
      <c r="B61" s="219">
        <v>5166</v>
      </c>
      <c r="C61" s="218" t="s">
        <v>319</v>
      </c>
      <c r="D61" s="216">
        <v>1405</v>
      </c>
      <c r="E61" s="217">
        <v>2106.3000000000002</v>
      </c>
      <c r="F61" s="216">
        <v>1620.7949999999998</v>
      </c>
      <c r="G61" s="215">
        <f t="shared" si="1"/>
        <v>76.949864691639362</v>
      </c>
    </row>
    <row r="62" spans="1:8" s="205" customFormat="1">
      <c r="A62" s="132">
        <v>2143</v>
      </c>
      <c r="B62" s="219">
        <v>5169</v>
      </c>
      <c r="C62" s="218" t="s">
        <v>318</v>
      </c>
      <c r="D62" s="216">
        <v>27829</v>
      </c>
      <c r="E62" s="217">
        <v>23693.97</v>
      </c>
      <c r="F62" s="216">
        <v>18844.053189999999</v>
      </c>
      <c r="G62" s="215">
        <f t="shared" si="1"/>
        <v>79.531008058168368</v>
      </c>
    </row>
    <row r="63" spans="1:8" s="205" customFormat="1">
      <c r="A63" s="132">
        <v>2143</v>
      </c>
      <c r="B63" s="219">
        <v>5173</v>
      </c>
      <c r="C63" s="218" t="s">
        <v>336</v>
      </c>
      <c r="D63" s="216">
        <v>150</v>
      </c>
      <c r="E63" s="217">
        <v>243.7</v>
      </c>
      <c r="F63" s="216">
        <v>184.78909999999999</v>
      </c>
      <c r="G63" s="215">
        <f t="shared" si="1"/>
        <v>75.826466967583102</v>
      </c>
    </row>
    <row r="64" spans="1:8" s="205" customFormat="1">
      <c r="A64" s="132">
        <v>2143</v>
      </c>
      <c r="B64" s="219">
        <v>5175</v>
      </c>
      <c r="C64" s="218" t="s">
        <v>317</v>
      </c>
      <c r="D64" s="216">
        <v>2100</v>
      </c>
      <c r="E64" s="217">
        <v>464.3</v>
      </c>
      <c r="F64" s="216">
        <v>442.16900000000004</v>
      </c>
      <c r="G64" s="215">
        <f t="shared" si="1"/>
        <v>95.233469739392646</v>
      </c>
    </row>
    <row r="65" spans="1:8" s="205" customFormat="1">
      <c r="A65" s="132">
        <v>2143</v>
      </c>
      <c r="B65" s="219">
        <v>5179</v>
      </c>
      <c r="C65" s="218" t="s">
        <v>334</v>
      </c>
      <c r="D65" s="216">
        <v>0</v>
      </c>
      <c r="E65" s="217">
        <v>1275.43</v>
      </c>
      <c r="F65" s="216">
        <v>816.86189999999999</v>
      </c>
      <c r="G65" s="215">
        <f t="shared" si="1"/>
        <v>64.046000172490849</v>
      </c>
    </row>
    <row r="66" spans="1:8" s="205" customFormat="1">
      <c r="A66" s="132">
        <v>2143</v>
      </c>
      <c r="B66" s="219">
        <v>5194</v>
      </c>
      <c r="C66" s="218" t="s">
        <v>316</v>
      </c>
      <c r="D66" s="216">
        <v>0</v>
      </c>
      <c r="E66" s="217">
        <v>18</v>
      </c>
      <c r="F66" s="216">
        <v>5.9459</v>
      </c>
      <c r="G66" s="215">
        <f t="shared" si="1"/>
        <v>33.032777777777781</v>
      </c>
    </row>
    <row r="67" spans="1:8" s="205" customFormat="1">
      <c r="A67" s="132">
        <v>2143</v>
      </c>
      <c r="B67" s="219">
        <v>5212</v>
      </c>
      <c r="C67" s="218" t="s">
        <v>394</v>
      </c>
      <c r="D67" s="216">
        <v>300</v>
      </c>
      <c r="E67" s="217">
        <v>906.06</v>
      </c>
      <c r="F67" s="216">
        <v>809.23900000000003</v>
      </c>
      <c r="G67" s="215">
        <f t="shared" si="1"/>
        <v>89.314063086329838</v>
      </c>
    </row>
    <row r="68" spans="1:8" s="205" customFormat="1">
      <c r="A68" s="132">
        <v>2143</v>
      </c>
      <c r="B68" s="219">
        <v>5213</v>
      </c>
      <c r="C68" s="218" t="s">
        <v>379</v>
      </c>
      <c r="D68" s="216">
        <v>3100</v>
      </c>
      <c r="E68" s="217">
        <v>6983.2800000000007</v>
      </c>
      <c r="F68" s="216">
        <v>5141.1628000000001</v>
      </c>
      <c r="G68" s="215">
        <f t="shared" si="1"/>
        <v>73.621031950602003</v>
      </c>
    </row>
    <row r="69" spans="1:8" s="205" customFormat="1">
      <c r="A69" s="132">
        <v>2143</v>
      </c>
      <c r="B69" s="219">
        <v>5219</v>
      </c>
      <c r="C69" s="218" t="s">
        <v>430</v>
      </c>
      <c r="D69" s="216">
        <v>0</v>
      </c>
      <c r="E69" s="217">
        <v>131.1</v>
      </c>
      <c r="F69" s="216">
        <v>65.55</v>
      </c>
      <c r="G69" s="215">
        <f t="shared" si="1"/>
        <v>50</v>
      </c>
    </row>
    <row r="70" spans="1:8" s="205" customFormat="1">
      <c r="A70" s="132">
        <v>2143</v>
      </c>
      <c r="B70" s="219">
        <v>5221</v>
      </c>
      <c r="C70" s="218" t="s">
        <v>371</v>
      </c>
      <c r="D70" s="216">
        <v>0</v>
      </c>
      <c r="E70" s="217">
        <v>740.14</v>
      </c>
      <c r="F70" s="216">
        <v>624.16125</v>
      </c>
      <c r="G70" s="215">
        <f t="shared" si="1"/>
        <v>84.330160510173755</v>
      </c>
    </row>
    <row r="71" spans="1:8" s="205" customFormat="1">
      <c r="A71" s="132">
        <v>2143</v>
      </c>
      <c r="B71" s="219">
        <v>5222</v>
      </c>
      <c r="C71" s="218" t="s">
        <v>367</v>
      </c>
      <c r="D71" s="216">
        <v>2020</v>
      </c>
      <c r="E71" s="217">
        <v>8073.76</v>
      </c>
      <c r="F71" s="216">
        <v>4982.942</v>
      </c>
      <c r="G71" s="215">
        <f t="shared" si="1"/>
        <v>61.717737460613144</v>
      </c>
    </row>
    <row r="72" spans="1:8" s="205" customFormat="1">
      <c r="A72" s="132">
        <v>2143</v>
      </c>
      <c r="B72" s="219">
        <v>5321</v>
      </c>
      <c r="C72" s="218" t="s">
        <v>366</v>
      </c>
      <c r="D72" s="216">
        <v>2900</v>
      </c>
      <c r="E72" s="217">
        <v>3042.1599999999994</v>
      </c>
      <c r="F72" s="216">
        <v>2241.8849999999998</v>
      </c>
      <c r="G72" s="215">
        <f t="shared" si="1"/>
        <v>73.693855681489467</v>
      </c>
    </row>
    <row r="73" spans="1:8" s="205" customFormat="1">
      <c r="A73" s="132">
        <v>2143</v>
      </c>
      <c r="B73" s="219">
        <v>5329</v>
      </c>
      <c r="C73" s="218" t="s">
        <v>398</v>
      </c>
      <c r="D73" s="216">
        <v>100</v>
      </c>
      <c r="E73" s="217">
        <v>884.90000000000009</v>
      </c>
      <c r="F73" s="216">
        <v>491.83699999999999</v>
      </c>
      <c r="G73" s="215">
        <f t="shared" si="1"/>
        <v>55.581082608204312</v>
      </c>
    </row>
    <row r="74" spans="1:8" s="205" customFormat="1">
      <c r="A74" s="132">
        <v>2143</v>
      </c>
      <c r="B74" s="219">
        <v>5362</v>
      </c>
      <c r="C74" s="218" t="s">
        <v>311</v>
      </c>
      <c r="D74" s="216">
        <v>0</v>
      </c>
      <c r="E74" s="217">
        <v>6</v>
      </c>
      <c r="F74" s="216">
        <v>6</v>
      </c>
      <c r="G74" s="215">
        <f t="shared" si="1"/>
        <v>100</v>
      </c>
    </row>
    <row r="75" spans="1:8" s="205" customFormat="1">
      <c r="A75" s="132">
        <v>2143</v>
      </c>
      <c r="B75" s="219">
        <v>5494</v>
      </c>
      <c r="C75" s="218" t="s">
        <v>408</v>
      </c>
      <c r="D75" s="216">
        <v>0</v>
      </c>
      <c r="E75" s="217">
        <v>3</v>
      </c>
      <c r="F75" s="216">
        <v>0</v>
      </c>
      <c r="G75" s="215">
        <f t="shared" si="1"/>
        <v>0</v>
      </c>
    </row>
    <row r="76" spans="1:8" s="88" customFormat="1">
      <c r="A76" s="127">
        <v>2143</v>
      </c>
      <c r="B76" s="204"/>
      <c r="C76" s="203" t="s">
        <v>43</v>
      </c>
      <c r="D76" s="201">
        <v>44704</v>
      </c>
      <c r="E76" s="202">
        <v>60253</v>
      </c>
      <c r="F76" s="201">
        <v>46142</v>
      </c>
      <c r="G76" s="230">
        <v>76.599999999999994</v>
      </c>
      <c r="H76" s="87"/>
    </row>
    <row r="77" spans="1:8" s="88" customFormat="1">
      <c r="A77" s="132"/>
      <c r="B77" s="113"/>
      <c r="C77" s="112"/>
      <c r="D77" s="111"/>
      <c r="E77" s="111"/>
      <c r="F77" s="111"/>
      <c r="G77" s="229"/>
      <c r="H77" s="87"/>
    </row>
    <row r="78" spans="1:8" s="205" customFormat="1">
      <c r="A78" s="211">
        <v>2191</v>
      </c>
      <c r="B78" s="210">
        <v>5169</v>
      </c>
      <c r="C78" s="209" t="s">
        <v>318</v>
      </c>
      <c r="D78" s="207">
        <v>360</v>
      </c>
      <c r="E78" s="208">
        <v>305</v>
      </c>
      <c r="F78" s="207">
        <v>243.97207</v>
      </c>
      <c r="G78" s="206">
        <f t="shared" ref="G78:G83" si="2">F78/E78*100</f>
        <v>79.990842622950822</v>
      </c>
    </row>
    <row r="79" spans="1:8" s="205" customFormat="1">
      <c r="A79" s="132">
        <v>2191</v>
      </c>
      <c r="B79" s="219">
        <v>5173</v>
      </c>
      <c r="C79" s="218" t="s">
        <v>336</v>
      </c>
      <c r="D79" s="216">
        <v>200</v>
      </c>
      <c r="E79" s="217">
        <v>255</v>
      </c>
      <c r="F79" s="216">
        <v>196.49236999999999</v>
      </c>
      <c r="G79" s="215">
        <f t="shared" si="2"/>
        <v>77.055831372549022</v>
      </c>
    </row>
    <row r="80" spans="1:8" s="205" customFormat="1">
      <c r="A80" s="132">
        <v>2191</v>
      </c>
      <c r="B80" s="219">
        <v>5175</v>
      </c>
      <c r="C80" s="218" t="s">
        <v>317</v>
      </c>
      <c r="D80" s="216">
        <v>140</v>
      </c>
      <c r="E80" s="217">
        <v>140</v>
      </c>
      <c r="F80" s="216">
        <v>79.639899999999997</v>
      </c>
      <c r="G80" s="215">
        <f t="shared" si="2"/>
        <v>56.885642857142862</v>
      </c>
    </row>
    <row r="81" spans="1:8" s="205" customFormat="1">
      <c r="A81" s="132">
        <v>2191</v>
      </c>
      <c r="B81" s="219">
        <v>5194</v>
      </c>
      <c r="C81" s="218" t="s">
        <v>316</v>
      </c>
      <c r="D81" s="216">
        <v>10</v>
      </c>
      <c r="E81" s="217">
        <v>10</v>
      </c>
      <c r="F81" s="216">
        <v>9.9600000000000009</v>
      </c>
      <c r="G81" s="215">
        <f t="shared" si="2"/>
        <v>99.600000000000009</v>
      </c>
    </row>
    <row r="82" spans="1:8" s="205" customFormat="1">
      <c r="A82" s="132">
        <v>2191</v>
      </c>
      <c r="B82" s="219">
        <v>5493</v>
      </c>
      <c r="C82" s="218" t="s">
        <v>387</v>
      </c>
      <c r="D82" s="216">
        <v>0</v>
      </c>
      <c r="E82" s="217">
        <v>200</v>
      </c>
      <c r="F82" s="216">
        <v>200</v>
      </c>
      <c r="G82" s="215">
        <f t="shared" si="2"/>
        <v>100</v>
      </c>
    </row>
    <row r="83" spans="1:8" s="205" customFormat="1">
      <c r="A83" s="132">
        <v>2191</v>
      </c>
      <c r="B83" s="219">
        <v>5511</v>
      </c>
      <c r="C83" s="218" t="s">
        <v>429</v>
      </c>
      <c r="D83" s="216">
        <v>802</v>
      </c>
      <c r="E83" s="217">
        <v>770.31</v>
      </c>
      <c r="F83" s="216">
        <v>770.30380000000002</v>
      </c>
      <c r="G83" s="215">
        <f t="shared" si="2"/>
        <v>99.999195129233698</v>
      </c>
    </row>
    <row r="84" spans="1:8" s="88" customFormat="1">
      <c r="A84" s="127">
        <v>2191</v>
      </c>
      <c r="B84" s="204"/>
      <c r="C84" s="203" t="s">
        <v>428</v>
      </c>
      <c r="D84" s="201">
        <v>1512</v>
      </c>
      <c r="E84" s="202">
        <v>1680</v>
      </c>
      <c r="F84" s="201">
        <v>1500</v>
      </c>
      <c r="G84" s="230">
        <v>89.3</v>
      </c>
      <c r="H84" s="87"/>
    </row>
    <row r="85" spans="1:8" s="88" customFormat="1">
      <c r="A85" s="132"/>
      <c r="B85" s="113"/>
      <c r="C85" s="112"/>
      <c r="D85" s="111"/>
      <c r="E85" s="111"/>
      <c r="F85" s="111"/>
      <c r="G85" s="229"/>
      <c r="H85" s="87"/>
    </row>
    <row r="86" spans="1:8" s="205" customFormat="1">
      <c r="A86" s="211">
        <v>2199</v>
      </c>
      <c r="B86" s="210">
        <v>5222</v>
      </c>
      <c r="C86" s="209" t="s">
        <v>367</v>
      </c>
      <c r="D86" s="207">
        <v>50</v>
      </c>
      <c r="E86" s="208">
        <v>50</v>
      </c>
      <c r="F86" s="207">
        <v>50</v>
      </c>
      <c r="G86" s="241">
        <f>F86/E86*100</f>
        <v>100</v>
      </c>
    </row>
    <row r="87" spans="1:8" s="88" customFormat="1">
      <c r="A87" s="127">
        <v>2199</v>
      </c>
      <c r="B87" s="204"/>
      <c r="C87" s="203" t="s">
        <v>207</v>
      </c>
      <c r="D87" s="201">
        <v>50</v>
      </c>
      <c r="E87" s="202">
        <v>50</v>
      </c>
      <c r="F87" s="201">
        <v>50</v>
      </c>
      <c r="G87" s="161">
        <v>100</v>
      </c>
      <c r="H87" s="87"/>
    </row>
    <row r="88" spans="1:8" s="88" customFormat="1">
      <c r="A88" s="132"/>
      <c r="B88" s="113"/>
      <c r="C88" s="112"/>
      <c r="D88" s="111"/>
      <c r="E88" s="111"/>
      <c r="F88" s="111"/>
      <c r="G88" s="229"/>
      <c r="H88" s="87"/>
    </row>
    <row r="89" spans="1:8" s="205" customFormat="1">
      <c r="A89" s="211">
        <v>2212</v>
      </c>
      <c r="B89" s="210">
        <v>5011</v>
      </c>
      <c r="C89" s="209" t="s">
        <v>356</v>
      </c>
      <c r="D89" s="207">
        <v>0</v>
      </c>
      <c r="E89" s="208">
        <v>1791.83</v>
      </c>
      <c r="F89" s="207">
        <v>1150.6380000000001</v>
      </c>
      <c r="G89" s="206">
        <f t="shared" ref="G89:G101" si="3">F89/E89*100</f>
        <v>64.215801722261617</v>
      </c>
    </row>
    <row r="90" spans="1:8" s="205" customFormat="1">
      <c r="A90" s="132">
        <v>2212</v>
      </c>
      <c r="B90" s="219">
        <v>5031</v>
      </c>
      <c r="C90" s="218" t="s">
        <v>352</v>
      </c>
      <c r="D90" s="216">
        <v>0</v>
      </c>
      <c r="E90" s="217">
        <v>447.96</v>
      </c>
      <c r="F90" s="216">
        <v>287.55799999999999</v>
      </c>
      <c r="G90" s="215">
        <f t="shared" si="3"/>
        <v>64.192785070095553</v>
      </c>
    </row>
    <row r="91" spans="1:8" s="205" customFormat="1">
      <c r="A91" s="132">
        <v>2212</v>
      </c>
      <c r="B91" s="219">
        <v>5032</v>
      </c>
      <c r="C91" s="218" t="s">
        <v>351</v>
      </c>
      <c r="D91" s="216">
        <v>0</v>
      </c>
      <c r="E91" s="217">
        <v>161.29000000000002</v>
      </c>
      <c r="F91" s="216">
        <v>103.40600000000003</v>
      </c>
      <c r="G91" s="215">
        <f t="shared" si="3"/>
        <v>64.11184822369647</v>
      </c>
    </row>
    <row r="92" spans="1:8" s="205" customFormat="1">
      <c r="A92" s="132">
        <v>2212</v>
      </c>
      <c r="B92" s="219">
        <v>5038</v>
      </c>
      <c r="C92" s="218" t="s">
        <v>350</v>
      </c>
      <c r="D92" s="216">
        <v>0</v>
      </c>
      <c r="E92" s="217">
        <v>7.5799999999999974</v>
      </c>
      <c r="F92" s="216">
        <v>4.694</v>
      </c>
      <c r="G92" s="215">
        <f t="shared" si="3"/>
        <v>61.926121372031687</v>
      </c>
    </row>
    <row r="93" spans="1:8" s="205" customFormat="1">
      <c r="A93" s="132">
        <v>2212</v>
      </c>
      <c r="B93" s="219">
        <v>5137</v>
      </c>
      <c r="C93" s="218" t="s">
        <v>322</v>
      </c>
      <c r="D93" s="216">
        <v>0</v>
      </c>
      <c r="E93" s="217">
        <v>28</v>
      </c>
      <c r="F93" s="216">
        <v>27.225000000000001</v>
      </c>
      <c r="G93" s="215">
        <f t="shared" si="3"/>
        <v>97.232142857142861</v>
      </c>
    </row>
    <row r="94" spans="1:8" s="205" customFormat="1">
      <c r="A94" s="132">
        <v>2212</v>
      </c>
      <c r="B94" s="219">
        <v>5164</v>
      </c>
      <c r="C94" s="218" t="s">
        <v>313</v>
      </c>
      <c r="D94" s="216">
        <v>32</v>
      </c>
      <c r="E94" s="217">
        <v>32</v>
      </c>
      <c r="F94" s="216">
        <v>21.824999999999999</v>
      </c>
      <c r="G94" s="215">
        <f t="shared" si="3"/>
        <v>68.203125</v>
      </c>
    </row>
    <row r="95" spans="1:8" s="205" customFormat="1">
      <c r="A95" s="132">
        <v>2212</v>
      </c>
      <c r="B95" s="219">
        <v>5166</v>
      </c>
      <c r="C95" s="218" t="s">
        <v>319</v>
      </c>
      <c r="D95" s="216">
        <v>150</v>
      </c>
      <c r="E95" s="217">
        <v>357</v>
      </c>
      <c r="F95" s="216">
        <v>158.87</v>
      </c>
      <c r="G95" s="215">
        <f t="shared" si="3"/>
        <v>44.501400560224091</v>
      </c>
    </row>
    <row r="96" spans="1:8" s="205" customFormat="1">
      <c r="A96" s="132">
        <v>2212</v>
      </c>
      <c r="B96" s="219">
        <v>5167</v>
      </c>
      <c r="C96" s="218" t="s">
        <v>339</v>
      </c>
      <c r="D96" s="216">
        <v>0</v>
      </c>
      <c r="E96" s="217">
        <v>10</v>
      </c>
      <c r="F96" s="216">
        <v>6.9211999999999998</v>
      </c>
      <c r="G96" s="215">
        <f t="shared" si="3"/>
        <v>69.211999999999989</v>
      </c>
    </row>
    <row r="97" spans="1:8" s="205" customFormat="1">
      <c r="A97" s="132">
        <v>2212</v>
      </c>
      <c r="B97" s="219">
        <v>5169</v>
      </c>
      <c r="C97" s="218" t="s">
        <v>318</v>
      </c>
      <c r="D97" s="216">
        <v>2113</v>
      </c>
      <c r="E97" s="217">
        <v>2602.6799999999989</v>
      </c>
      <c r="F97" s="216">
        <v>941.82592</v>
      </c>
      <c r="G97" s="215">
        <f t="shared" si="3"/>
        <v>36.186773633331811</v>
      </c>
    </row>
    <row r="98" spans="1:8" s="205" customFormat="1">
      <c r="A98" s="132">
        <v>2212</v>
      </c>
      <c r="B98" s="219">
        <v>5171</v>
      </c>
      <c r="C98" s="218" t="s">
        <v>338</v>
      </c>
      <c r="D98" s="216">
        <v>0</v>
      </c>
      <c r="E98" s="217">
        <v>10118.269999999999</v>
      </c>
      <c r="F98" s="216">
        <v>9141.4767899999988</v>
      </c>
      <c r="G98" s="215">
        <f t="shared" si="3"/>
        <v>90.346242885394446</v>
      </c>
    </row>
    <row r="99" spans="1:8" s="205" customFormat="1">
      <c r="A99" s="132">
        <v>2212</v>
      </c>
      <c r="B99" s="219">
        <v>5175</v>
      </c>
      <c r="C99" s="218" t="s">
        <v>317</v>
      </c>
      <c r="D99" s="216">
        <v>20</v>
      </c>
      <c r="E99" s="217">
        <v>20</v>
      </c>
      <c r="F99" s="216">
        <v>0</v>
      </c>
      <c r="G99" s="215">
        <f t="shared" si="3"/>
        <v>0</v>
      </c>
    </row>
    <row r="100" spans="1:8" s="205" customFormat="1">
      <c r="A100" s="132">
        <v>2212</v>
      </c>
      <c r="B100" s="219">
        <v>5331</v>
      </c>
      <c r="C100" s="218" t="s">
        <v>377</v>
      </c>
      <c r="D100" s="216">
        <v>589994</v>
      </c>
      <c r="E100" s="217">
        <v>684339.1</v>
      </c>
      <c r="F100" s="216">
        <v>684339.1</v>
      </c>
      <c r="G100" s="215">
        <f t="shared" si="3"/>
        <v>100</v>
      </c>
    </row>
    <row r="101" spans="1:8" s="205" customFormat="1">
      <c r="A101" s="132">
        <v>2212</v>
      </c>
      <c r="B101" s="219">
        <v>5363</v>
      </c>
      <c r="C101" s="218" t="s">
        <v>328</v>
      </c>
      <c r="D101" s="216">
        <v>0</v>
      </c>
      <c r="E101" s="217">
        <v>1177.73</v>
      </c>
      <c r="F101" s="216">
        <v>1147.0439999999999</v>
      </c>
      <c r="G101" s="215">
        <f t="shared" si="3"/>
        <v>97.394479210005684</v>
      </c>
    </row>
    <row r="102" spans="1:8" s="88" customFormat="1">
      <c r="A102" s="127">
        <v>2212</v>
      </c>
      <c r="B102" s="204"/>
      <c r="C102" s="203" t="s">
        <v>206</v>
      </c>
      <c r="D102" s="201">
        <v>592309</v>
      </c>
      <c r="E102" s="202">
        <v>701094</v>
      </c>
      <c r="F102" s="201">
        <v>697331</v>
      </c>
      <c r="G102" s="230">
        <v>99.5</v>
      </c>
      <c r="H102" s="87"/>
    </row>
    <row r="103" spans="1:8" s="88" customFormat="1">
      <c r="A103" s="132"/>
      <c r="B103" s="113"/>
      <c r="C103" s="112"/>
      <c r="D103" s="111"/>
      <c r="E103" s="111"/>
      <c r="F103" s="111"/>
      <c r="G103" s="229"/>
      <c r="H103" s="87"/>
    </row>
    <row r="104" spans="1:8" s="205" customFormat="1">
      <c r="A104" s="211">
        <v>2219</v>
      </c>
      <c r="B104" s="210">
        <v>5321</v>
      </c>
      <c r="C104" s="209" t="s">
        <v>366</v>
      </c>
      <c r="D104" s="207">
        <v>0</v>
      </c>
      <c r="E104" s="208">
        <v>2295</v>
      </c>
      <c r="F104" s="207">
        <v>2295</v>
      </c>
      <c r="G104" s="241">
        <f>F104/E104*100</f>
        <v>100</v>
      </c>
    </row>
    <row r="105" spans="1:8" s="88" customFormat="1">
      <c r="A105" s="127">
        <v>2219</v>
      </c>
      <c r="B105" s="204"/>
      <c r="C105" s="203" t="s">
        <v>293</v>
      </c>
      <c r="D105" s="201">
        <v>0</v>
      </c>
      <c r="E105" s="202">
        <v>2295</v>
      </c>
      <c r="F105" s="201">
        <v>2295</v>
      </c>
      <c r="G105" s="161">
        <v>100</v>
      </c>
      <c r="H105" s="87"/>
    </row>
    <row r="106" spans="1:8" s="88" customFormat="1">
      <c r="A106" s="132"/>
      <c r="B106" s="113"/>
      <c r="C106" s="112"/>
      <c r="D106" s="111"/>
      <c r="E106" s="111"/>
      <c r="F106" s="111"/>
      <c r="G106" s="229"/>
      <c r="H106" s="87"/>
    </row>
    <row r="107" spans="1:8" s="205" customFormat="1">
      <c r="A107" s="211">
        <v>2221</v>
      </c>
      <c r="B107" s="210">
        <v>5193</v>
      </c>
      <c r="C107" s="209" t="s">
        <v>425</v>
      </c>
      <c r="D107" s="207">
        <v>566203</v>
      </c>
      <c r="E107" s="208">
        <v>561466.02</v>
      </c>
      <c r="F107" s="207">
        <v>561466.01799999992</v>
      </c>
      <c r="G107" s="241">
        <f>F107/E107*100</f>
        <v>99.99999964378965</v>
      </c>
    </row>
    <row r="108" spans="1:8" s="88" customFormat="1">
      <c r="A108" s="127">
        <v>2221</v>
      </c>
      <c r="B108" s="204"/>
      <c r="C108" s="203" t="s">
        <v>427</v>
      </c>
      <c r="D108" s="201">
        <v>566203</v>
      </c>
      <c r="E108" s="202">
        <v>561466</v>
      </c>
      <c r="F108" s="201">
        <v>561466</v>
      </c>
      <c r="G108" s="161">
        <v>100</v>
      </c>
      <c r="H108" s="87"/>
    </row>
    <row r="109" spans="1:8" s="88" customFormat="1">
      <c r="A109" s="132"/>
      <c r="B109" s="113"/>
      <c r="C109" s="112"/>
      <c r="D109" s="111"/>
      <c r="E109" s="111"/>
      <c r="F109" s="111"/>
      <c r="G109" s="229"/>
      <c r="H109" s="87"/>
    </row>
    <row r="110" spans="1:8" s="205" customFormat="1">
      <c r="A110" s="211">
        <v>2223</v>
      </c>
      <c r="B110" s="210">
        <v>5339</v>
      </c>
      <c r="C110" s="209" t="s">
        <v>370</v>
      </c>
      <c r="D110" s="207">
        <v>1000</v>
      </c>
      <c r="E110" s="208">
        <v>1000</v>
      </c>
      <c r="F110" s="207">
        <v>1000</v>
      </c>
      <c r="G110" s="241">
        <f>F110/E110*100</f>
        <v>100</v>
      </c>
    </row>
    <row r="111" spans="1:8" s="88" customFormat="1">
      <c r="A111" s="127">
        <v>2223</v>
      </c>
      <c r="B111" s="204"/>
      <c r="C111" s="203" t="s">
        <v>426</v>
      </c>
      <c r="D111" s="201">
        <v>1000</v>
      </c>
      <c r="E111" s="202">
        <v>1000</v>
      </c>
      <c r="F111" s="201">
        <v>1000</v>
      </c>
      <c r="G111" s="161">
        <v>100</v>
      </c>
      <c r="H111" s="87"/>
    </row>
    <row r="112" spans="1:8" s="88" customFormat="1">
      <c r="A112" s="132"/>
      <c r="B112" s="113"/>
      <c r="C112" s="112"/>
      <c r="D112" s="111"/>
      <c r="E112" s="111"/>
      <c r="F112" s="111"/>
      <c r="G112" s="229"/>
      <c r="H112" s="87"/>
    </row>
    <row r="113" spans="1:8" s="205" customFormat="1">
      <c r="A113" s="211">
        <v>2242</v>
      </c>
      <c r="B113" s="210">
        <v>5193</v>
      </c>
      <c r="C113" s="209" t="s">
        <v>425</v>
      </c>
      <c r="D113" s="207">
        <v>854493</v>
      </c>
      <c r="E113" s="208">
        <v>863693.12</v>
      </c>
      <c r="F113" s="207">
        <v>863693.11800000002</v>
      </c>
      <c r="G113" s="241">
        <f>F113/E113*100</f>
        <v>99.999999768436282</v>
      </c>
    </row>
    <row r="114" spans="1:8" s="88" customFormat="1">
      <c r="A114" s="127">
        <v>2242</v>
      </c>
      <c r="B114" s="204"/>
      <c r="C114" s="203" t="s">
        <v>204</v>
      </c>
      <c r="D114" s="201">
        <v>854493</v>
      </c>
      <c r="E114" s="202">
        <v>863693</v>
      </c>
      <c r="F114" s="201">
        <v>863693</v>
      </c>
      <c r="G114" s="161">
        <v>100</v>
      </c>
      <c r="H114" s="87"/>
    </row>
    <row r="115" spans="1:8" s="88" customFormat="1">
      <c r="A115" s="132"/>
      <c r="B115" s="113"/>
      <c r="C115" s="112"/>
      <c r="D115" s="111"/>
      <c r="E115" s="111"/>
      <c r="F115" s="111"/>
      <c r="G115" s="229"/>
      <c r="H115" s="87"/>
    </row>
    <row r="116" spans="1:8" s="205" customFormat="1">
      <c r="A116" s="211">
        <v>2251</v>
      </c>
      <c r="B116" s="210">
        <v>5011</v>
      </c>
      <c r="C116" s="209" t="s">
        <v>356</v>
      </c>
      <c r="D116" s="207">
        <v>0</v>
      </c>
      <c r="E116" s="208">
        <v>335.2</v>
      </c>
      <c r="F116" s="207">
        <v>23.172000000000001</v>
      </c>
      <c r="G116" s="206">
        <f t="shared" ref="G116:G123" si="4">F116/E116*100</f>
        <v>6.9128878281622912</v>
      </c>
    </row>
    <row r="117" spans="1:8" s="205" customFormat="1">
      <c r="A117" s="132">
        <v>2251</v>
      </c>
      <c r="B117" s="219">
        <v>5031</v>
      </c>
      <c r="C117" s="218" t="s">
        <v>352</v>
      </c>
      <c r="D117" s="216">
        <v>0</v>
      </c>
      <c r="E117" s="217">
        <v>83.800000000000011</v>
      </c>
      <c r="F117" s="216">
        <v>5.79</v>
      </c>
      <c r="G117" s="215">
        <f t="shared" si="4"/>
        <v>6.9093078758949877</v>
      </c>
    </row>
    <row r="118" spans="1:8" s="205" customFormat="1">
      <c r="A118" s="132">
        <v>2251</v>
      </c>
      <c r="B118" s="219">
        <v>5032</v>
      </c>
      <c r="C118" s="218" t="s">
        <v>351</v>
      </c>
      <c r="D118" s="216">
        <v>0</v>
      </c>
      <c r="E118" s="217">
        <v>30.170000000000005</v>
      </c>
      <c r="F118" s="216">
        <v>2.081</v>
      </c>
      <c r="G118" s="215">
        <f t="shared" si="4"/>
        <v>6.897580377858799</v>
      </c>
    </row>
    <row r="119" spans="1:8" s="205" customFormat="1">
      <c r="A119" s="132">
        <v>2251</v>
      </c>
      <c r="B119" s="219">
        <v>5038</v>
      </c>
      <c r="C119" s="218" t="s">
        <v>350</v>
      </c>
      <c r="D119" s="216">
        <v>0</v>
      </c>
      <c r="E119" s="217">
        <v>1.4100000000000001</v>
      </c>
      <c r="F119" s="216">
        <v>9.4E-2</v>
      </c>
      <c r="G119" s="215">
        <f t="shared" si="4"/>
        <v>6.666666666666667</v>
      </c>
    </row>
    <row r="120" spans="1:8" s="205" customFormat="1">
      <c r="A120" s="132">
        <v>2251</v>
      </c>
      <c r="B120" s="219">
        <v>5166</v>
      </c>
      <c r="C120" s="218" t="s">
        <v>319</v>
      </c>
      <c r="D120" s="216">
        <v>0</v>
      </c>
      <c r="E120" s="217">
        <v>130</v>
      </c>
      <c r="F120" s="216">
        <v>114.95</v>
      </c>
      <c r="G120" s="215">
        <f t="shared" si="4"/>
        <v>88.42307692307692</v>
      </c>
    </row>
    <row r="121" spans="1:8" s="205" customFormat="1">
      <c r="A121" s="132">
        <v>2251</v>
      </c>
      <c r="B121" s="219">
        <v>5169</v>
      </c>
      <c r="C121" s="218" t="s">
        <v>318</v>
      </c>
      <c r="D121" s="216">
        <v>400</v>
      </c>
      <c r="E121" s="217">
        <v>1650</v>
      </c>
      <c r="F121" s="216">
        <v>1171.3786</v>
      </c>
      <c r="G121" s="215">
        <f t="shared" si="4"/>
        <v>70.992642424242419</v>
      </c>
    </row>
    <row r="122" spans="1:8" s="205" customFormat="1">
      <c r="A122" s="132">
        <v>2251</v>
      </c>
      <c r="B122" s="219">
        <v>5171</v>
      </c>
      <c r="C122" s="218" t="s">
        <v>338</v>
      </c>
      <c r="D122" s="216">
        <v>0</v>
      </c>
      <c r="E122" s="217">
        <v>150.72999999999999</v>
      </c>
      <c r="F122" s="216">
        <v>150.72185999999999</v>
      </c>
      <c r="G122" s="215">
        <f t="shared" si="4"/>
        <v>99.994599615205999</v>
      </c>
    </row>
    <row r="123" spans="1:8" s="205" customFormat="1">
      <c r="A123" s="132">
        <v>2251</v>
      </c>
      <c r="B123" s="219">
        <v>5213</v>
      </c>
      <c r="C123" s="218" t="s">
        <v>379</v>
      </c>
      <c r="D123" s="216">
        <v>43200</v>
      </c>
      <c r="E123" s="217">
        <v>43200</v>
      </c>
      <c r="F123" s="216">
        <v>43200</v>
      </c>
      <c r="G123" s="215">
        <f t="shared" si="4"/>
        <v>100</v>
      </c>
    </row>
    <row r="124" spans="1:8" s="88" customFormat="1">
      <c r="A124" s="127">
        <v>2251</v>
      </c>
      <c r="B124" s="204"/>
      <c r="C124" s="203" t="s">
        <v>119</v>
      </c>
      <c r="D124" s="201">
        <v>43600</v>
      </c>
      <c r="E124" s="202">
        <v>45581</v>
      </c>
      <c r="F124" s="201">
        <v>44668</v>
      </c>
      <c r="G124" s="230">
        <v>98</v>
      </c>
      <c r="H124" s="87"/>
    </row>
    <row r="125" spans="1:8" s="88" customFormat="1">
      <c r="A125" s="132"/>
      <c r="B125" s="113"/>
      <c r="C125" s="112"/>
      <c r="D125" s="111"/>
      <c r="E125" s="111"/>
      <c r="F125" s="111"/>
      <c r="G125" s="229"/>
      <c r="H125" s="87"/>
    </row>
    <row r="126" spans="1:8" s="205" customFormat="1">
      <c r="A126" s="211">
        <v>2299</v>
      </c>
      <c r="B126" s="210">
        <v>5166</v>
      </c>
      <c r="C126" s="209" t="s">
        <v>319</v>
      </c>
      <c r="D126" s="207">
        <v>0</v>
      </c>
      <c r="E126" s="208">
        <v>1210</v>
      </c>
      <c r="F126" s="207">
        <v>0</v>
      </c>
      <c r="G126" s="206">
        <f>F126/E126*100</f>
        <v>0</v>
      </c>
    </row>
    <row r="127" spans="1:8" s="205" customFormat="1">
      <c r="A127" s="132">
        <v>2299</v>
      </c>
      <c r="B127" s="219">
        <v>5169</v>
      </c>
      <c r="C127" s="218" t="s">
        <v>318</v>
      </c>
      <c r="D127" s="216">
        <v>1200</v>
      </c>
      <c r="E127" s="217">
        <v>200</v>
      </c>
      <c r="F127" s="216">
        <v>189</v>
      </c>
      <c r="G127" s="215">
        <f>F127/E127*100</f>
        <v>94.5</v>
      </c>
    </row>
    <row r="128" spans="1:8" s="205" customFormat="1">
      <c r="A128" s="132">
        <v>2299</v>
      </c>
      <c r="B128" s="219">
        <v>5213</v>
      </c>
      <c r="C128" s="218" t="s">
        <v>379</v>
      </c>
      <c r="D128" s="216">
        <v>1830</v>
      </c>
      <c r="E128" s="217">
        <v>2000</v>
      </c>
      <c r="F128" s="216">
        <v>1050</v>
      </c>
      <c r="G128" s="215">
        <f>F128/E128*100</f>
        <v>52.5</v>
      </c>
    </row>
    <row r="129" spans="1:8" s="205" customFormat="1">
      <c r="A129" s="132">
        <v>2299</v>
      </c>
      <c r="B129" s="219">
        <v>5229</v>
      </c>
      <c r="C129" s="218" t="s">
        <v>361</v>
      </c>
      <c r="D129" s="216">
        <v>0</v>
      </c>
      <c r="E129" s="217">
        <v>253.17</v>
      </c>
      <c r="F129" s="216">
        <v>253.16643999999999</v>
      </c>
      <c r="G129" s="215">
        <f>F129/E129*100</f>
        <v>99.99859383023265</v>
      </c>
    </row>
    <row r="130" spans="1:8" s="88" customFormat="1">
      <c r="A130" s="127">
        <v>2299</v>
      </c>
      <c r="B130" s="204"/>
      <c r="C130" s="203" t="s">
        <v>291</v>
      </c>
      <c r="D130" s="201">
        <v>3030</v>
      </c>
      <c r="E130" s="202">
        <v>3663</v>
      </c>
      <c r="F130" s="201">
        <v>1492</v>
      </c>
      <c r="G130" s="230">
        <v>40.700000000000003</v>
      </c>
      <c r="H130" s="87"/>
    </row>
    <row r="131" spans="1:8" s="88" customFormat="1">
      <c r="A131" s="132"/>
      <c r="B131" s="113"/>
      <c r="C131" s="112"/>
      <c r="D131" s="111"/>
      <c r="E131" s="111"/>
      <c r="F131" s="111"/>
      <c r="G131" s="229"/>
      <c r="H131" s="87"/>
    </row>
    <row r="132" spans="1:8" s="205" customFormat="1">
      <c r="A132" s="211">
        <v>2369</v>
      </c>
      <c r="B132" s="210">
        <v>5169</v>
      </c>
      <c r="C132" s="209" t="s">
        <v>318</v>
      </c>
      <c r="D132" s="207">
        <v>200</v>
      </c>
      <c r="E132" s="208">
        <v>0</v>
      </c>
      <c r="F132" s="207">
        <v>0</v>
      </c>
      <c r="G132" s="206">
        <v>0</v>
      </c>
    </row>
    <row r="133" spans="1:8" s="88" customFormat="1">
      <c r="A133" s="127">
        <v>2369</v>
      </c>
      <c r="B133" s="204"/>
      <c r="C133" s="203" t="s">
        <v>290</v>
      </c>
      <c r="D133" s="201">
        <v>200</v>
      </c>
      <c r="E133" s="202">
        <v>0</v>
      </c>
      <c r="F133" s="201">
        <v>0</v>
      </c>
      <c r="G133" s="230">
        <v>0</v>
      </c>
      <c r="H133" s="87"/>
    </row>
    <row r="134" spans="1:8" s="88" customFormat="1">
      <c r="A134" s="132"/>
      <c r="B134" s="113"/>
      <c r="C134" s="112"/>
      <c r="D134" s="111"/>
      <c r="E134" s="111"/>
      <c r="F134" s="111"/>
      <c r="G134" s="229"/>
      <c r="H134" s="87"/>
    </row>
    <row r="135" spans="1:8" s="205" customFormat="1">
      <c r="A135" s="211">
        <v>2399</v>
      </c>
      <c r="B135" s="210">
        <v>5321</v>
      </c>
      <c r="C135" s="209" t="s">
        <v>366</v>
      </c>
      <c r="D135" s="207">
        <v>0</v>
      </c>
      <c r="E135" s="208">
        <v>10000</v>
      </c>
      <c r="F135" s="207">
        <v>0</v>
      </c>
      <c r="G135" s="206">
        <f>F135/E135*100</f>
        <v>0</v>
      </c>
    </row>
    <row r="136" spans="1:8" s="205" customFormat="1">
      <c r="A136" s="132">
        <v>2399</v>
      </c>
      <c r="B136" s="219">
        <v>5909</v>
      </c>
      <c r="C136" s="218" t="s">
        <v>304</v>
      </c>
      <c r="D136" s="216">
        <v>0</v>
      </c>
      <c r="E136" s="217">
        <v>9317.6</v>
      </c>
      <c r="F136" s="216">
        <v>4120.2065000000002</v>
      </c>
      <c r="G136" s="215">
        <f>F136/E136*100</f>
        <v>44.21961127328926</v>
      </c>
    </row>
    <row r="137" spans="1:8" s="88" customFormat="1">
      <c r="A137" s="127">
        <v>2399</v>
      </c>
      <c r="B137" s="204"/>
      <c r="C137" s="203" t="s">
        <v>201</v>
      </c>
      <c r="D137" s="201">
        <v>0</v>
      </c>
      <c r="E137" s="202">
        <v>19318</v>
      </c>
      <c r="F137" s="201">
        <v>4120</v>
      </c>
      <c r="G137" s="230">
        <v>21.3</v>
      </c>
      <c r="H137" s="87"/>
    </row>
    <row r="138" spans="1:8" s="88" customFormat="1">
      <c r="A138" s="132"/>
      <c r="B138" s="113"/>
      <c r="C138" s="112"/>
      <c r="D138" s="111"/>
      <c r="E138" s="111"/>
      <c r="F138" s="111"/>
      <c r="G138" s="229"/>
      <c r="H138" s="87"/>
    </row>
    <row r="139" spans="1:8">
      <c r="A139" s="1114" t="s">
        <v>289</v>
      </c>
      <c r="B139" s="1115"/>
      <c r="C139" s="1115"/>
      <c r="D139" s="226">
        <v>2126089</v>
      </c>
      <c r="E139" s="226">
        <v>2281369</v>
      </c>
      <c r="F139" s="226">
        <v>2243382</v>
      </c>
      <c r="G139" s="240">
        <v>98.3</v>
      </c>
    </row>
    <row r="140" spans="1:8">
      <c r="A140" s="122"/>
      <c r="B140" s="233"/>
      <c r="C140" s="121"/>
      <c r="D140" s="120"/>
      <c r="E140" s="120"/>
      <c r="F140" s="120"/>
      <c r="G140" s="119"/>
    </row>
    <row r="141" spans="1:8" s="205" customFormat="1">
      <c r="A141" s="158">
        <v>3111</v>
      </c>
      <c r="B141" s="210">
        <v>5212</v>
      </c>
      <c r="C141" s="209" t="s">
        <v>394</v>
      </c>
      <c r="D141" s="207">
        <v>0</v>
      </c>
      <c r="E141" s="208">
        <v>689.59</v>
      </c>
      <c r="F141" s="207">
        <v>689.59199999999998</v>
      </c>
      <c r="G141" s="206">
        <f>F141/E141*100</f>
        <v>100.00029002740757</v>
      </c>
    </row>
    <row r="142" spans="1:8" s="205" customFormat="1">
      <c r="A142" s="160">
        <v>3111</v>
      </c>
      <c r="B142" s="219">
        <v>5213</v>
      </c>
      <c r="C142" s="218" t="s">
        <v>379</v>
      </c>
      <c r="D142" s="216">
        <v>0</v>
      </c>
      <c r="E142" s="217">
        <v>37525.769999999997</v>
      </c>
      <c r="F142" s="216">
        <v>37509.99</v>
      </c>
      <c r="G142" s="215">
        <f>F142/E142*100</f>
        <v>99.957948897517639</v>
      </c>
    </row>
    <row r="143" spans="1:8" s="205" customFormat="1">
      <c r="A143" s="160">
        <v>3111</v>
      </c>
      <c r="B143" s="219">
        <v>5336</v>
      </c>
      <c r="C143" s="218" t="s">
        <v>374</v>
      </c>
      <c r="D143" s="216">
        <v>0</v>
      </c>
      <c r="E143" s="217">
        <v>4177</v>
      </c>
      <c r="F143" s="216">
        <v>4177</v>
      </c>
      <c r="G143" s="215">
        <f>F143/E143*100</f>
        <v>100</v>
      </c>
    </row>
    <row r="144" spans="1:8" s="205" customFormat="1">
      <c r="A144" s="160">
        <v>3111</v>
      </c>
      <c r="B144" s="219">
        <v>5339</v>
      </c>
      <c r="C144" s="218" t="s">
        <v>370</v>
      </c>
      <c r="D144" s="216">
        <v>0</v>
      </c>
      <c r="E144" s="217">
        <v>1432397.4800000002</v>
      </c>
      <c r="F144" s="216">
        <v>1432357.1630000002</v>
      </c>
      <c r="G144" s="215">
        <f>F144/E144*100</f>
        <v>99.9971853483015</v>
      </c>
    </row>
    <row r="145" spans="1:7">
      <c r="A145" s="165">
        <v>3111</v>
      </c>
      <c r="B145" s="239"/>
      <c r="C145" s="238" t="s">
        <v>200</v>
      </c>
      <c r="D145" s="236">
        <v>0</v>
      </c>
      <c r="E145" s="237">
        <v>1474790</v>
      </c>
      <c r="F145" s="236">
        <v>1474734</v>
      </c>
      <c r="G145" s="230">
        <v>100</v>
      </c>
    </row>
    <row r="146" spans="1:7">
      <c r="A146" s="160"/>
      <c r="B146" s="148"/>
      <c r="C146" s="147"/>
      <c r="D146" s="171"/>
      <c r="E146" s="171"/>
      <c r="F146" s="171"/>
      <c r="G146" s="229"/>
    </row>
    <row r="147" spans="1:7" s="205" customFormat="1">
      <c r="A147" s="158">
        <v>3112</v>
      </c>
      <c r="B147" s="210">
        <v>5213</v>
      </c>
      <c r="C147" s="209" t="s">
        <v>379</v>
      </c>
      <c r="D147" s="207">
        <v>0</v>
      </c>
      <c r="E147" s="208">
        <v>1903.79</v>
      </c>
      <c r="F147" s="207">
        <v>1903.7929999999999</v>
      </c>
      <c r="G147" s="206">
        <f>F147/E147*100</f>
        <v>100.00015758040539</v>
      </c>
    </row>
    <row r="148" spans="1:7" s="205" customFormat="1">
      <c r="A148" s="160">
        <v>3112</v>
      </c>
      <c r="B148" s="219">
        <v>5331</v>
      </c>
      <c r="C148" s="218" t="s">
        <v>377</v>
      </c>
      <c r="D148" s="216">
        <v>3008</v>
      </c>
      <c r="E148" s="217">
        <v>6939</v>
      </c>
      <c r="F148" s="216">
        <v>6939</v>
      </c>
      <c r="G148" s="215">
        <f>F148/E148*100</f>
        <v>100</v>
      </c>
    </row>
    <row r="149" spans="1:7" s="205" customFormat="1">
      <c r="A149" s="160">
        <v>3112</v>
      </c>
      <c r="B149" s="219">
        <v>5336</v>
      </c>
      <c r="C149" s="218" t="s">
        <v>374</v>
      </c>
      <c r="D149" s="216">
        <v>0</v>
      </c>
      <c r="E149" s="217">
        <v>48257</v>
      </c>
      <c r="F149" s="216">
        <v>48257</v>
      </c>
      <c r="G149" s="215">
        <f>F149/E149*100</f>
        <v>100</v>
      </c>
    </row>
    <row r="150" spans="1:7">
      <c r="A150" s="165">
        <v>3112</v>
      </c>
      <c r="B150" s="239"/>
      <c r="C150" s="238" t="s">
        <v>288</v>
      </c>
      <c r="D150" s="236">
        <v>3008</v>
      </c>
      <c r="E150" s="237">
        <v>57100</v>
      </c>
      <c r="F150" s="236">
        <v>57100</v>
      </c>
      <c r="G150" s="230">
        <v>100</v>
      </c>
    </row>
    <row r="151" spans="1:7">
      <c r="A151" s="160"/>
      <c r="B151" s="148"/>
      <c r="C151" s="147"/>
      <c r="D151" s="171"/>
      <c r="E151" s="171"/>
      <c r="F151" s="171"/>
      <c r="G151" s="229"/>
    </row>
    <row r="152" spans="1:7" s="205" customFormat="1">
      <c r="A152" s="158">
        <v>3113</v>
      </c>
      <c r="B152" s="210">
        <v>5213</v>
      </c>
      <c r="C152" s="209" t="s">
        <v>379</v>
      </c>
      <c r="D152" s="207">
        <v>0</v>
      </c>
      <c r="E152" s="208">
        <v>14118.769999999997</v>
      </c>
      <c r="F152" s="207">
        <v>14117.572000000002</v>
      </c>
      <c r="G152" s="206">
        <f>F152/E152*100</f>
        <v>99.991514841590345</v>
      </c>
    </row>
    <row r="153" spans="1:7" s="205" customFormat="1">
      <c r="A153" s="160">
        <v>3113</v>
      </c>
      <c r="B153" s="219">
        <v>5339</v>
      </c>
      <c r="C153" s="218" t="s">
        <v>370</v>
      </c>
      <c r="D153" s="216">
        <v>0</v>
      </c>
      <c r="E153" s="217">
        <v>3015716.5100000002</v>
      </c>
      <c r="F153" s="216">
        <v>3015511.3725299998</v>
      </c>
      <c r="G153" s="215">
        <f>F153/E153*100</f>
        <v>99.993197720365288</v>
      </c>
    </row>
    <row r="154" spans="1:7">
      <c r="A154" s="165">
        <v>3113</v>
      </c>
      <c r="B154" s="239"/>
      <c r="C154" s="238" t="s">
        <v>199</v>
      </c>
      <c r="D154" s="236">
        <v>0</v>
      </c>
      <c r="E154" s="237">
        <v>3029835</v>
      </c>
      <c r="F154" s="236">
        <v>3029629</v>
      </c>
      <c r="G154" s="230">
        <v>100</v>
      </c>
    </row>
    <row r="155" spans="1:7">
      <c r="A155" s="160"/>
      <c r="B155" s="148"/>
      <c r="C155" s="147"/>
      <c r="D155" s="171"/>
      <c r="E155" s="171"/>
      <c r="F155" s="171"/>
      <c r="G155" s="229"/>
    </row>
    <row r="156" spans="1:7" s="205" customFormat="1">
      <c r="A156" s="158">
        <v>3114</v>
      </c>
      <c r="B156" s="210">
        <v>5011</v>
      </c>
      <c r="C156" s="209" t="s">
        <v>356</v>
      </c>
      <c r="D156" s="207">
        <v>0</v>
      </c>
      <c r="E156" s="208">
        <v>67.260000000000005</v>
      </c>
      <c r="F156" s="207">
        <v>67.262699999999995</v>
      </c>
      <c r="G156" s="206">
        <f t="shared" ref="G156:G172" si="5">F156/E156*100</f>
        <v>100.00401427297054</v>
      </c>
    </row>
    <row r="157" spans="1:7" s="205" customFormat="1">
      <c r="A157" s="160">
        <v>3114</v>
      </c>
      <c r="B157" s="219">
        <v>5031</v>
      </c>
      <c r="C157" s="218" t="s">
        <v>352</v>
      </c>
      <c r="D157" s="216">
        <v>0</v>
      </c>
      <c r="E157" s="217">
        <v>16.809999999999999</v>
      </c>
      <c r="F157" s="216">
        <v>16.811</v>
      </c>
      <c r="G157" s="215">
        <f t="shared" si="5"/>
        <v>100.00594883997623</v>
      </c>
    </row>
    <row r="158" spans="1:7" s="205" customFormat="1">
      <c r="A158" s="160">
        <v>3114</v>
      </c>
      <c r="B158" s="219">
        <v>5032</v>
      </c>
      <c r="C158" s="218" t="s">
        <v>351</v>
      </c>
      <c r="D158" s="216">
        <v>0</v>
      </c>
      <c r="E158" s="217">
        <v>6.05</v>
      </c>
      <c r="F158" s="216">
        <v>6.0489999999999995</v>
      </c>
      <c r="G158" s="215">
        <f t="shared" si="5"/>
        <v>99.983471074380162</v>
      </c>
    </row>
    <row r="159" spans="1:7" s="205" customFormat="1">
      <c r="A159" s="160">
        <v>3114</v>
      </c>
      <c r="B159" s="219">
        <v>5038</v>
      </c>
      <c r="C159" s="218" t="s">
        <v>350</v>
      </c>
      <c r="D159" s="216">
        <v>0</v>
      </c>
      <c r="E159" s="217">
        <v>0.27999999999999997</v>
      </c>
      <c r="F159" s="216">
        <v>0.27800000000000002</v>
      </c>
      <c r="G159" s="215">
        <f t="shared" si="5"/>
        <v>99.285714285714306</v>
      </c>
    </row>
    <row r="160" spans="1:7" s="205" customFormat="1">
      <c r="A160" s="160">
        <v>3114</v>
      </c>
      <c r="B160" s="219">
        <v>5136</v>
      </c>
      <c r="C160" s="218" t="s">
        <v>323</v>
      </c>
      <c r="D160" s="216">
        <v>0</v>
      </c>
      <c r="E160" s="217">
        <v>396.75</v>
      </c>
      <c r="F160" s="216">
        <v>396.75</v>
      </c>
      <c r="G160" s="215">
        <f t="shared" si="5"/>
        <v>100</v>
      </c>
    </row>
    <row r="161" spans="1:7" s="205" customFormat="1">
      <c r="A161" s="160">
        <v>3114</v>
      </c>
      <c r="B161" s="219">
        <v>5139</v>
      </c>
      <c r="C161" s="218" t="s">
        <v>321</v>
      </c>
      <c r="D161" s="216">
        <v>0</v>
      </c>
      <c r="E161" s="217">
        <v>89.02</v>
      </c>
      <c r="F161" s="216">
        <v>89.022580000000005</v>
      </c>
      <c r="G161" s="215">
        <f t="shared" si="5"/>
        <v>100.00289822511796</v>
      </c>
    </row>
    <row r="162" spans="1:7" s="205" customFormat="1">
      <c r="A162" s="160">
        <v>3114</v>
      </c>
      <c r="B162" s="219">
        <v>5141</v>
      </c>
      <c r="C162" s="218" t="s">
        <v>314</v>
      </c>
      <c r="D162" s="216">
        <v>124</v>
      </c>
      <c r="E162" s="217">
        <v>115.6</v>
      </c>
      <c r="F162" s="216">
        <v>115.51348</v>
      </c>
      <c r="G162" s="215">
        <f t="shared" si="5"/>
        <v>99.925155709342562</v>
      </c>
    </row>
    <row r="163" spans="1:7" s="205" customFormat="1">
      <c r="A163" s="160">
        <v>3114</v>
      </c>
      <c r="B163" s="219">
        <v>5163</v>
      </c>
      <c r="C163" s="218" t="s">
        <v>312</v>
      </c>
      <c r="D163" s="216">
        <v>0</v>
      </c>
      <c r="E163" s="217">
        <v>0.01</v>
      </c>
      <c r="F163" s="216">
        <v>1.4400000000000001E-2</v>
      </c>
      <c r="G163" s="215">
        <f t="shared" si="5"/>
        <v>144.00000000000003</v>
      </c>
    </row>
    <row r="164" spans="1:7" s="205" customFormat="1">
      <c r="A164" s="160">
        <v>3114</v>
      </c>
      <c r="B164" s="219">
        <v>5164</v>
      </c>
      <c r="C164" s="218" t="s">
        <v>313</v>
      </c>
      <c r="D164" s="216">
        <v>0</v>
      </c>
      <c r="E164" s="217">
        <v>17.310000000000002</v>
      </c>
      <c r="F164" s="216">
        <v>17.3</v>
      </c>
      <c r="G164" s="215">
        <f t="shared" si="5"/>
        <v>99.942229924898896</v>
      </c>
    </row>
    <row r="165" spans="1:7" s="205" customFormat="1">
      <c r="A165" s="160">
        <v>3114</v>
      </c>
      <c r="B165" s="219">
        <v>5169</v>
      </c>
      <c r="C165" s="218" t="s">
        <v>318</v>
      </c>
      <c r="D165" s="216">
        <v>76</v>
      </c>
      <c r="E165" s="217">
        <v>302.02</v>
      </c>
      <c r="F165" s="216">
        <v>188.20846</v>
      </c>
      <c r="G165" s="215">
        <f t="shared" si="5"/>
        <v>62.316555195020207</v>
      </c>
    </row>
    <row r="166" spans="1:7" s="205" customFormat="1">
      <c r="A166" s="160">
        <v>3114</v>
      </c>
      <c r="B166" s="219">
        <v>5175</v>
      </c>
      <c r="C166" s="218" t="s">
        <v>317</v>
      </c>
      <c r="D166" s="216">
        <v>0</v>
      </c>
      <c r="E166" s="217">
        <v>12</v>
      </c>
      <c r="F166" s="216">
        <v>12</v>
      </c>
      <c r="G166" s="215">
        <f t="shared" si="5"/>
        <v>100</v>
      </c>
    </row>
    <row r="167" spans="1:7" s="205" customFormat="1">
      <c r="A167" s="160">
        <v>3114</v>
      </c>
      <c r="B167" s="219">
        <v>5213</v>
      </c>
      <c r="C167" s="218" t="s">
        <v>379</v>
      </c>
      <c r="D167" s="216">
        <v>0</v>
      </c>
      <c r="E167" s="217">
        <v>45841.61</v>
      </c>
      <c r="F167" s="216">
        <v>45840.741999999998</v>
      </c>
      <c r="G167" s="215">
        <f t="shared" si="5"/>
        <v>99.998106523745562</v>
      </c>
    </row>
    <row r="168" spans="1:7" s="205" customFormat="1">
      <c r="A168" s="160">
        <v>3114</v>
      </c>
      <c r="B168" s="219">
        <v>5331</v>
      </c>
      <c r="C168" s="218" t="s">
        <v>377</v>
      </c>
      <c r="D168" s="216">
        <v>21888</v>
      </c>
      <c r="E168" s="217">
        <v>51428.72</v>
      </c>
      <c r="F168" s="216">
        <v>51413.493000000002</v>
      </c>
      <c r="G168" s="215">
        <f t="shared" si="5"/>
        <v>99.970392029978584</v>
      </c>
    </row>
    <row r="169" spans="1:7" s="205" customFormat="1">
      <c r="A169" s="160">
        <v>3114</v>
      </c>
      <c r="B169" s="219">
        <v>5336</v>
      </c>
      <c r="C169" s="218" t="s">
        <v>374</v>
      </c>
      <c r="D169" s="216">
        <v>0</v>
      </c>
      <c r="E169" s="217">
        <v>273559.54999999993</v>
      </c>
      <c r="F169" s="216">
        <v>273506.24413999997</v>
      </c>
      <c r="G169" s="215">
        <f t="shared" si="5"/>
        <v>99.980513983152861</v>
      </c>
    </row>
    <row r="170" spans="1:7" s="205" customFormat="1">
      <c r="A170" s="160">
        <v>3114</v>
      </c>
      <c r="B170" s="219">
        <v>5339</v>
      </c>
      <c r="C170" s="218" t="s">
        <v>370</v>
      </c>
      <c r="D170" s="216">
        <v>0</v>
      </c>
      <c r="E170" s="217">
        <v>16591</v>
      </c>
      <c r="F170" s="216">
        <v>16591</v>
      </c>
      <c r="G170" s="215">
        <f t="shared" si="5"/>
        <v>100</v>
      </c>
    </row>
    <row r="171" spans="1:7" s="205" customFormat="1">
      <c r="A171" s="160">
        <v>3114</v>
      </c>
      <c r="B171" s="219">
        <v>5362</v>
      </c>
      <c r="C171" s="218" t="s">
        <v>311</v>
      </c>
      <c r="D171" s="216">
        <v>0</v>
      </c>
      <c r="E171" s="217">
        <v>9.8800000000000008</v>
      </c>
      <c r="F171" s="216">
        <v>9.8800000000000008</v>
      </c>
      <c r="G171" s="215">
        <f t="shared" si="5"/>
        <v>100</v>
      </c>
    </row>
    <row r="172" spans="1:7" s="205" customFormat="1">
      <c r="A172" s="160">
        <v>3114</v>
      </c>
      <c r="B172" s="219">
        <v>5363</v>
      </c>
      <c r="C172" s="218" t="s">
        <v>328</v>
      </c>
      <c r="D172" s="216">
        <v>0</v>
      </c>
      <c r="E172" s="217">
        <v>64.8</v>
      </c>
      <c r="F172" s="216">
        <v>64.733000000000004</v>
      </c>
      <c r="G172" s="215">
        <f t="shared" si="5"/>
        <v>99.896604938271622</v>
      </c>
    </row>
    <row r="173" spans="1:7">
      <c r="A173" s="165">
        <v>3114</v>
      </c>
      <c r="B173" s="239"/>
      <c r="C173" s="238" t="s">
        <v>198</v>
      </c>
      <c r="D173" s="236">
        <v>22088</v>
      </c>
      <c r="E173" s="237">
        <v>388520</v>
      </c>
      <c r="F173" s="236">
        <v>388335</v>
      </c>
      <c r="G173" s="230">
        <v>100</v>
      </c>
    </row>
    <row r="174" spans="1:7">
      <c r="A174" s="160"/>
      <c r="B174" s="148"/>
      <c r="C174" s="147"/>
      <c r="D174" s="171"/>
      <c r="E174" s="171"/>
      <c r="F174" s="171"/>
      <c r="G174" s="229"/>
    </row>
    <row r="175" spans="1:7" s="205" customFormat="1">
      <c r="A175" s="158">
        <v>3117</v>
      </c>
      <c r="B175" s="210">
        <v>5212</v>
      </c>
      <c r="C175" s="209" t="s">
        <v>394</v>
      </c>
      <c r="D175" s="207">
        <v>0</v>
      </c>
      <c r="E175" s="208">
        <v>2542.42</v>
      </c>
      <c r="F175" s="207">
        <v>2542.424</v>
      </c>
      <c r="G175" s="206">
        <f>F175/E175*100</f>
        <v>100.00015733041747</v>
      </c>
    </row>
    <row r="176" spans="1:7" s="205" customFormat="1">
      <c r="A176" s="160">
        <v>3117</v>
      </c>
      <c r="B176" s="219">
        <v>5339</v>
      </c>
      <c r="C176" s="218" t="s">
        <v>370</v>
      </c>
      <c r="D176" s="216">
        <v>0</v>
      </c>
      <c r="E176" s="217">
        <v>331847.26</v>
      </c>
      <c r="F176" s="216">
        <v>331847.25699999998</v>
      </c>
      <c r="G176" s="215">
        <f>F176/E176*100</f>
        <v>99.999999095969628</v>
      </c>
    </row>
    <row r="177" spans="1:7">
      <c r="A177" s="165">
        <v>3117</v>
      </c>
      <c r="B177" s="239"/>
      <c r="C177" s="238" t="s">
        <v>424</v>
      </c>
      <c r="D177" s="236">
        <v>0</v>
      </c>
      <c r="E177" s="237">
        <v>334389</v>
      </c>
      <c r="F177" s="236">
        <v>334389</v>
      </c>
      <c r="G177" s="230">
        <v>100</v>
      </c>
    </row>
    <row r="178" spans="1:7">
      <c r="A178" s="160"/>
      <c r="B178" s="148"/>
      <c r="C178" s="147"/>
      <c r="D178" s="171"/>
      <c r="E178" s="171"/>
      <c r="F178" s="171"/>
      <c r="G178" s="229"/>
    </row>
    <row r="179" spans="1:7" s="205" customFormat="1">
      <c r="A179" s="158">
        <v>3119</v>
      </c>
      <c r="B179" s="210">
        <v>5137</v>
      </c>
      <c r="C179" s="209" t="s">
        <v>322</v>
      </c>
      <c r="D179" s="207">
        <v>0</v>
      </c>
      <c r="E179" s="208">
        <v>15.149999999999999</v>
      </c>
      <c r="F179" s="207">
        <v>13.2858</v>
      </c>
      <c r="G179" s="206">
        <f t="shared" ref="G179:G184" si="6">F179/E179*100</f>
        <v>87.695049504950504</v>
      </c>
    </row>
    <row r="180" spans="1:7" s="205" customFormat="1">
      <c r="A180" s="160">
        <v>3119</v>
      </c>
      <c r="B180" s="219">
        <v>5169</v>
      </c>
      <c r="C180" s="218" t="s">
        <v>318</v>
      </c>
      <c r="D180" s="216">
        <v>0</v>
      </c>
      <c r="E180" s="217">
        <v>97.72</v>
      </c>
      <c r="F180" s="216">
        <v>2.36</v>
      </c>
      <c r="G180" s="215">
        <f t="shared" si="6"/>
        <v>2.4150634465820713</v>
      </c>
    </row>
    <row r="181" spans="1:7" s="205" customFormat="1">
      <c r="A181" s="160">
        <v>3119</v>
      </c>
      <c r="B181" s="219">
        <v>5173</v>
      </c>
      <c r="C181" s="218" t="s">
        <v>336</v>
      </c>
      <c r="D181" s="216">
        <v>0</v>
      </c>
      <c r="E181" s="217">
        <v>148.07</v>
      </c>
      <c r="F181" s="216">
        <v>3.7079999999999997</v>
      </c>
      <c r="G181" s="215">
        <f t="shared" si="6"/>
        <v>2.5042209765651382</v>
      </c>
    </row>
    <row r="182" spans="1:7" s="205" customFormat="1">
      <c r="A182" s="160">
        <v>3119</v>
      </c>
      <c r="B182" s="219">
        <v>5175</v>
      </c>
      <c r="C182" s="218" t="s">
        <v>317</v>
      </c>
      <c r="D182" s="216">
        <v>0</v>
      </c>
      <c r="E182" s="217">
        <v>4</v>
      </c>
      <c r="F182" s="216">
        <v>3.04</v>
      </c>
      <c r="G182" s="215">
        <f t="shared" si="6"/>
        <v>76</v>
      </c>
    </row>
    <row r="183" spans="1:7" s="205" customFormat="1">
      <c r="A183" s="160">
        <v>3119</v>
      </c>
      <c r="B183" s="219">
        <v>5362</v>
      </c>
      <c r="C183" s="218" t="s">
        <v>311</v>
      </c>
      <c r="D183" s="216">
        <v>0</v>
      </c>
      <c r="E183" s="217">
        <v>4</v>
      </c>
      <c r="F183" s="216">
        <v>2.4</v>
      </c>
      <c r="G183" s="215">
        <f t="shared" si="6"/>
        <v>60</v>
      </c>
    </row>
    <row r="184" spans="1:7" s="205" customFormat="1">
      <c r="A184" s="160">
        <v>3119</v>
      </c>
      <c r="B184" s="219">
        <v>5363</v>
      </c>
      <c r="C184" s="218" t="s">
        <v>328</v>
      </c>
      <c r="D184" s="216">
        <v>0</v>
      </c>
      <c r="E184" s="217">
        <v>1023.22</v>
      </c>
      <c r="F184" s="216">
        <v>995.76400000000001</v>
      </c>
      <c r="G184" s="215">
        <f t="shared" si="6"/>
        <v>97.316706084712962</v>
      </c>
    </row>
    <row r="185" spans="1:7">
      <c r="A185" s="165">
        <v>3119</v>
      </c>
      <c r="B185" s="239"/>
      <c r="C185" s="238" t="s">
        <v>423</v>
      </c>
      <c r="D185" s="236">
        <v>0</v>
      </c>
      <c r="E185" s="237">
        <v>1292</v>
      </c>
      <c r="F185" s="236">
        <v>1020</v>
      </c>
      <c r="G185" s="230">
        <v>78.900000000000006</v>
      </c>
    </row>
    <row r="186" spans="1:7">
      <c r="A186" s="160"/>
      <c r="B186" s="148"/>
      <c r="C186" s="147"/>
      <c r="D186" s="171"/>
      <c r="E186" s="171"/>
      <c r="F186" s="171"/>
      <c r="G186" s="229"/>
    </row>
    <row r="187" spans="1:7" s="205" customFormat="1">
      <c r="A187" s="158">
        <v>3121</v>
      </c>
      <c r="B187" s="210">
        <v>5011</v>
      </c>
      <c r="C187" s="209" t="s">
        <v>356</v>
      </c>
      <c r="D187" s="207">
        <v>0</v>
      </c>
      <c r="E187" s="208">
        <v>593.35</v>
      </c>
      <c r="F187" s="207">
        <v>295.14744000000002</v>
      </c>
      <c r="G187" s="206">
        <f t="shared" ref="G187:G203" si="7">F187/E187*100</f>
        <v>49.742553299064632</v>
      </c>
    </row>
    <row r="188" spans="1:7" s="205" customFormat="1">
      <c r="A188" s="160">
        <v>3121</v>
      </c>
      <c r="B188" s="219">
        <v>5021</v>
      </c>
      <c r="C188" s="218" t="s">
        <v>354</v>
      </c>
      <c r="D188" s="216">
        <v>0</v>
      </c>
      <c r="E188" s="217">
        <v>198.89999999999998</v>
      </c>
      <c r="F188" s="216">
        <v>142.80000000000001</v>
      </c>
      <c r="G188" s="215">
        <f t="shared" si="7"/>
        <v>71.79487179487181</v>
      </c>
    </row>
    <row r="189" spans="1:7" s="205" customFormat="1">
      <c r="A189" s="160">
        <v>3121</v>
      </c>
      <c r="B189" s="219">
        <v>5031</v>
      </c>
      <c r="C189" s="218" t="s">
        <v>352</v>
      </c>
      <c r="D189" s="216">
        <v>0</v>
      </c>
      <c r="E189" s="217">
        <v>148.37</v>
      </c>
      <c r="F189" s="216">
        <v>73.74199999999999</v>
      </c>
      <c r="G189" s="215">
        <f t="shared" si="7"/>
        <v>49.70142212037473</v>
      </c>
    </row>
    <row r="190" spans="1:7" s="205" customFormat="1">
      <c r="A190" s="160">
        <v>3121</v>
      </c>
      <c r="B190" s="219">
        <v>5032</v>
      </c>
      <c r="C190" s="218" t="s">
        <v>351</v>
      </c>
      <c r="D190" s="216">
        <v>0</v>
      </c>
      <c r="E190" s="217">
        <v>56.15</v>
      </c>
      <c r="F190" s="216">
        <v>26.512000000000004</v>
      </c>
      <c r="G190" s="215">
        <f t="shared" si="7"/>
        <v>47.216384683882467</v>
      </c>
    </row>
    <row r="191" spans="1:7" s="205" customFormat="1">
      <c r="A191" s="160">
        <v>3121</v>
      </c>
      <c r="B191" s="219">
        <v>5038</v>
      </c>
      <c r="C191" s="218" t="s">
        <v>350</v>
      </c>
      <c r="D191" s="216">
        <v>0</v>
      </c>
      <c r="E191" s="217">
        <v>2.5499999999999998</v>
      </c>
      <c r="F191" s="216">
        <v>1.1910000000000001</v>
      </c>
      <c r="G191" s="215">
        <f t="shared" si="7"/>
        <v>46.705882352941181</v>
      </c>
    </row>
    <row r="192" spans="1:7" s="205" customFormat="1">
      <c r="A192" s="160">
        <v>3121</v>
      </c>
      <c r="B192" s="219">
        <v>5137</v>
      </c>
      <c r="C192" s="218" t="s">
        <v>322</v>
      </c>
      <c r="D192" s="216">
        <v>3851</v>
      </c>
      <c r="E192" s="217">
        <v>1539.57</v>
      </c>
      <c r="F192" s="216">
        <v>114.97426999999999</v>
      </c>
      <c r="G192" s="215">
        <f t="shared" si="7"/>
        <v>7.4679468942626839</v>
      </c>
    </row>
    <row r="193" spans="1:7" s="205" customFormat="1">
      <c r="A193" s="160">
        <v>3121</v>
      </c>
      <c r="B193" s="219">
        <v>5139</v>
      </c>
      <c r="C193" s="218" t="s">
        <v>321</v>
      </c>
      <c r="D193" s="216">
        <v>0</v>
      </c>
      <c r="E193" s="217">
        <v>30</v>
      </c>
      <c r="F193" s="216">
        <v>8.9649999999999999</v>
      </c>
      <c r="G193" s="215">
        <f t="shared" si="7"/>
        <v>29.883333333333333</v>
      </c>
    </row>
    <row r="194" spans="1:7" s="205" customFormat="1">
      <c r="A194" s="160">
        <v>3121</v>
      </c>
      <c r="B194" s="219">
        <v>5141</v>
      </c>
      <c r="C194" s="218" t="s">
        <v>314</v>
      </c>
      <c r="D194" s="216">
        <v>810</v>
      </c>
      <c r="E194" s="217">
        <v>719.4</v>
      </c>
      <c r="F194" s="216">
        <v>719.34185000000002</v>
      </c>
      <c r="G194" s="215">
        <f t="shared" si="7"/>
        <v>99.991916875173757</v>
      </c>
    </row>
    <row r="195" spans="1:7" s="205" customFormat="1">
      <c r="A195" s="160">
        <v>3121</v>
      </c>
      <c r="B195" s="219">
        <v>5166</v>
      </c>
      <c r="C195" s="218" t="s">
        <v>319</v>
      </c>
      <c r="D195" s="216">
        <v>0</v>
      </c>
      <c r="E195" s="217">
        <v>36.299999999999997</v>
      </c>
      <c r="F195" s="216">
        <v>36.299999999999997</v>
      </c>
      <c r="G195" s="215">
        <f t="shared" si="7"/>
        <v>100</v>
      </c>
    </row>
    <row r="196" spans="1:7" s="205" customFormat="1">
      <c r="A196" s="160">
        <v>3121</v>
      </c>
      <c r="B196" s="219">
        <v>5169</v>
      </c>
      <c r="C196" s="218" t="s">
        <v>318</v>
      </c>
      <c r="D196" s="216">
        <v>349</v>
      </c>
      <c r="E196" s="217">
        <v>2380.17</v>
      </c>
      <c r="F196" s="216">
        <v>308.91992000000005</v>
      </c>
      <c r="G196" s="215">
        <f t="shared" si="7"/>
        <v>12.978901507035213</v>
      </c>
    </row>
    <row r="197" spans="1:7" s="205" customFormat="1">
      <c r="A197" s="160">
        <v>3121</v>
      </c>
      <c r="B197" s="219">
        <v>5179</v>
      </c>
      <c r="C197" s="218" t="s">
        <v>334</v>
      </c>
      <c r="D197" s="216">
        <v>0</v>
      </c>
      <c r="E197" s="217">
        <v>39.64</v>
      </c>
      <c r="F197" s="216">
        <v>0</v>
      </c>
      <c r="G197" s="215">
        <f t="shared" si="7"/>
        <v>0</v>
      </c>
    </row>
    <row r="198" spans="1:7" s="205" customFormat="1">
      <c r="A198" s="160">
        <v>3121</v>
      </c>
      <c r="B198" s="219">
        <v>5213</v>
      </c>
      <c r="C198" s="218" t="s">
        <v>379</v>
      </c>
      <c r="D198" s="216">
        <v>0</v>
      </c>
      <c r="E198" s="217">
        <v>35651.15</v>
      </c>
      <c r="F198" s="216">
        <v>35651.15</v>
      </c>
      <c r="G198" s="215">
        <f t="shared" si="7"/>
        <v>100</v>
      </c>
    </row>
    <row r="199" spans="1:7" s="205" customFormat="1">
      <c r="A199" s="160">
        <v>3121</v>
      </c>
      <c r="B199" s="219">
        <v>5221</v>
      </c>
      <c r="C199" s="218" t="s">
        <v>371</v>
      </c>
      <c r="D199" s="216">
        <v>0</v>
      </c>
      <c r="E199" s="217">
        <v>62.43</v>
      </c>
      <c r="F199" s="216">
        <v>62.433</v>
      </c>
      <c r="G199" s="215">
        <f t="shared" si="7"/>
        <v>100.00480538202787</v>
      </c>
    </row>
    <row r="200" spans="1:7" s="205" customFormat="1">
      <c r="A200" s="160">
        <v>3121</v>
      </c>
      <c r="B200" s="219">
        <v>5331</v>
      </c>
      <c r="C200" s="218" t="s">
        <v>377</v>
      </c>
      <c r="D200" s="216">
        <v>45151</v>
      </c>
      <c r="E200" s="217">
        <v>114368.04000000001</v>
      </c>
      <c r="F200" s="216">
        <v>114074.45414999999</v>
      </c>
      <c r="G200" s="215">
        <f t="shared" si="7"/>
        <v>99.743297297042062</v>
      </c>
    </row>
    <row r="201" spans="1:7" s="205" customFormat="1">
      <c r="A201" s="160">
        <v>3121</v>
      </c>
      <c r="B201" s="219">
        <v>5336</v>
      </c>
      <c r="C201" s="218" t="s">
        <v>374</v>
      </c>
      <c r="D201" s="216">
        <v>0</v>
      </c>
      <c r="E201" s="217">
        <v>577656.68000000005</v>
      </c>
      <c r="F201" s="216">
        <v>577558.05218000012</v>
      </c>
      <c r="G201" s="215">
        <f t="shared" si="7"/>
        <v>99.982926221852068</v>
      </c>
    </row>
    <row r="202" spans="1:7" s="205" customFormat="1">
      <c r="A202" s="160">
        <v>3121</v>
      </c>
      <c r="B202" s="219">
        <v>5339</v>
      </c>
      <c r="C202" s="218" t="s">
        <v>370</v>
      </c>
      <c r="D202" s="216">
        <v>0</v>
      </c>
      <c r="E202" s="217">
        <v>2794</v>
      </c>
      <c r="F202" s="216">
        <v>2794</v>
      </c>
      <c r="G202" s="215">
        <f t="shared" si="7"/>
        <v>100</v>
      </c>
    </row>
    <row r="203" spans="1:7" s="205" customFormat="1">
      <c r="A203" s="160">
        <v>3121</v>
      </c>
      <c r="B203" s="219">
        <v>5362</v>
      </c>
      <c r="C203" s="218" t="s">
        <v>311</v>
      </c>
      <c r="D203" s="216">
        <v>0</v>
      </c>
      <c r="E203" s="217">
        <v>11.02</v>
      </c>
      <c r="F203" s="216">
        <v>11.02</v>
      </c>
      <c r="G203" s="215">
        <f t="shared" si="7"/>
        <v>100</v>
      </c>
    </row>
    <row r="204" spans="1:7">
      <c r="A204" s="165">
        <v>3121</v>
      </c>
      <c r="B204" s="239"/>
      <c r="C204" s="238" t="s">
        <v>195</v>
      </c>
      <c r="D204" s="236">
        <v>50161</v>
      </c>
      <c r="E204" s="237">
        <v>736287</v>
      </c>
      <c r="F204" s="236">
        <v>731878</v>
      </c>
      <c r="G204" s="230">
        <v>99.4</v>
      </c>
    </row>
    <row r="205" spans="1:7">
      <c r="A205" s="160"/>
      <c r="B205" s="148"/>
      <c r="C205" s="147"/>
      <c r="D205" s="171"/>
      <c r="E205" s="171"/>
      <c r="F205" s="171"/>
      <c r="G205" s="229"/>
    </row>
    <row r="206" spans="1:7" s="205" customFormat="1">
      <c r="A206" s="158">
        <v>3122</v>
      </c>
      <c r="B206" s="210">
        <v>5011</v>
      </c>
      <c r="C206" s="209" t="s">
        <v>356</v>
      </c>
      <c r="D206" s="207">
        <v>0</v>
      </c>
      <c r="E206" s="208">
        <v>558.19999999999993</v>
      </c>
      <c r="F206" s="207">
        <v>296.61055999999996</v>
      </c>
      <c r="G206" s="206">
        <f t="shared" ref="G206:G215" si="8">F206/E206*100</f>
        <v>53.136968828376929</v>
      </c>
    </row>
    <row r="207" spans="1:7" s="205" customFormat="1">
      <c r="A207" s="160">
        <v>3122</v>
      </c>
      <c r="B207" s="219">
        <v>5031</v>
      </c>
      <c r="C207" s="218" t="s">
        <v>352</v>
      </c>
      <c r="D207" s="216">
        <v>0</v>
      </c>
      <c r="E207" s="217">
        <v>139.58999999999997</v>
      </c>
      <c r="F207" s="216">
        <v>74.125659999999996</v>
      </c>
      <c r="G207" s="215">
        <f t="shared" si="8"/>
        <v>53.102414213052519</v>
      </c>
    </row>
    <row r="208" spans="1:7" s="205" customFormat="1">
      <c r="A208" s="160">
        <v>3122</v>
      </c>
      <c r="B208" s="219">
        <v>5032</v>
      </c>
      <c r="C208" s="218" t="s">
        <v>351</v>
      </c>
      <c r="D208" s="216">
        <v>0</v>
      </c>
      <c r="E208" s="217">
        <v>50.290000000000006</v>
      </c>
      <c r="F208" s="216">
        <v>26.654999999999998</v>
      </c>
      <c r="G208" s="215">
        <f t="shared" si="8"/>
        <v>53.00258500695962</v>
      </c>
    </row>
    <row r="209" spans="1:7" s="205" customFormat="1">
      <c r="A209" s="160">
        <v>3122</v>
      </c>
      <c r="B209" s="219">
        <v>5038</v>
      </c>
      <c r="C209" s="218" t="s">
        <v>350</v>
      </c>
      <c r="D209" s="216">
        <v>0</v>
      </c>
      <c r="E209" s="217">
        <v>2.4399999999999995</v>
      </c>
      <c r="F209" s="216">
        <v>1.2147599999999998</v>
      </c>
      <c r="G209" s="215">
        <f t="shared" si="8"/>
        <v>49.78524590163935</v>
      </c>
    </row>
    <row r="210" spans="1:7" s="205" customFormat="1">
      <c r="A210" s="160">
        <v>3122</v>
      </c>
      <c r="B210" s="219">
        <v>5137</v>
      </c>
      <c r="C210" s="218" t="s">
        <v>322</v>
      </c>
      <c r="D210" s="216">
        <v>29036</v>
      </c>
      <c r="E210" s="217">
        <v>4375.5599999999995</v>
      </c>
      <c r="F210" s="216">
        <v>521.55381</v>
      </c>
      <c r="G210" s="215">
        <f t="shared" si="8"/>
        <v>11.919704220716893</v>
      </c>
    </row>
    <row r="211" spans="1:7" s="205" customFormat="1">
      <c r="A211" s="160">
        <v>3122</v>
      </c>
      <c r="B211" s="219">
        <v>5139</v>
      </c>
      <c r="C211" s="218" t="s">
        <v>321</v>
      </c>
      <c r="D211" s="216">
        <v>0</v>
      </c>
      <c r="E211" s="217">
        <v>49.8</v>
      </c>
      <c r="F211" s="216">
        <v>0</v>
      </c>
      <c r="G211" s="215">
        <f t="shared" si="8"/>
        <v>0</v>
      </c>
    </row>
    <row r="212" spans="1:7" s="205" customFormat="1">
      <c r="A212" s="160">
        <v>3122</v>
      </c>
      <c r="B212" s="219">
        <v>5141</v>
      </c>
      <c r="C212" s="218" t="s">
        <v>314</v>
      </c>
      <c r="D212" s="216">
        <v>3153</v>
      </c>
      <c r="E212" s="217">
        <v>3313.8</v>
      </c>
      <c r="F212" s="216">
        <v>3313.7554399999999</v>
      </c>
      <c r="G212" s="215">
        <f t="shared" si="8"/>
        <v>99.998655320176226</v>
      </c>
    </row>
    <row r="213" spans="1:7" s="205" customFormat="1">
      <c r="A213" s="160">
        <v>3122</v>
      </c>
      <c r="B213" s="219">
        <v>5153</v>
      </c>
      <c r="C213" s="218" t="s">
        <v>422</v>
      </c>
      <c r="D213" s="216">
        <v>0</v>
      </c>
      <c r="E213" s="217">
        <v>416.87</v>
      </c>
      <c r="F213" s="216">
        <v>416.86778999999996</v>
      </c>
      <c r="G213" s="215">
        <f t="shared" si="8"/>
        <v>99.999469858708935</v>
      </c>
    </row>
    <row r="214" spans="1:7" s="205" customFormat="1">
      <c r="A214" s="160">
        <v>3122</v>
      </c>
      <c r="B214" s="219">
        <v>5156</v>
      </c>
      <c r="C214" s="218" t="s">
        <v>342</v>
      </c>
      <c r="D214" s="216">
        <v>0</v>
      </c>
      <c r="E214" s="217">
        <v>17.8</v>
      </c>
      <c r="F214" s="216">
        <v>17.686579999999999</v>
      </c>
      <c r="G214" s="215">
        <f t="shared" si="8"/>
        <v>99.362808988764044</v>
      </c>
    </row>
    <row r="215" spans="1:7" s="205" customFormat="1">
      <c r="A215" s="160">
        <v>3122</v>
      </c>
      <c r="B215" s="219">
        <v>5164</v>
      </c>
      <c r="C215" s="218" t="s">
        <v>313</v>
      </c>
      <c r="D215" s="216">
        <v>0</v>
      </c>
      <c r="E215" s="217">
        <v>2</v>
      </c>
      <c r="F215" s="216">
        <v>1.9359999999999999</v>
      </c>
      <c r="G215" s="215">
        <f t="shared" si="8"/>
        <v>96.8</v>
      </c>
    </row>
    <row r="216" spans="1:7" s="205" customFormat="1">
      <c r="A216" s="160">
        <v>3122</v>
      </c>
      <c r="B216" s="219">
        <v>5167</v>
      </c>
      <c r="C216" s="218" t="s">
        <v>339</v>
      </c>
      <c r="D216" s="216">
        <v>400</v>
      </c>
      <c r="E216" s="217">
        <v>0</v>
      </c>
      <c r="F216" s="216">
        <v>0</v>
      </c>
      <c r="G216" s="215">
        <v>0</v>
      </c>
    </row>
    <row r="217" spans="1:7" s="205" customFormat="1">
      <c r="A217" s="160">
        <v>3122</v>
      </c>
      <c r="B217" s="219">
        <v>5169</v>
      </c>
      <c r="C217" s="218" t="s">
        <v>318</v>
      </c>
      <c r="D217" s="216">
        <v>1113</v>
      </c>
      <c r="E217" s="217">
        <v>1850.16</v>
      </c>
      <c r="F217" s="216">
        <v>754.39024000000006</v>
      </c>
      <c r="G217" s="215">
        <f t="shared" ref="G217:G225" si="9">F217/E217*100</f>
        <v>40.774324382756092</v>
      </c>
    </row>
    <row r="218" spans="1:7" s="205" customFormat="1">
      <c r="A218" s="160">
        <v>3122</v>
      </c>
      <c r="B218" s="219">
        <v>5171</v>
      </c>
      <c r="C218" s="218" t="s">
        <v>338</v>
      </c>
      <c r="D218" s="216">
        <v>0</v>
      </c>
      <c r="E218" s="217">
        <v>86.45</v>
      </c>
      <c r="F218" s="216">
        <v>0</v>
      </c>
      <c r="G218" s="215">
        <f t="shared" si="9"/>
        <v>0</v>
      </c>
    </row>
    <row r="219" spans="1:7" s="205" customFormat="1">
      <c r="A219" s="160">
        <v>3122</v>
      </c>
      <c r="B219" s="219">
        <v>5173</v>
      </c>
      <c r="C219" s="218" t="s">
        <v>336</v>
      </c>
      <c r="D219" s="216">
        <v>237</v>
      </c>
      <c r="E219" s="217">
        <v>1056.06</v>
      </c>
      <c r="F219" s="216">
        <v>132.03550000000001</v>
      </c>
      <c r="G219" s="215">
        <f t="shared" si="9"/>
        <v>12.502651364505807</v>
      </c>
    </row>
    <row r="220" spans="1:7" s="205" customFormat="1">
      <c r="A220" s="160">
        <v>3122</v>
      </c>
      <c r="B220" s="219">
        <v>5175</v>
      </c>
      <c r="C220" s="218" t="s">
        <v>317</v>
      </c>
      <c r="D220" s="216">
        <v>0</v>
      </c>
      <c r="E220" s="217">
        <v>6</v>
      </c>
      <c r="F220" s="216">
        <v>1.4157</v>
      </c>
      <c r="G220" s="215">
        <f t="shared" si="9"/>
        <v>23.594999999999999</v>
      </c>
    </row>
    <row r="221" spans="1:7" s="205" customFormat="1">
      <c r="A221" s="160">
        <v>3122</v>
      </c>
      <c r="B221" s="219">
        <v>5179</v>
      </c>
      <c r="C221" s="218" t="s">
        <v>334</v>
      </c>
      <c r="D221" s="216">
        <v>0</v>
      </c>
      <c r="E221" s="217">
        <v>141.4</v>
      </c>
      <c r="F221" s="216">
        <v>0.44245999999999996</v>
      </c>
      <c r="G221" s="215">
        <f t="shared" si="9"/>
        <v>0.31291371994342287</v>
      </c>
    </row>
    <row r="222" spans="1:7" s="205" customFormat="1">
      <c r="A222" s="160">
        <v>3122</v>
      </c>
      <c r="B222" s="219">
        <v>5213</v>
      </c>
      <c r="C222" s="218" t="s">
        <v>379</v>
      </c>
      <c r="D222" s="216">
        <v>0</v>
      </c>
      <c r="E222" s="217">
        <v>155463.88999999998</v>
      </c>
      <c r="F222" s="216">
        <v>155463.851</v>
      </c>
      <c r="G222" s="215">
        <f t="shared" si="9"/>
        <v>99.999974913788662</v>
      </c>
    </row>
    <row r="223" spans="1:7" s="205" customFormat="1">
      <c r="A223" s="160">
        <v>3122</v>
      </c>
      <c r="B223" s="219">
        <v>5221</v>
      </c>
      <c r="C223" s="218" t="s">
        <v>371</v>
      </c>
      <c r="D223" s="216">
        <v>0</v>
      </c>
      <c r="E223" s="217">
        <v>9818.51</v>
      </c>
      <c r="F223" s="216">
        <v>9818.5139999999992</v>
      </c>
      <c r="G223" s="215">
        <f t="shared" si="9"/>
        <v>100.00004073937899</v>
      </c>
    </row>
    <row r="224" spans="1:7" s="205" customFormat="1">
      <c r="A224" s="160">
        <v>3122</v>
      </c>
      <c r="B224" s="219">
        <v>5331</v>
      </c>
      <c r="C224" s="218" t="s">
        <v>377</v>
      </c>
      <c r="D224" s="216">
        <v>76880</v>
      </c>
      <c r="E224" s="217">
        <v>176581.88</v>
      </c>
      <c r="F224" s="216">
        <v>176581.875</v>
      </c>
      <c r="G224" s="215">
        <f t="shared" si="9"/>
        <v>99.999997168452396</v>
      </c>
    </row>
    <row r="225" spans="1:7" s="205" customFormat="1">
      <c r="A225" s="160">
        <v>3122</v>
      </c>
      <c r="B225" s="219">
        <v>5336</v>
      </c>
      <c r="C225" s="218" t="s">
        <v>374</v>
      </c>
      <c r="D225" s="216">
        <v>0</v>
      </c>
      <c r="E225" s="217">
        <v>777409.7300000001</v>
      </c>
      <c r="F225" s="216">
        <v>777301.39783999952</v>
      </c>
      <c r="G225" s="215">
        <f t="shared" si="9"/>
        <v>99.986064985319828</v>
      </c>
    </row>
    <row r="226" spans="1:7">
      <c r="A226" s="165">
        <v>3122</v>
      </c>
      <c r="B226" s="239"/>
      <c r="C226" s="238" t="s">
        <v>194</v>
      </c>
      <c r="D226" s="236">
        <v>110819</v>
      </c>
      <c r="E226" s="237">
        <v>1131341</v>
      </c>
      <c r="F226" s="236">
        <v>1124725</v>
      </c>
      <c r="G226" s="230">
        <v>99.4</v>
      </c>
    </row>
    <row r="227" spans="1:7">
      <c r="A227" s="160"/>
      <c r="B227" s="148"/>
      <c r="C227" s="147"/>
      <c r="D227" s="171"/>
      <c r="E227" s="171"/>
      <c r="F227" s="171"/>
      <c r="G227" s="229"/>
    </row>
    <row r="228" spans="1:7" s="205" customFormat="1">
      <c r="A228" s="158">
        <v>3123</v>
      </c>
      <c r="B228" s="210">
        <v>5011</v>
      </c>
      <c r="C228" s="209" t="s">
        <v>356</v>
      </c>
      <c r="D228" s="207">
        <v>0</v>
      </c>
      <c r="E228" s="208">
        <v>253.02999999999997</v>
      </c>
      <c r="F228" s="207">
        <v>245.65610999999996</v>
      </c>
      <c r="G228" s="206">
        <f t="shared" ref="G228:G247" si="10">F228/E228*100</f>
        <v>97.085764533849741</v>
      </c>
    </row>
    <row r="229" spans="1:7" s="205" customFormat="1">
      <c r="A229" s="160">
        <v>3123</v>
      </c>
      <c r="B229" s="219">
        <v>5021</v>
      </c>
      <c r="C229" s="218" t="s">
        <v>354</v>
      </c>
      <c r="D229" s="216">
        <v>0</v>
      </c>
      <c r="E229" s="217">
        <v>91.91</v>
      </c>
      <c r="F229" s="216">
        <v>91.911000000000001</v>
      </c>
      <c r="G229" s="215">
        <f t="shared" si="10"/>
        <v>100.00108802089001</v>
      </c>
    </row>
    <row r="230" spans="1:7" s="205" customFormat="1">
      <c r="A230" s="160">
        <v>3123</v>
      </c>
      <c r="B230" s="219">
        <v>5031</v>
      </c>
      <c r="C230" s="218" t="s">
        <v>352</v>
      </c>
      <c r="D230" s="216">
        <v>0</v>
      </c>
      <c r="E230" s="217">
        <v>81.460000000000008</v>
      </c>
      <c r="F230" s="216">
        <v>79.597999999999999</v>
      </c>
      <c r="G230" s="215">
        <f t="shared" si="10"/>
        <v>97.714215565921918</v>
      </c>
    </row>
    <row r="231" spans="1:7" s="205" customFormat="1">
      <c r="A231" s="160">
        <v>3123</v>
      </c>
      <c r="B231" s="219">
        <v>5032</v>
      </c>
      <c r="C231" s="218" t="s">
        <v>351</v>
      </c>
      <c r="D231" s="216">
        <v>0</v>
      </c>
      <c r="E231" s="217">
        <v>29.34</v>
      </c>
      <c r="F231" s="216">
        <v>28.637999999999998</v>
      </c>
      <c r="G231" s="215">
        <f t="shared" si="10"/>
        <v>97.607361963190172</v>
      </c>
    </row>
    <row r="232" spans="1:7" s="205" customFormat="1">
      <c r="A232" s="160">
        <v>3123</v>
      </c>
      <c r="B232" s="219">
        <v>5038</v>
      </c>
      <c r="C232" s="218" t="s">
        <v>350</v>
      </c>
      <c r="D232" s="216">
        <v>0</v>
      </c>
      <c r="E232" s="217">
        <v>1.3900000000000001</v>
      </c>
      <c r="F232" s="216">
        <v>1.3129999999999999</v>
      </c>
      <c r="G232" s="215">
        <f t="shared" si="10"/>
        <v>94.460431654676242</v>
      </c>
    </row>
    <row r="233" spans="1:7" s="205" customFormat="1">
      <c r="A233" s="160">
        <v>3123</v>
      </c>
      <c r="B233" s="219">
        <v>5136</v>
      </c>
      <c r="C233" s="218" t="s">
        <v>323</v>
      </c>
      <c r="D233" s="216">
        <v>0</v>
      </c>
      <c r="E233" s="217">
        <v>426.25</v>
      </c>
      <c r="F233" s="216">
        <v>426.24749999999995</v>
      </c>
      <c r="G233" s="215">
        <f t="shared" si="10"/>
        <v>99.999413489736057</v>
      </c>
    </row>
    <row r="234" spans="1:7" s="205" customFormat="1">
      <c r="A234" s="160">
        <v>3123</v>
      </c>
      <c r="B234" s="219">
        <v>5137</v>
      </c>
      <c r="C234" s="218" t="s">
        <v>322</v>
      </c>
      <c r="D234" s="216">
        <v>257</v>
      </c>
      <c r="E234" s="217">
        <v>3670.9300000000003</v>
      </c>
      <c r="F234" s="216">
        <v>3651.69128</v>
      </c>
      <c r="G234" s="215">
        <f t="shared" si="10"/>
        <v>99.475917001958621</v>
      </c>
    </row>
    <row r="235" spans="1:7" s="205" customFormat="1">
      <c r="A235" s="160">
        <v>3123</v>
      </c>
      <c r="B235" s="219">
        <v>5139</v>
      </c>
      <c r="C235" s="218" t="s">
        <v>321</v>
      </c>
      <c r="D235" s="216">
        <v>0</v>
      </c>
      <c r="E235" s="217">
        <v>149.98000000000002</v>
      </c>
      <c r="F235" s="216">
        <v>149.97362999999999</v>
      </c>
      <c r="G235" s="215">
        <f t="shared" si="10"/>
        <v>99.995752767035583</v>
      </c>
    </row>
    <row r="236" spans="1:7" s="205" customFormat="1">
      <c r="A236" s="160">
        <v>3123</v>
      </c>
      <c r="B236" s="219">
        <v>5162</v>
      </c>
      <c r="C236" s="218" t="s">
        <v>340</v>
      </c>
      <c r="D236" s="216">
        <v>0</v>
      </c>
      <c r="E236" s="217">
        <v>1.93</v>
      </c>
      <c r="F236" s="216">
        <v>1.9300000000000002</v>
      </c>
      <c r="G236" s="215">
        <f t="shared" si="10"/>
        <v>100.00000000000003</v>
      </c>
    </row>
    <row r="237" spans="1:7" s="205" customFormat="1">
      <c r="A237" s="160">
        <v>3123</v>
      </c>
      <c r="B237" s="219">
        <v>5163</v>
      </c>
      <c r="C237" s="218" t="s">
        <v>312</v>
      </c>
      <c r="D237" s="216">
        <v>0</v>
      </c>
      <c r="E237" s="217">
        <v>0.12000000000000001</v>
      </c>
      <c r="F237" s="216">
        <v>0.12240000000000001</v>
      </c>
      <c r="G237" s="215">
        <f t="shared" si="10"/>
        <v>102</v>
      </c>
    </row>
    <row r="238" spans="1:7" s="205" customFormat="1">
      <c r="A238" s="160">
        <v>3123</v>
      </c>
      <c r="B238" s="219">
        <v>5164</v>
      </c>
      <c r="C238" s="218" t="s">
        <v>313</v>
      </c>
      <c r="D238" s="216">
        <v>0</v>
      </c>
      <c r="E238" s="217">
        <v>5.1099999999999994</v>
      </c>
      <c r="F238" s="216">
        <v>5.0999999999999996</v>
      </c>
      <c r="G238" s="215">
        <f t="shared" si="10"/>
        <v>99.804305283757344</v>
      </c>
    </row>
    <row r="239" spans="1:7" s="205" customFormat="1">
      <c r="A239" s="160">
        <v>3123</v>
      </c>
      <c r="B239" s="219">
        <v>5169</v>
      </c>
      <c r="C239" s="218" t="s">
        <v>318</v>
      </c>
      <c r="D239" s="216">
        <v>40</v>
      </c>
      <c r="E239" s="217">
        <v>1317.88</v>
      </c>
      <c r="F239" s="216">
        <v>386.92674999999997</v>
      </c>
      <c r="G239" s="215">
        <f t="shared" si="10"/>
        <v>29.359786171730352</v>
      </c>
    </row>
    <row r="240" spans="1:7" s="205" customFormat="1">
      <c r="A240" s="160">
        <v>3123</v>
      </c>
      <c r="B240" s="219">
        <v>5172</v>
      </c>
      <c r="C240" s="218" t="s">
        <v>337</v>
      </c>
      <c r="D240" s="216">
        <v>0</v>
      </c>
      <c r="E240" s="217">
        <v>162.03</v>
      </c>
      <c r="F240" s="216">
        <v>162.01126000000002</v>
      </c>
      <c r="G240" s="215">
        <f t="shared" si="10"/>
        <v>99.988434240572744</v>
      </c>
    </row>
    <row r="241" spans="1:7" s="205" customFormat="1">
      <c r="A241" s="160">
        <v>3123</v>
      </c>
      <c r="B241" s="219">
        <v>5173</v>
      </c>
      <c r="C241" s="218" t="s">
        <v>336</v>
      </c>
      <c r="D241" s="216">
        <v>0</v>
      </c>
      <c r="E241" s="217">
        <v>16.59</v>
      </c>
      <c r="F241" s="216">
        <v>16.59</v>
      </c>
      <c r="G241" s="215">
        <f t="shared" si="10"/>
        <v>100</v>
      </c>
    </row>
    <row r="242" spans="1:7" s="205" customFormat="1">
      <c r="A242" s="160">
        <v>3123</v>
      </c>
      <c r="B242" s="219">
        <v>5175</v>
      </c>
      <c r="C242" s="218" t="s">
        <v>317</v>
      </c>
      <c r="D242" s="216">
        <v>0</v>
      </c>
      <c r="E242" s="217">
        <v>87.55</v>
      </c>
      <c r="F242" s="216">
        <v>87.55104</v>
      </c>
      <c r="G242" s="215">
        <f t="shared" si="10"/>
        <v>100.0011878926328</v>
      </c>
    </row>
    <row r="243" spans="1:7" s="205" customFormat="1">
      <c r="A243" s="160">
        <v>3123</v>
      </c>
      <c r="B243" s="219">
        <v>5179</v>
      </c>
      <c r="C243" s="218" t="s">
        <v>334</v>
      </c>
      <c r="D243" s="216">
        <v>0</v>
      </c>
      <c r="E243" s="217">
        <v>0.85</v>
      </c>
      <c r="F243" s="216">
        <v>0.84600000000000009</v>
      </c>
      <c r="G243" s="215">
        <f t="shared" si="10"/>
        <v>99.529411764705898</v>
      </c>
    </row>
    <row r="244" spans="1:7" s="205" customFormat="1">
      <c r="A244" s="160">
        <v>3123</v>
      </c>
      <c r="B244" s="219">
        <v>5213</v>
      </c>
      <c r="C244" s="218" t="s">
        <v>379</v>
      </c>
      <c r="D244" s="216">
        <v>0</v>
      </c>
      <c r="E244" s="217">
        <v>178286.18</v>
      </c>
      <c r="F244" s="216">
        <v>178286.15600000002</v>
      </c>
      <c r="G244" s="215">
        <f t="shared" si="10"/>
        <v>99.999986538496728</v>
      </c>
    </row>
    <row r="245" spans="1:7" s="205" customFormat="1">
      <c r="A245" s="160">
        <v>3123</v>
      </c>
      <c r="B245" s="219">
        <v>5221</v>
      </c>
      <c r="C245" s="218" t="s">
        <v>371</v>
      </c>
      <c r="D245" s="216">
        <v>0</v>
      </c>
      <c r="E245" s="217">
        <v>17627.099999999999</v>
      </c>
      <c r="F245" s="216">
        <v>17627.093000000001</v>
      </c>
      <c r="G245" s="215">
        <f t="shared" si="10"/>
        <v>99.999960288419558</v>
      </c>
    </row>
    <row r="246" spans="1:7" s="205" customFormat="1">
      <c r="A246" s="160">
        <v>3123</v>
      </c>
      <c r="B246" s="219">
        <v>5331</v>
      </c>
      <c r="C246" s="218" t="s">
        <v>377</v>
      </c>
      <c r="D246" s="216">
        <v>94593</v>
      </c>
      <c r="E246" s="217">
        <v>202237.41000000003</v>
      </c>
      <c r="F246" s="216">
        <v>202133.35300000003</v>
      </c>
      <c r="G246" s="215">
        <f t="shared" si="10"/>
        <v>99.94854710609674</v>
      </c>
    </row>
    <row r="247" spans="1:7" s="205" customFormat="1">
      <c r="A247" s="160">
        <v>3123</v>
      </c>
      <c r="B247" s="219">
        <v>5336</v>
      </c>
      <c r="C247" s="218" t="s">
        <v>374</v>
      </c>
      <c r="D247" s="216">
        <v>0</v>
      </c>
      <c r="E247" s="217">
        <v>687469.79</v>
      </c>
      <c r="F247" s="216">
        <v>687469.75160000054</v>
      </c>
      <c r="G247" s="215">
        <f t="shared" si="10"/>
        <v>99.99999441430009</v>
      </c>
    </row>
    <row r="248" spans="1:7">
      <c r="A248" s="165">
        <v>3123</v>
      </c>
      <c r="B248" s="239"/>
      <c r="C248" s="238" t="s">
        <v>287</v>
      </c>
      <c r="D248" s="236">
        <v>94890</v>
      </c>
      <c r="E248" s="237">
        <v>1091916</v>
      </c>
      <c r="F248" s="236">
        <v>1090854</v>
      </c>
      <c r="G248" s="230">
        <v>99.9</v>
      </c>
    </row>
    <row r="249" spans="1:7">
      <c r="A249" s="160"/>
      <c r="B249" s="148"/>
      <c r="C249" s="147"/>
      <c r="D249" s="171"/>
      <c r="E249" s="171"/>
      <c r="F249" s="171"/>
      <c r="G249" s="229"/>
    </row>
    <row r="250" spans="1:7" s="205" customFormat="1">
      <c r="A250" s="158">
        <v>3124</v>
      </c>
      <c r="B250" s="210">
        <v>5169</v>
      </c>
      <c r="C250" s="209" t="s">
        <v>318</v>
      </c>
      <c r="D250" s="207">
        <v>0</v>
      </c>
      <c r="E250" s="208">
        <v>227.5</v>
      </c>
      <c r="F250" s="207">
        <v>0</v>
      </c>
      <c r="G250" s="206">
        <f>F250/E250*100</f>
        <v>0</v>
      </c>
    </row>
    <row r="251" spans="1:7" s="205" customFormat="1">
      <c r="A251" s="160">
        <v>3124</v>
      </c>
      <c r="B251" s="219">
        <v>5331</v>
      </c>
      <c r="C251" s="218" t="s">
        <v>377</v>
      </c>
      <c r="D251" s="216">
        <v>4394</v>
      </c>
      <c r="E251" s="217">
        <v>22874</v>
      </c>
      <c r="F251" s="216">
        <v>22850.277000000002</v>
      </c>
      <c r="G251" s="215">
        <f>F251/E251*100</f>
        <v>99.896288362332783</v>
      </c>
    </row>
    <row r="252" spans="1:7" s="205" customFormat="1">
      <c r="A252" s="160">
        <v>3124</v>
      </c>
      <c r="B252" s="219">
        <v>5336</v>
      </c>
      <c r="C252" s="218" t="s">
        <v>374</v>
      </c>
      <c r="D252" s="216">
        <v>0</v>
      </c>
      <c r="E252" s="217">
        <v>134046.39000000001</v>
      </c>
      <c r="F252" s="216">
        <v>134046.3628</v>
      </c>
      <c r="G252" s="215">
        <f>F252/E252*100</f>
        <v>99.999979708517316</v>
      </c>
    </row>
    <row r="253" spans="1:7">
      <c r="A253" s="165">
        <v>3124</v>
      </c>
      <c r="B253" s="239"/>
      <c r="C253" s="238" t="s">
        <v>286</v>
      </c>
      <c r="D253" s="236">
        <v>4394</v>
      </c>
      <c r="E253" s="237">
        <v>157148</v>
      </c>
      <c r="F253" s="236">
        <v>156896</v>
      </c>
      <c r="G253" s="230">
        <v>99.8</v>
      </c>
    </row>
    <row r="254" spans="1:7">
      <c r="A254" s="160"/>
      <c r="B254" s="148"/>
      <c r="C254" s="147"/>
      <c r="D254" s="171"/>
      <c r="E254" s="171"/>
      <c r="F254" s="171"/>
      <c r="G254" s="229"/>
    </row>
    <row r="255" spans="1:7" s="205" customFormat="1">
      <c r="A255" s="158">
        <v>3125</v>
      </c>
      <c r="B255" s="210">
        <v>5011</v>
      </c>
      <c r="C255" s="209" t="s">
        <v>356</v>
      </c>
      <c r="D255" s="207">
        <v>0</v>
      </c>
      <c r="E255" s="208">
        <v>15</v>
      </c>
      <c r="F255" s="207">
        <v>5.0910000000000002</v>
      </c>
      <c r="G255" s="206">
        <f t="shared" ref="G255:G265" si="11">F255/E255*100</f>
        <v>33.940000000000005</v>
      </c>
    </row>
    <row r="256" spans="1:7" s="205" customFormat="1">
      <c r="A256" s="160">
        <v>3125</v>
      </c>
      <c r="B256" s="219">
        <v>5031</v>
      </c>
      <c r="C256" s="218" t="s">
        <v>352</v>
      </c>
      <c r="D256" s="216">
        <v>0</v>
      </c>
      <c r="E256" s="217">
        <v>3.75</v>
      </c>
      <c r="F256" s="216">
        <v>1.272</v>
      </c>
      <c r="G256" s="215">
        <f t="shared" si="11"/>
        <v>33.92</v>
      </c>
    </row>
    <row r="257" spans="1:7" s="205" customFormat="1">
      <c r="A257" s="160">
        <v>3125</v>
      </c>
      <c r="B257" s="219">
        <v>5032</v>
      </c>
      <c r="C257" s="218" t="s">
        <v>351</v>
      </c>
      <c r="D257" s="216">
        <v>0</v>
      </c>
      <c r="E257" s="217">
        <v>1.3499999999999999</v>
      </c>
      <c r="F257" s="216">
        <v>0.45800000000000002</v>
      </c>
      <c r="G257" s="215">
        <f t="shared" si="11"/>
        <v>33.925925925925931</v>
      </c>
    </row>
    <row r="258" spans="1:7" s="205" customFormat="1">
      <c r="A258" s="160">
        <v>3125</v>
      </c>
      <c r="B258" s="219">
        <v>5038</v>
      </c>
      <c r="C258" s="218" t="s">
        <v>350</v>
      </c>
      <c r="D258" s="216">
        <v>0</v>
      </c>
      <c r="E258" s="217">
        <v>7.0000000000000007E-2</v>
      </c>
      <c r="F258" s="216">
        <v>2.1000000000000001E-2</v>
      </c>
      <c r="G258" s="215">
        <f t="shared" si="11"/>
        <v>30</v>
      </c>
    </row>
    <row r="259" spans="1:7" s="205" customFormat="1">
      <c r="A259" s="160">
        <v>3125</v>
      </c>
      <c r="B259" s="219">
        <v>5137</v>
      </c>
      <c r="C259" s="218" t="s">
        <v>322</v>
      </c>
      <c r="D259" s="216">
        <v>0</v>
      </c>
      <c r="E259" s="217">
        <v>5832.53</v>
      </c>
      <c r="F259" s="216">
        <v>5832.4869799999997</v>
      </c>
      <c r="G259" s="215">
        <f t="shared" si="11"/>
        <v>99.999262412709413</v>
      </c>
    </row>
    <row r="260" spans="1:7" s="205" customFormat="1">
      <c r="A260" s="160">
        <v>3125</v>
      </c>
      <c r="B260" s="219">
        <v>5139</v>
      </c>
      <c r="C260" s="218" t="s">
        <v>321</v>
      </c>
      <c r="D260" s="216">
        <v>0</v>
      </c>
      <c r="E260" s="217">
        <v>14.5</v>
      </c>
      <c r="F260" s="216">
        <v>14.49</v>
      </c>
      <c r="G260" s="215">
        <f t="shared" si="11"/>
        <v>99.931034482758619</v>
      </c>
    </row>
    <row r="261" spans="1:7" s="205" customFormat="1">
      <c r="A261" s="160">
        <v>3125</v>
      </c>
      <c r="B261" s="219">
        <v>5169</v>
      </c>
      <c r="C261" s="218" t="s">
        <v>318</v>
      </c>
      <c r="D261" s="216">
        <v>0</v>
      </c>
      <c r="E261" s="217">
        <v>15.49</v>
      </c>
      <c r="F261" s="216">
        <v>15.469250000000001</v>
      </c>
      <c r="G261" s="215">
        <f t="shared" si="11"/>
        <v>99.866042608134293</v>
      </c>
    </row>
    <row r="262" spans="1:7" s="205" customFormat="1">
      <c r="A262" s="160">
        <v>3125</v>
      </c>
      <c r="B262" s="219">
        <v>5175</v>
      </c>
      <c r="C262" s="218" t="s">
        <v>317</v>
      </c>
      <c r="D262" s="216">
        <v>0</v>
      </c>
      <c r="E262" s="217">
        <v>5</v>
      </c>
      <c r="F262" s="216">
        <v>3.4409999999999998</v>
      </c>
      <c r="G262" s="215">
        <f t="shared" si="11"/>
        <v>68.819999999999993</v>
      </c>
    </row>
    <row r="263" spans="1:7" s="205" customFormat="1">
      <c r="A263" s="160">
        <v>3125</v>
      </c>
      <c r="B263" s="219">
        <v>5213</v>
      </c>
      <c r="C263" s="218" t="s">
        <v>379</v>
      </c>
      <c r="D263" s="216">
        <v>0</v>
      </c>
      <c r="E263" s="217">
        <v>951.51</v>
      </c>
      <c r="F263" s="216">
        <v>951.50400000000002</v>
      </c>
      <c r="G263" s="215">
        <f t="shared" si="11"/>
        <v>99.99936942333764</v>
      </c>
    </row>
    <row r="264" spans="1:7" s="205" customFormat="1">
      <c r="A264" s="160">
        <v>3125</v>
      </c>
      <c r="B264" s="219">
        <v>5221</v>
      </c>
      <c r="C264" s="218" t="s">
        <v>371</v>
      </c>
      <c r="D264" s="216">
        <v>0</v>
      </c>
      <c r="E264" s="217">
        <v>2774.78</v>
      </c>
      <c r="F264" s="216">
        <v>2774.7820000000002</v>
      </c>
      <c r="G264" s="215">
        <f t="shared" si="11"/>
        <v>100.00007207778634</v>
      </c>
    </row>
    <row r="265" spans="1:7" s="205" customFormat="1">
      <c r="A265" s="160">
        <v>3125</v>
      </c>
      <c r="B265" s="219">
        <v>5331</v>
      </c>
      <c r="C265" s="218" t="s">
        <v>377</v>
      </c>
      <c r="D265" s="216">
        <v>6639</v>
      </c>
      <c r="E265" s="217">
        <v>10705</v>
      </c>
      <c r="F265" s="216">
        <v>10705</v>
      </c>
      <c r="G265" s="215">
        <f t="shared" si="11"/>
        <v>100</v>
      </c>
    </row>
    <row r="266" spans="1:7">
      <c r="A266" s="165">
        <v>3125</v>
      </c>
      <c r="B266" s="239"/>
      <c r="C266" s="238" t="s">
        <v>285</v>
      </c>
      <c r="D266" s="236">
        <v>6639</v>
      </c>
      <c r="E266" s="237">
        <v>20320</v>
      </c>
      <c r="F266" s="236">
        <v>20302</v>
      </c>
      <c r="G266" s="230">
        <v>99.9</v>
      </c>
    </row>
    <row r="267" spans="1:7">
      <c r="A267" s="160"/>
      <c r="B267" s="148"/>
      <c r="C267" s="147"/>
      <c r="D267" s="171"/>
      <c r="E267" s="171"/>
      <c r="F267" s="171"/>
      <c r="G267" s="229"/>
    </row>
    <row r="268" spans="1:7" s="205" customFormat="1">
      <c r="A268" s="158">
        <v>3126</v>
      </c>
      <c r="B268" s="210">
        <v>5331</v>
      </c>
      <c r="C268" s="209" t="s">
        <v>377</v>
      </c>
      <c r="D268" s="207">
        <v>1651</v>
      </c>
      <c r="E268" s="208">
        <v>8065</v>
      </c>
      <c r="F268" s="207">
        <v>8065</v>
      </c>
      <c r="G268" s="206">
        <f>F268/E268*100</f>
        <v>100</v>
      </c>
    </row>
    <row r="269" spans="1:7" s="205" customFormat="1">
      <c r="A269" s="160">
        <v>3126</v>
      </c>
      <c r="B269" s="219">
        <v>5336</v>
      </c>
      <c r="C269" s="218" t="s">
        <v>374</v>
      </c>
      <c r="D269" s="216">
        <v>0</v>
      </c>
      <c r="E269" s="217">
        <v>55801.17</v>
      </c>
      <c r="F269" s="216">
        <v>55801.164400000001</v>
      </c>
      <c r="G269" s="215">
        <f>F269/E269*100</f>
        <v>99.99998996436814</v>
      </c>
    </row>
    <row r="270" spans="1:7">
      <c r="A270" s="165">
        <v>3126</v>
      </c>
      <c r="B270" s="239"/>
      <c r="C270" s="238" t="s">
        <v>284</v>
      </c>
      <c r="D270" s="236">
        <v>1651</v>
      </c>
      <c r="E270" s="237">
        <v>63866</v>
      </c>
      <c r="F270" s="236">
        <v>63866</v>
      </c>
      <c r="G270" s="230">
        <v>100</v>
      </c>
    </row>
    <row r="271" spans="1:7">
      <c r="A271" s="160"/>
      <c r="B271" s="148"/>
      <c r="C271" s="147"/>
      <c r="D271" s="171"/>
      <c r="E271" s="171"/>
      <c r="F271" s="171"/>
      <c r="G271" s="229"/>
    </row>
    <row r="272" spans="1:7" s="205" customFormat="1">
      <c r="A272" s="211">
        <v>3141</v>
      </c>
      <c r="B272" s="210">
        <v>5212</v>
      </c>
      <c r="C272" s="209" t="s">
        <v>394</v>
      </c>
      <c r="D272" s="207">
        <v>0</v>
      </c>
      <c r="E272" s="208">
        <v>33.61</v>
      </c>
      <c r="F272" s="207">
        <v>33.606999999999999</v>
      </c>
      <c r="G272" s="206">
        <f>F272/E272*100</f>
        <v>99.991074085093729</v>
      </c>
    </row>
    <row r="273" spans="1:7" s="205" customFormat="1">
      <c r="A273" s="132">
        <v>3141</v>
      </c>
      <c r="B273" s="219">
        <v>5213</v>
      </c>
      <c r="C273" s="218" t="s">
        <v>379</v>
      </c>
      <c r="D273" s="216">
        <v>0</v>
      </c>
      <c r="E273" s="217">
        <v>2511.1799999999998</v>
      </c>
      <c r="F273" s="216">
        <v>2511.1720000000005</v>
      </c>
      <c r="G273" s="215">
        <f>F273/E273*100</f>
        <v>99.999681424668907</v>
      </c>
    </row>
    <row r="274" spans="1:7" s="205" customFormat="1">
      <c r="A274" s="132">
        <v>3141</v>
      </c>
      <c r="B274" s="219">
        <v>5331</v>
      </c>
      <c r="C274" s="218" t="s">
        <v>377</v>
      </c>
      <c r="D274" s="216">
        <v>0</v>
      </c>
      <c r="E274" s="217">
        <v>2277</v>
      </c>
      <c r="F274" s="216">
        <v>2277</v>
      </c>
      <c r="G274" s="215">
        <f>F274/E274*100</f>
        <v>100</v>
      </c>
    </row>
    <row r="275" spans="1:7" s="205" customFormat="1">
      <c r="A275" s="132">
        <v>3141</v>
      </c>
      <c r="B275" s="219">
        <v>5336</v>
      </c>
      <c r="C275" s="218" t="s">
        <v>374</v>
      </c>
      <c r="D275" s="216">
        <v>0</v>
      </c>
      <c r="E275" s="217">
        <v>7750</v>
      </c>
      <c r="F275" s="216">
        <v>7750</v>
      </c>
      <c r="G275" s="215">
        <f>F275/E275*100</f>
        <v>100</v>
      </c>
    </row>
    <row r="276" spans="1:7" s="205" customFormat="1">
      <c r="A276" s="132">
        <v>3141</v>
      </c>
      <c r="B276" s="219">
        <v>5339</v>
      </c>
      <c r="C276" s="218" t="s">
        <v>370</v>
      </c>
      <c r="D276" s="216">
        <v>0</v>
      </c>
      <c r="E276" s="217">
        <v>502832</v>
      </c>
      <c r="F276" s="216">
        <v>502832</v>
      </c>
      <c r="G276" s="215">
        <f>F276/E276*100</f>
        <v>100</v>
      </c>
    </row>
    <row r="277" spans="1:7">
      <c r="A277" s="127">
        <v>3141</v>
      </c>
      <c r="B277" s="204"/>
      <c r="C277" s="203" t="s">
        <v>421</v>
      </c>
      <c r="D277" s="201">
        <v>0</v>
      </c>
      <c r="E277" s="202">
        <v>515404</v>
      </c>
      <c r="F277" s="201">
        <v>515404</v>
      </c>
      <c r="G277" s="200">
        <v>100</v>
      </c>
    </row>
    <row r="278" spans="1:7">
      <c r="A278" s="132"/>
      <c r="B278" s="113"/>
      <c r="C278" s="112"/>
      <c r="D278" s="111"/>
      <c r="E278" s="111"/>
      <c r="F278" s="111"/>
      <c r="G278" s="199"/>
    </row>
    <row r="279" spans="1:7" s="205" customFormat="1">
      <c r="A279" s="211">
        <v>3142</v>
      </c>
      <c r="B279" s="210">
        <v>5213</v>
      </c>
      <c r="C279" s="209" t="s">
        <v>379</v>
      </c>
      <c r="D279" s="207">
        <v>0</v>
      </c>
      <c r="E279" s="208">
        <v>3901.5400000000004</v>
      </c>
      <c r="F279" s="207">
        <v>3901.5400000000004</v>
      </c>
      <c r="G279" s="206">
        <f>F279/E279*100</f>
        <v>100</v>
      </c>
    </row>
    <row r="280" spans="1:7" s="205" customFormat="1">
      <c r="A280" s="132">
        <v>3142</v>
      </c>
      <c r="B280" s="219">
        <v>5221</v>
      </c>
      <c r="C280" s="218" t="s">
        <v>371</v>
      </c>
      <c r="D280" s="216">
        <v>0</v>
      </c>
      <c r="E280" s="217">
        <v>1843.05</v>
      </c>
      <c r="F280" s="216">
        <v>1843.048</v>
      </c>
      <c r="G280" s="215">
        <f>F280/E280*100</f>
        <v>99.99989148422452</v>
      </c>
    </row>
    <row r="281" spans="1:7" s="205" customFormat="1">
      <c r="A281" s="132">
        <v>3142</v>
      </c>
      <c r="B281" s="219">
        <v>5331</v>
      </c>
      <c r="C281" s="218" t="s">
        <v>377</v>
      </c>
      <c r="D281" s="216">
        <v>2477</v>
      </c>
      <c r="E281" s="217">
        <v>30609</v>
      </c>
      <c r="F281" s="216">
        <v>30609</v>
      </c>
      <c r="G281" s="215">
        <f>F281/E281*100</f>
        <v>100</v>
      </c>
    </row>
    <row r="282" spans="1:7" s="205" customFormat="1">
      <c r="A282" s="132">
        <v>3142</v>
      </c>
      <c r="B282" s="219">
        <v>5336</v>
      </c>
      <c r="C282" s="218" t="s">
        <v>374</v>
      </c>
      <c r="D282" s="216">
        <v>0</v>
      </c>
      <c r="E282" s="217">
        <v>75622</v>
      </c>
      <c r="F282" s="216">
        <v>75622</v>
      </c>
      <c r="G282" s="215">
        <f>F282/E282*100</f>
        <v>100</v>
      </c>
    </row>
    <row r="283" spans="1:7">
      <c r="A283" s="127">
        <v>3142</v>
      </c>
      <c r="B283" s="204"/>
      <c r="C283" s="203" t="s">
        <v>420</v>
      </c>
      <c r="D283" s="201">
        <v>2477</v>
      </c>
      <c r="E283" s="202">
        <v>111976</v>
      </c>
      <c r="F283" s="201">
        <v>111976</v>
      </c>
      <c r="G283" s="200">
        <v>100</v>
      </c>
    </row>
    <row r="284" spans="1:7">
      <c r="A284" s="132"/>
      <c r="B284" s="113"/>
      <c r="C284" s="112"/>
      <c r="D284" s="111"/>
      <c r="E284" s="111"/>
      <c r="F284" s="111"/>
      <c r="G284" s="199"/>
    </row>
    <row r="285" spans="1:7" s="205" customFormat="1">
      <c r="A285" s="211">
        <v>3143</v>
      </c>
      <c r="B285" s="210">
        <v>5212</v>
      </c>
      <c r="C285" s="209" t="s">
        <v>394</v>
      </c>
      <c r="D285" s="207">
        <v>0</v>
      </c>
      <c r="E285" s="208">
        <v>548.63</v>
      </c>
      <c r="F285" s="207">
        <v>548.62699999999995</v>
      </c>
      <c r="G285" s="206">
        <f>F285/E285*100</f>
        <v>99.999453183384063</v>
      </c>
    </row>
    <row r="286" spans="1:7" s="205" customFormat="1">
      <c r="A286" s="132">
        <v>3143</v>
      </c>
      <c r="B286" s="219">
        <v>5213</v>
      </c>
      <c r="C286" s="218" t="s">
        <v>379</v>
      </c>
      <c r="D286" s="216">
        <v>0</v>
      </c>
      <c r="E286" s="217">
        <v>4619.9000000000005</v>
      </c>
      <c r="F286" s="216">
        <v>4619.8779999999997</v>
      </c>
      <c r="G286" s="215">
        <f>F286/E286*100</f>
        <v>99.999523799216419</v>
      </c>
    </row>
    <row r="287" spans="1:7" s="205" customFormat="1">
      <c r="A287" s="132">
        <v>3143</v>
      </c>
      <c r="B287" s="219">
        <v>5331</v>
      </c>
      <c r="C287" s="218" t="s">
        <v>377</v>
      </c>
      <c r="D287" s="216">
        <v>0</v>
      </c>
      <c r="E287" s="217">
        <v>1376</v>
      </c>
      <c r="F287" s="216">
        <v>1376</v>
      </c>
      <c r="G287" s="215">
        <f>F287/E287*100</f>
        <v>100</v>
      </c>
    </row>
    <row r="288" spans="1:7" s="205" customFormat="1">
      <c r="A288" s="132">
        <v>3143</v>
      </c>
      <c r="B288" s="219">
        <v>5336</v>
      </c>
      <c r="C288" s="218" t="s">
        <v>374</v>
      </c>
      <c r="D288" s="216">
        <v>0</v>
      </c>
      <c r="E288" s="217">
        <v>22132</v>
      </c>
      <c r="F288" s="216">
        <v>22132</v>
      </c>
      <c r="G288" s="215">
        <f>F288/E288*100</f>
        <v>100</v>
      </c>
    </row>
    <row r="289" spans="1:7" s="205" customFormat="1">
      <c r="A289" s="132">
        <v>3143</v>
      </c>
      <c r="B289" s="219">
        <v>5339</v>
      </c>
      <c r="C289" s="218" t="s">
        <v>370</v>
      </c>
      <c r="D289" s="216">
        <v>0</v>
      </c>
      <c r="E289" s="217">
        <v>343366</v>
      </c>
      <c r="F289" s="216">
        <v>343366</v>
      </c>
      <c r="G289" s="215">
        <f>F289/E289*100</f>
        <v>100</v>
      </c>
    </row>
    <row r="290" spans="1:7">
      <c r="A290" s="127">
        <v>3143</v>
      </c>
      <c r="B290" s="204"/>
      <c r="C290" s="203" t="s">
        <v>419</v>
      </c>
      <c r="D290" s="201">
        <v>0</v>
      </c>
      <c r="E290" s="202">
        <v>372043</v>
      </c>
      <c r="F290" s="201">
        <v>372043</v>
      </c>
      <c r="G290" s="200">
        <v>100</v>
      </c>
    </row>
    <row r="291" spans="1:7">
      <c r="A291" s="132"/>
      <c r="B291" s="113"/>
      <c r="C291" s="112"/>
      <c r="D291" s="111"/>
      <c r="E291" s="111"/>
      <c r="F291" s="111"/>
      <c r="G291" s="199"/>
    </row>
    <row r="292" spans="1:7" s="205" customFormat="1">
      <c r="A292" s="211">
        <v>3145</v>
      </c>
      <c r="B292" s="210">
        <v>5331</v>
      </c>
      <c r="C292" s="209" t="s">
        <v>377</v>
      </c>
      <c r="D292" s="207">
        <v>0</v>
      </c>
      <c r="E292" s="208">
        <v>879</v>
      </c>
      <c r="F292" s="207">
        <v>879</v>
      </c>
      <c r="G292" s="206">
        <f>F292/E292*100</f>
        <v>100</v>
      </c>
    </row>
    <row r="293" spans="1:7" s="205" customFormat="1">
      <c r="A293" s="132">
        <v>3145</v>
      </c>
      <c r="B293" s="219">
        <v>5336</v>
      </c>
      <c r="C293" s="218" t="s">
        <v>374</v>
      </c>
      <c r="D293" s="216">
        <v>0</v>
      </c>
      <c r="E293" s="217">
        <v>6813</v>
      </c>
      <c r="F293" s="216">
        <v>6813</v>
      </c>
      <c r="G293" s="215">
        <f>F293/E293*100</f>
        <v>100</v>
      </c>
    </row>
    <row r="294" spans="1:7">
      <c r="A294" s="127">
        <v>3145</v>
      </c>
      <c r="B294" s="204"/>
      <c r="C294" s="203" t="s">
        <v>418</v>
      </c>
      <c r="D294" s="201">
        <v>0</v>
      </c>
      <c r="E294" s="202">
        <v>7692</v>
      </c>
      <c r="F294" s="201">
        <v>7692</v>
      </c>
      <c r="G294" s="200">
        <v>100</v>
      </c>
    </row>
    <row r="295" spans="1:7">
      <c r="A295" s="132"/>
      <c r="B295" s="113"/>
      <c r="C295" s="112"/>
      <c r="D295" s="111"/>
      <c r="E295" s="111"/>
      <c r="F295" s="111"/>
      <c r="G295" s="199"/>
    </row>
    <row r="296" spans="1:7" s="205" customFormat="1">
      <c r="A296" s="211">
        <v>3146</v>
      </c>
      <c r="B296" s="210">
        <v>5011</v>
      </c>
      <c r="C296" s="209" t="s">
        <v>356</v>
      </c>
      <c r="D296" s="207">
        <v>0</v>
      </c>
      <c r="E296" s="208">
        <v>135.35000000000002</v>
      </c>
      <c r="F296" s="207">
        <v>38.393000000000001</v>
      </c>
      <c r="G296" s="206">
        <f t="shared" ref="G296:G305" si="12">F296/E296*100</f>
        <v>28.365718507572957</v>
      </c>
    </row>
    <row r="297" spans="1:7" s="205" customFormat="1">
      <c r="A297" s="132">
        <v>3146</v>
      </c>
      <c r="B297" s="219">
        <v>5031</v>
      </c>
      <c r="C297" s="218" t="s">
        <v>352</v>
      </c>
      <c r="D297" s="216">
        <v>0</v>
      </c>
      <c r="E297" s="217">
        <v>33.849999999999994</v>
      </c>
      <c r="F297" s="216">
        <v>9.59</v>
      </c>
      <c r="G297" s="215">
        <f t="shared" si="12"/>
        <v>28.330871491875925</v>
      </c>
    </row>
    <row r="298" spans="1:7" s="205" customFormat="1">
      <c r="A298" s="132">
        <v>3146</v>
      </c>
      <c r="B298" s="219">
        <v>5032</v>
      </c>
      <c r="C298" s="218" t="s">
        <v>351</v>
      </c>
      <c r="D298" s="216">
        <v>0</v>
      </c>
      <c r="E298" s="217">
        <v>12.19</v>
      </c>
      <c r="F298" s="216">
        <v>3.4470000000000001</v>
      </c>
      <c r="G298" s="215">
        <f t="shared" si="12"/>
        <v>28.277276456111565</v>
      </c>
    </row>
    <row r="299" spans="1:7" s="205" customFormat="1">
      <c r="A299" s="132">
        <v>3146</v>
      </c>
      <c r="B299" s="219">
        <v>5038</v>
      </c>
      <c r="C299" s="218" t="s">
        <v>350</v>
      </c>
      <c r="D299" s="216">
        <v>0</v>
      </c>
      <c r="E299" s="217">
        <v>0.57000000000000006</v>
      </c>
      <c r="F299" s="216">
        <v>0.156</v>
      </c>
      <c r="G299" s="215">
        <f t="shared" si="12"/>
        <v>27.368421052631575</v>
      </c>
    </row>
    <row r="300" spans="1:7" s="205" customFormat="1">
      <c r="A300" s="132">
        <v>3146</v>
      </c>
      <c r="B300" s="219">
        <v>5137</v>
      </c>
      <c r="C300" s="218" t="s">
        <v>322</v>
      </c>
      <c r="D300" s="216">
        <v>12946</v>
      </c>
      <c r="E300" s="217">
        <v>2581.9699999999998</v>
      </c>
      <c r="F300" s="216">
        <v>881.61900000000003</v>
      </c>
      <c r="G300" s="215">
        <f t="shared" si="12"/>
        <v>34.145206954379795</v>
      </c>
    </row>
    <row r="301" spans="1:7" s="205" customFormat="1">
      <c r="A301" s="132">
        <v>3146</v>
      </c>
      <c r="B301" s="219">
        <v>5169</v>
      </c>
      <c r="C301" s="218" t="s">
        <v>318</v>
      </c>
      <c r="D301" s="216">
        <v>0</v>
      </c>
      <c r="E301" s="217">
        <v>276</v>
      </c>
      <c r="F301" s="216">
        <v>31.46</v>
      </c>
      <c r="G301" s="215">
        <f t="shared" si="12"/>
        <v>11.398550724637682</v>
      </c>
    </row>
    <row r="302" spans="1:7" s="205" customFormat="1">
      <c r="A302" s="132">
        <v>3146</v>
      </c>
      <c r="B302" s="219">
        <v>5172</v>
      </c>
      <c r="C302" s="218" t="s">
        <v>337</v>
      </c>
      <c r="D302" s="216">
        <v>516</v>
      </c>
      <c r="E302" s="217">
        <v>39</v>
      </c>
      <c r="F302" s="216">
        <v>0</v>
      </c>
      <c r="G302" s="215">
        <f t="shared" si="12"/>
        <v>0</v>
      </c>
    </row>
    <row r="303" spans="1:7" s="205" customFormat="1">
      <c r="A303" s="132">
        <v>3146</v>
      </c>
      <c r="B303" s="219">
        <v>5221</v>
      </c>
      <c r="C303" s="218" t="s">
        <v>371</v>
      </c>
      <c r="D303" s="216">
        <v>0</v>
      </c>
      <c r="E303" s="217">
        <v>2327.34</v>
      </c>
      <c r="F303" s="216">
        <v>2327.3359999999998</v>
      </c>
      <c r="G303" s="215">
        <f t="shared" si="12"/>
        <v>99.999828129968108</v>
      </c>
    </row>
    <row r="304" spans="1:7" s="205" customFormat="1">
      <c r="A304" s="132">
        <v>3146</v>
      </c>
      <c r="B304" s="219">
        <v>5331</v>
      </c>
      <c r="C304" s="218" t="s">
        <v>377</v>
      </c>
      <c r="D304" s="216">
        <v>2535</v>
      </c>
      <c r="E304" s="217">
        <v>7808.5</v>
      </c>
      <c r="F304" s="216">
        <v>7808.5</v>
      </c>
      <c r="G304" s="215">
        <f t="shared" si="12"/>
        <v>100</v>
      </c>
    </row>
    <row r="305" spans="1:7" s="205" customFormat="1">
      <c r="A305" s="132">
        <v>3146</v>
      </c>
      <c r="B305" s="219">
        <v>5336</v>
      </c>
      <c r="C305" s="218" t="s">
        <v>374</v>
      </c>
      <c r="D305" s="216">
        <v>0</v>
      </c>
      <c r="E305" s="217">
        <v>76199</v>
      </c>
      <c r="F305" s="216">
        <v>76198.911999999997</v>
      </c>
      <c r="G305" s="215">
        <f t="shared" si="12"/>
        <v>99.999884512920119</v>
      </c>
    </row>
    <row r="306" spans="1:7">
      <c r="A306" s="127">
        <v>3146</v>
      </c>
      <c r="B306" s="204"/>
      <c r="C306" s="203" t="s">
        <v>193</v>
      </c>
      <c r="D306" s="201">
        <v>15997</v>
      </c>
      <c r="E306" s="202">
        <v>89414</v>
      </c>
      <c r="F306" s="201">
        <v>87299</v>
      </c>
      <c r="G306" s="200">
        <v>97.6</v>
      </c>
    </row>
    <row r="307" spans="1:7">
      <c r="A307" s="132"/>
      <c r="B307" s="113"/>
      <c r="C307" s="112"/>
      <c r="D307" s="111"/>
      <c r="E307" s="111"/>
      <c r="F307" s="111"/>
      <c r="G307" s="199"/>
    </row>
    <row r="308" spans="1:7" s="205" customFormat="1">
      <c r="A308" s="211">
        <v>3147</v>
      </c>
      <c r="B308" s="210">
        <v>5213</v>
      </c>
      <c r="C308" s="209" t="s">
        <v>379</v>
      </c>
      <c r="D308" s="207">
        <v>0</v>
      </c>
      <c r="E308" s="208">
        <v>4367.4100000000008</v>
      </c>
      <c r="F308" s="207">
        <v>4367.4159999999993</v>
      </c>
      <c r="G308" s="206">
        <f>F308/E308*100</f>
        <v>100.00013738119384</v>
      </c>
    </row>
    <row r="309" spans="1:7" s="205" customFormat="1">
      <c r="A309" s="132">
        <v>3147</v>
      </c>
      <c r="B309" s="219">
        <v>5221</v>
      </c>
      <c r="C309" s="218" t="s">
        <v>371</v>
      </c>
      <c r="D309" s="216">
        <v>0</v>
      </c>
      <c r="E309" s="217">
        <v>661.54</v>
      </c>
      <c r="F309" s="216">
        <v>661.54399999999998</v>
      </c>
      <c r="G309" s="215">
        <f>F309/E309*100</f>
        <v>100.00060464975664</v>
      </c>
    </row>
    <row r="310" spans="1:7" s="205" customFormat="1">
      <c r="A310" s="132">
        <v>3147</v>
      </c>
      <c r="B310" s="219">
        <v>5331</v>
      </c>
      <c r="C310" s="218" t="s">
        <v>377</v>
      </c>
      <c r="D310" s="216">
        <v>834</v>
      </c>
      <c r="E310" s="217">
        <v>20888.38</v>
      </c>
      <c r="F310" s="216">
        <v>20888.38</v>
      </c>
      <c r="G310" s="215">
        <f>F310/E310*100</f>
        <v>100</v>
      </c>
    </row>
    <row r="311" spans="1:7" s="205" customFormat="1">
      <c r="A311" s="132">
        <v>3147</v>
      </c>
      <c r="B311" s="219">
        <v>5336</v>
      </c>
      <c r="C311" s="218" t="s">
        <v>374</v>
      </c>
      <c r="D311" s="216">
        <v>0</v>
      </c>
      <c r="E311" s="217">
        <v>51650</v>
      </c>
      <c r="F311" s="216">
        <v>51650</v>
      </c>
      <c r="G311" s="215">
        <f>F311/E311*100</f>
        <v>100</v>
      </c>
    </row>
    <row r="312" spans="1:7">
      <c r="A312" s="127">
        <v>3147</v>
      </c>
      <c r="B312" s="204"/>
      <c r="C312" s="203" t="s">
        <v>417</v>
      </c>
      <c r="D312" s="201">
        <v>834</v>
      </c>
      <c r="E312" s="202">
        <v>77567</v>
      </c>
      <c r="F312" s="201">
        <v>77567</v>
      </c>
      <c r="G312" s="200">
        <v>100</v>
      </c>
    </row>
    <row r="313" spans="1:7">
      <c r="A313" s="132"/>
      <c r="B313" s="113"/>
      <c r="C313" s="112"/>
      <c r="D313" s="111"/>
      <c r="E313" s="111"/>
      <c r="F313" s="111"/>
      <c r="G313" s="199"/>
    </row>
    <row r="314" spans="1:7" s="205" customFormat="1">
      <c r="A314" s="211">
        <v>3149</v>
      </c>
      <c r="B314" s="210">
        <v>5331</v>
      </c>
      <c r="C314" s="209" t="s">
        <v>377</v>
      </c>
      <c r="D314" s="207">
        <v>2252</v>
      </c>
      <c r="E314" s="208">
        <v>4901</v>
      </c>
      <c r="F314" s="207">
        <v>4901</v>
      </c>
      <c r="G314" s="206">
        <f>F314/E314*100</f>
        <v>100</v>
      </c>
    </row>
    <row r="315" spans="1:7">
      <c r="A315" s="127">
        <v>3149</v>
      </c>
      <c r="B315" s="204"/>
      <c r="C315" s="203" t="s">
        <v>416</v>
      </c>
      <c r="D315" s="201">
        <v>2252</v>
      </c>
      <c r="E315" s="202">
        <v>4901</v>
      </c>
      <c r="F315" s="201">
        <v>4901</v>
      </c>
      <c r="G315" s="200">
        <v>100</v>
      </c>
    </row>
    <row r="316" spans="1:7">
      <c r="A316" s="132"/>
      <c r="B316" s="113"/>
      <c r="C316" s="112"/>
      <c r="D316" s="111"/>
      <c r="E316" s="111"/>
      <c r="F316" s="111"/>
      <c r="G316" s="199"/>
    </row>
    <row r="317" spans="1:7" s="205" customFormat="1">
      <c r="A317" s="211">
        <v>3150</v>
      </c>
      <c r="B317" s="210">
        <v>5213</v>
      </c>
      <c r="C317" s="209" t="s">
        <v>379</v>
      </c>
      <c r="D317" s="207">
        <v>0</v>
      </c>
      <c r="E317" s="208">
        <v>27776.779999999995</v>
      </c>
      <c r="F317" s="207">
        <v>27776.787</v>
      </c>
      <c r="G317" s="206">
        <f>F317/E317*100</f>
        <v>100.00002520090523</v>
      </c>
    </row>
    <row r="318" spans="1:7" s="205" customFormat="1">
      <c r="A318" s="132">
        <v>3150</v>
      </c>
      <c r="B318" s="219">
        <v>5221</v>
      </c>
      <c r="C318" s="218" t="s">
        <v>371</v>
      </c>
      <c r="D318" s="216">
        <v>0</v>
      </c>
      <c r="E318" s="217">
        <v>7497.84</v>
      </c>
      <c r="F318" s="216">
        <v>7497.8369999999995</v>
      </c>
      <c r="G318" s="215">
        <f>F318/E318*100</f>
        <v>99.999959988476675</v>
      </c>
    </row>
    <row r="319" spans="1:7" s="205" customFormat="1">
      <c r="A319" s="132">
        <v>3150</v>
      </c>
      <c r="B319" s="219">
        <v>5331</v>
      </c>
      <c r="C319" s="218" t="s">
        <v>377</v>
      </c>
      <c r="D319" s="216">
        <v>0</v>
      </c>
      <c r="E319" s="217">
        <v>7588</v>
      </c>
      <c r="F319" s="216">
        <v>7588</v>
      </c>
      <c r="G319" s="215">
        <f>F319/E319*100</f>
        <v>100</v>
      </c>
    </row>
    <row r="320" spans="1:7" s="205" customFormat="1">
      <c r="A320" s="132">
        <v>3150</v>
      </c>
      <c r="B320" s="219">
        <v>5336</v>
      </c>
      <c r="C320" s="218" t="s">
        <v>374</v>
      </c>
      <c r="D320" s="216">
        <v>0</v>
      </c>
      <c r="E320" s="217">
        <v>50812</v>
      </c>
      <c r="F320" s="216">
        <v>50812</v>
      </c>
      <c r="G320" s="215">
        <f>F320/E320*100</f>
        <v>100</v>
      </c>
    </row>
    <row r="321" spans="1:7">
      <c r="A321" s="127">
        <v>3150</v>
      </c>
      <c r="B321" s="204"/>
      <c r="C321" s="203" t="s">
        <v>415</v>
      </c>
      <c r="D321" s="201">
        <v>0</v>
      </c>
      <c r="E321" s="202">
        <v>93675</v>
      </c>
      <c r="F321" s="201">
        <v>93675</v>
      </c>
      <c r="G321" s="200">
        <v>100</v>
      </c>
    </row>
    <row r="322" spans="1:7">
      <c r="A322" s="132"/>
      <c r="B322" s="113"/>
      <c r="C322" s="112"/>
      <c r="D322" s="111"/>
      <c r="E322" s="111"/>
      <c r="F322" s="111"/>
      <c r="G322" s="199"/>
    </row>
    <row r="323" spans="1:7" s="205" customFormat="1">
      <c r="A323" s="211">
        <v>3211</v>
      </c>
      <c r="B323" s="210">
        <v>5221</v>
      </c>
      <c r="C323" s="209" t="s">
        <v>371</v>
      </c>
      <c r="D323" s="207">
        <v>0</v>
      </c>
      <c r="E323" s="208">
        <v>50</v>
      </c>
      <c r="F323" s="207">
        <v>50</v>
      </c>
      <c r="G323" s="206">
        <f>F323/E323*100</f>
        <v>100</v>
      </c>
    </row>
    <row r="324" spans="1:7">
      <c r="A324" s="127">
        <v>3211</v>
      </c>
      <c r="B324" s="204"/>
      <c r="C324" s="203" t="s">
        <v>414</v>
      </c>
      <c r="D324" s="201">
        <v>0</v>
      </c>
      <c r="E324" s="202">
        <v>50</v>
      </c>
      <c r="F324" s="201">
        <v>50</v>
      </c>
      <c r="G324" s="200">
        <v>100</v>
      </c>
    </row>
    <row r="325" spans="1:7">
      <c r="A325" s="132"/>
      <c r="B325" s="113"/>
      <c r="C325" s="112"/>
      <c r="D325" s="111"/>
      <c r="E325" s="111"/>
      <c r="F325" s="111"/>
      <c r="G325" s="199"/>
    </row>
    <row r="326" spans="1:7" s="205" customFormat="1">
      <c r="A326" s="211">
        <v>3231</v>
      </c>
      <c r="B326" s="210">
        <v>5169</v>
      </c>
      <c r="C326" s="209" t="s">
        <v>318</v>
      </c>
      <c r="D326" s="207">
        <v>0</v>
      </c>
      <c r="E326" s="208">
        <v>229.9</v>
      </c>
      <c r="F326" s="207">
        <v>0</v>
      </c>
      <c r="G326" s="206">
        <f t="shared" ref="G326:G331" si="13">F326/E326*100</f>
        <v>0</v>
      </c>
    </row>
    <row r="327" spans="1:7" s="205" customFormat="1">
      <c r="A327" s="132">
        <v>3231</v>
      </c>
      <c r="B327" s="219">
        <v>5213</v>
      </c>
      <c r="C327" s="218" t="s">
        <v>379</v>
      </c>
      <c r="D327" s="216">
        <v>0</v>
      </c>
      <c r="E327" s="217">
        <v>19612.98</v>
      </c>
      <c r="F327" s="216">
        <v>19612.976000000002</v>
      </c>
      <c r="G327" s="215">
        <f t="shared" si="13"/>
        <v>99.999979605343</v>
      </c>
    </row>
    <row r="328" spans="1:7" s="205" customFormat="1">
      <c r="A328" s="132">
        <v>3231</v>
      </c>
      <c r="B328" s="219">
        <v>5221</v>
      </c>
      <c r="C328" s="218" t="s">
        <v>371</v>
      </c>
      <c r="D328" s="216">
        <v>0</v>
      </c>
      <c r="E328" s="217">
        <v>9445.09</v>
      </c>
      <c r="F328" s="216">
        <v>9445.0920000000006</v>
      </c>
      <c r="G328" s="215">
        <f t="shared" si="13"/>
        <v>100.00002117502322</v>
      </c>
    </row>
    <row r="329" spans="1:7" s="205" customFormat="1">
      <c r="A329" s="132">
        <v>3231</v>
      </c>
      <c r="B329" s="219">
        <v>5331</v>
      </c>
      <c r="C329" s="218" t="s">
        <v>377</v>
      </c>
      <c r="D329" s="216">
        <v>1230</v>
      </c>
      <c r="E329" s="217">
        <v>1344.5300000000002</v>
      </c>
      <c r="F329" s="216">
        <v>1334.5473999999999</v>
      </c>
      <c r="G329" s="215">
        <f t="shared" si="13"/>
        <v>99.257539809450122</v>
      </c>
    </row>
    <row r="330" spans="1:7" s="205" customFormat="1">
      <c r="A330" s="132">
        <v>3231</v>
      </c>
      <c r="B330" s="219">
        <v>5336</v>
      </c>
      <c r="C330" s="218" t="s">
        <v>374</v>
      </c>
      <c r="D330" s="216">
        <v>0</v>
      </c>
      <c r="E330" s="217">
        <v>360764.9</v>
      </c>
      <c r="F330" s="216">
        <v>360711</v>
      </c>
      <c r="G330" s="215">
        <f t="shared" si="13"/>
        <v>99.985059522143089</v>
      </c>
    </row>
    <row r="331" spans="1:7" s="205" customFormat="1">
      <c r="A331" s="132">
        <v>3231</v>
      </c>
      <c r="B331" s="219">
        <v>5339</v>
      </c>
      <c r="C331" s="218" t="s">
        <v>370</v>
      </c>
      <c r="D331" s="216">
        <v>0</v>
      </c>
      <c r="E331" s="217">
        <v>53940</v>
      </c>
      <c r="F331" s="216">
        <v>53940</v>
      </c>
      <c r="G331" s="215">
        <f t="shared" si="13"/>
        <v>100</v>
      </c>
    </row>
    <row r="332" spans="1:7">
      <c r="A332" s="127">
        <v>3231</v>
      </c>
      <c r="B332" s="204"/>
      <c r="C332" s="203" t="s">
        <v>283</v>
      </c>
      <c r="D332" s="201">
        <v>1230</v>
      </c>
      <c r="E332" s="202">
        <v>445338</v>
      </c>
      <c r="F332" s="201">
        <v>445044</v>
      </c>
      <c r="G332" s="200">
        <v>99.9</v>
      </c>
    </row>
    <row r="333" spans="1:7">
      <c r="A333" s="132"/>
      <c r="B333" s="113"/>
      <c r="C333" s="112"/>
      <c r="D333" s="111"/>
      <c r="E333" s="111"/>
      <c r="F333" s="111"/>
      <c r="G333" s="199"/>
    </row>
    <row r="334" spans="1:7" s="205" customFormat="1">
      <c r="A334" s="211">
        <v>3299</v>
      </c>
      <c r="B334" s="210">
        <v>5011</v>
      </c>
      <c r="C334" s="209" t="s">
        <v>356</v>
      </c>
      <c r="D334" s="207">
        <v>0</v>
      </c>
      <c r="E334" s="208">
        <v>9520.73</v>
      </c>
      <c r="F334" s="207">
        <v>8383.344000000001</v>
      </c>
      <c r="G334" s="206">
        <f t="shared" ref="G334:G367" si="14">F334/E334*100</f>
        <v>88.053584126427296</v>
      </c>
    </row>
    <row r="335" spans="1:7" s="205" customFormat="1">
      <c r="A335" s="132">
        <v>3299</v>
      </c>
      <c r="B335" s="219">
        <v>5021</v>
      </c>
      <c r="C335" s="218" t="s">
        <v>354</v>
      </c>
      <c r="D335" s="216">
        <v>0</v>
      </c>
      <c r="E335" s="217">
        <v>1143.3899999999999</v>
      </c>
      <c r="F335" s="216">
        <v>779.16</v>
      </c>
      <c r="G335" s="215">
        <f t="shared" si="14"/>
        <v>68.144727520793438</v>
      </c>
    </row>
    <row r="336" spans="1:7" s="205" customFormat="1">
      <c r="A336" s="132">
        <v>3299</v>
      </c>
      <c r="B336" s="219">
        <v>5031</v>
      </c>
      <c r="C336" s="218" t="s">
        <v>352</v>
      </c>
      <c r="D336" s="216">
        <v>0</v>
      </c>
      <c r="E336" s="217">
        <v>2420.4999999999995</v>
      </c>
      <c r="F336" s="216">
        <v>2126.2876500000002</v>
      </c>
      <c r="G336" s="215">
        <f t="shared" si="14"/>
        <v>87.844976244577595</v>
      </c>
    </row>
    <row r="337" spans="1:7" s="205" customFormat="1">
      <c r="A337" s="132">
        <v>3299</v>
      </c>
      <c r="B337" s="219">
        <v>5032</v>
      </c>
      <c r="C337" s="218" t="s">
        <v>351</v>
      </c>
      <c r="D337" s="216">
        <v>0</v>
      </c>
      <c r="E337" s="217">
        <v>861.77</v>
      </c>
      <c r="F337" s="216">
        <v>765.51867000000016</v>
      </c>
      <c r="G337" s="215">
        <f t="shared" si="14"/>
        <v>88.83097230119408</v>
      </c>
    </row>
    <row r="338" spans="1:7" s="205" customFormat="1">
      <c r="A338" s="132">
        <v>3299</v>
      </c>
      <c r="B338" s="219">
        <v>5038</v>
      </c>
      <c r="C338" s="218" t="s">
        <v>350</v>
      </c>
      <c r="D338" s="216">
        <v>0</v>
      </c>
      <c r="E338" s="217">
        <v>43.12</v>
      </c>
      <c r="F338" s="216">
        <v>35.544010000000007</v>
      </c>
      <c r="G338" s="215">
        <f t="shared" si="14"/>
        <v>82.430449907235641</v>
      </c>
    </row>
    <row r="339" spans="1:7" s="205" customFormat="1">
      <c r="A339" s="132">
        <v>3299</v>
      </c>
      <c r="B339" s="219">
        <v>5136</v>
      </c>
      <c r="C339" s="218" t="s">
        <v>323</v>
      </c>
      <c r="D339" s="216">
        <v>0</v>
      </c>
      <c r="E339" s="217">
        <v>416.53000000000003</v>
      </c>
      <c r="F339" s="216">
        <v>275.46042</v>
      </c>
      <c r="G339" s="215">
        <f t="shared" si="14"/>
        <v>66.132192159028165</v>
      </c>
    </row>
    <row r="340" spans="1:7" s="205" customFormat="1">
      <c r="A340" s="132">
        <v>3299</v>
      </c>
      <c r="B340" s="219">
        <v>5137</v>
      </c>
      <c r="C340" s="218" t="s">
        <v>322</v>
      </c>
      <c r="D340" s="216">
        <v>13198</v>
      </c>
      <c r="E340" s="217">
        <v>14373.839999999998</v>
      </c>
      <c r="F340" s="216">
        <v>9453.1110500000013</v>
      </c>
      <c r="G340" s="215">
        <f t="shared" si="14"/>
        <v>65.766079558420032</v>
      </c>
    </row>
    <row r="341" spans="1:7" s="205" customFormat="1">
      <c r="A341" s="132">
        <v>3299</v>
      </c>
      <c r="B341" s="219">
        <v>5139</v>
      </c>
      <c r="C341" s="218" t="s">
        <v>321</v>
      </c>
      <c r="D341" s="216">
        <v>83</v>
      </c>
      <c r="E341" s="217">
        <v>3218.3199999999997</v>
      </c>
      <c r="F341" s="216">
        <v>301.40854000000002</v>
      </c>
      <c r="G341" s="215">
        <f t="shared" si="14"/>
        <v>9.3653999602276983</v>
      </c>
    </row>
    <row r="342" spans="1:7" s="205" customFormat="1">
      <c r="A342" s="132">
        <v>3299</v>
      </c>
      <c r="B342" s="219">
        <v>5162</v>
      </c>
      <c r="C342" s="218" t="s">
        <v>340</v>
      </c>
      <c r="D342" s="216">
        <v>0</v>
      </c>
      <c r="E342" s="217">
        <v>39.489999999999988</v>
      </c>
      <c r="F342" s="216">
        <v>29.251999999999999</v>
      </c>
      <c r="G342" s="215">
        <f t="shared" si="14"/>
        <v>74.074449227652593</v>
      </c>
    </row>
    <row r="343" spans="1:7" s="205" customFormat="1">
      <c r="A343" s="132">
        <v>3299</v>
      </c>
      <c r="B343" s="219">
        <v>5163</v>
      </c>
      <c r="C343" s="218" t="s">
        <v>312</v>
      </c>
      <c r="D343" s="216">
        <v>0</v>
      </c>
      <c r="E343" s="217">
        <v>0.54</v>
      </c>
      <c r="F343" s="216">
        <v>0.37079999999999996</v>
      </c>
      <c r="G343" s="215">
        <f t="shared" si="14"/>
        <v>68.666666666666657</v>
      </c>
    </row>
    <row r="344" spans="1:7" s="205" customFormat="1">
      <c r="A344" s="132">
        <v>3299</v>
      </c>
      <c r="B344" s="219">
        <v>5164</v>
      </c>
      <c r="C344" s="218" t="s">
        <v>313</v>
      </c>
      <c r="D344" s="216">
        <v>0</v>
      </c>
      <c r="E344" s="217">
        <v>202.11</v>
      </c>
      <c r="F344" s="216">
        <v>152.78</v>
      </c>
      <c r="G344" s="215">
        <f t="shared" si="14"/>
        <v>75.592499134134869</v>
      </c>
    </row>
    <row r="345" spans="1:7" s="205" customFormat="1">
      <c r="A345" s="132">
        <v>3299</v>
      </c>
      <c r="B345" s="219">
        <v>5166</v>
      </c>
      <c r="C345" s="218" t="s">
        <v>319</v>
      </c>
      <c r="D345" s="216">
        <v>0</v>
      </c>
      <c r="E345" s="217">
        <v>1329.47</v>
      </c>
      <c r="F345" s="216">
        <v>1329.47</v>
      </c>
      <c r="G345" s="215">
        <f t="shared" si="14"/>
        <v>100</v>
      </c>
    </row>
    <row r="346" spans="1:7" s="205" customFormat="1">
      <c r="A346" s="132">
        <v>3299</v>
      </c>
      <c r="B346" s="219">
        <v>5167</v>
      </c>
      <c r="C346" s="218" t="s">
        <v>339</v>
      </c>
      <c r="D346" s="216">
        <v>0</v>
      </c>
      <c r="E346" s="217">
        <v>2881.5799999999995</v>
      </c>
      <c r="F346" s="216">
        <v>581.56100000000004</v>
      </c>
      <c r="G346" s="215">
        <f t="shared" si="14"/>
        <v>20.182018198349521</v>
      </c>
    </row>
    <row r="347" spans="1:7" s="205" customFormat="1">
      <c r="A347" s="132">
        <v>3299</v>
      </c>
      <c r="B347" s="219">
        <v>5169</v>
      </c>
      <c r="C347" s="218" t="s">
        <v>318</v>
      </c>
      <c r="D347" s="216">
        <v>3742</v>
      </c>
      <c r="E347" s="217">
        <v>29969.91</v>
      </c>
      <c r="F347" s="216">
        <v>1585.6890999999998</v>
      </c>
      <c r="G347" s="215">
        <f t="shared" si="14"/>
        <v>5.2909371432880503</v>
      </c>
    </row>
    <row r="348" spans="1:7" s="205" customFormat="1">
      <c r="A348" s="132">
        <v>3299</v>
      </c>
      <c r="B348" s="219">
        <v>5171</v>
      </c>
      <c r="C348" s="218" t="s">
        <v>338</v>
      </c>
      <c r="D348" s="216">
        <v>0</v>
      </c>
      <c r="E348" s="217">
        <v>47</v>
      </c>
      <c r="F348" s="216">
        <v>46.579129999999999</v>
      </c>
      <c r="G348" s="215">
        <f t="shared" si="14"/>
        <v>99.104531914893613</v>
      </c>
    </row>
    <row r="349" spans="1:7" s="205" customFormat="1">
      <c r="A349" s="132">
        <v>3299</v>
      </c>
      <c r="B349" s="219">
        <v>5172</v>
      </c>
      <c r="C349" s="218" t="s">
        <v>337</v>
      </c>
      <c r="D349" s="216">
        <v>3000</v>
      </c>
      <c r="E349" s="217">
        <v>3904.37</v>
      </c>
      <c r="F349" s="216">
        <v>3895.4821500000007</v>
      </c>
      <c r="G349" s="215">
        <f t="shared" si="14"/>
        <v>99.772361482134144</v>
      </c>
    </row>
    <row r="350" spans="1:7" s="205" customFormat="1">
      <c r="A350" s="132">
        <v>3299</v>
      </c>
      <c r="B350" s="219">
        <v>5173</v>
      </c>
      <c r="C350" s="218" t="s">
        <v>336</v>
      </c>
      <c r="D350" s="216">
        <v>0</v>
      </c>
      <c r="E350" s="217">
        <v>1332.04</v>
      </c>
      <c r="F350" s="216">
        <v>423.7068799999999</v>
      </c>
      <c r="G350" s="215">
        <f t="shared" si="14"/>
        <v>31.808870604486344</v>
      </c>
    </row>
    <row r="351" spans="1:7" s="205" customFormat="1">
      <c r="A351" s="132">
        <v>3299</v>
      </c>
      <c r="B351" s="219">
        <v>5175</v>
      </c>
      <c r="C351" s="218" t="s">
        <v>317</v>
      </c>
      <c r="D351" s="216">
        <v>100</v>
      </c>
      <c r="E351" s="217">
        <v>2028.63</v>
      </c>
      <c r="F351" s="216">
        <v>432.76366999999999</v>
      </c>
      <c r="G351" s="215">
        <f t="shared" si="14"/>
        <v>21.332804404943236</v>
      </c>
    </row>
    <row r="352" spans="1:7" s="205" customFormat="1">
      <c r="A352" s="132">
        <v>3299</v>
      </c>
      <c r="B352" s="219">
        <v>5179</v>
      </c>
      <c r="C352" s="218" t="s">
        <v>334</v>
      </c>
      <c r="D352" s="216">
        <v>0</v>
      </c>
      <c r="E352" s="217">
        <v>1203.75</v>
      </c>
      <c r="F352" s="216">
        <v>544.5</v>
      </c>
      <c r="G352" s="215">
        <f t="shared" si="14"/>
        <v>45.233644859813083</v>
      </c>
    </row>
    <row r="353" spans="1:7" s="205" customFormat="1">
      <c r="A353" s="132">
        <v>3299</v>
      </c>
      <c r="B353" s="219">
        <v>5194</v>
      </c>
      <c r="C353" s="218" t="s">
        <v>316</v>
      </c>
      <c r="D353" s="216">
        <v>100</v>
      </c>
      <c r="E353" s="217">
        <v>129.19999999999999</v>
      </c>
      <c r="F353" s="216">
        <v>128.04400000000001</v>
      </c>
      <c r="G353" s="215">
        <f t="shared" si="14"/>
        <v>99.105263157894754</v>
      </c>
    </row>
    <row r="354" spans="1:7" s="205" customFormat="1">
      <c r="A354" s="132">
        <v>3299</v>
      </c>
      <c r="B354" s="219">
        <v>5213</v>
      </c>
      <c r="C354" s="218" t="s">
        <v>379</v>
      </c>
      <c r="D354" s="216">
        <v>100</v>
      </c>
      <c r="E354" s="217">
        <v>176071.66</v>
      </c>
      <c r="F354" s="216">
        <v>108592.68220000004</v>
      </c>
      <c r="G354" s="215">
        <f t="shared" si="14"/>
        <v>61.675275964343179</v>
      </c>
    </row>
    <row r="355" spans="1:7" s="205" customFormat="1">
      <c r="A355" s="132">
        <v>3299</v>
      </c>
      <c r="B355" s="219">
        <v>5221</v>
      </c>
      <c r="C355" s="218" t="s">
        <v>371</v>
      </c>
      <c r="D355" s="216">
        <v>0</v>
      </c>
      <c r="E355" s="217">
        <v>22581.47</v>
      </c>
      <c r="F355" s="216">
        <v>10037.633460000001</v>
      </c>
      <c r="G355" s="215">
        <f t="shared" si="14"/>
        <v>44.450753028921504</v>
      </c>
    </row>
    <row r="356" spans="1:7" s="205" customFormat="1">
      <c r="A356" s="132">
        <v>3299</v>
      </c>
      <c r="B356" s="219">
        <v>5222</v>
      </c>
      <c r="C356" s="218" t="s">
        <v>367</v>
      </c>
      <c r="D356" s="216">
        <v>0</v>
      </c>
      <c r="E356" s="217">
        <v>57778.639999999978</v>
      </c>
      <c r="F356" s="216">
        <v>26203.152309999998</v>
      </c>
      <c r="G356" s="215">
        <f t="shared" si="14"/>
        <v>45.350932991846136</v>
      </c>
    </row>
    <row r="357" spans="1:7" s="205" customFormat="1">
      <c r="A357" s="132">
        <v>3299</v>
      </c>
      <c r="B357" s="219">
        <v>5223</v>
      </c>
      <c r="C357" s="218" t="s">
        <v>373</v>
      </c>
      <c r="D357" s="216">
        <v>0</v>
      </c>
      <c r="E357" s="217">
        <v>12800.66</v>
      </c>
      <c r="F357" s="216">
        <v>5508.4900499999994</v>
      </c>
      <c r="G357" s="215">
        <f t="shared" si="14"/>
        <v>43.032859633800129</v>
      </c>
    </row>
    <row r="358" spans="1:7" s="205" customFormat="1">
      <c r="A358" s="132">
        <v>3299</v>
      </c>
      <c r="B358" s="219">
        <v>5229</v>
      </c>
      <c r="C358" s="218" t="s">
        <v>361</v>
      </c>
      <c r="D358" s="216">
        <v>750</v>
      </c>
      <c r="E358" s="217">
        <v>29347.309999999994</v>
      </c>
      <c r="F358" s="216">
        <v>14006.805489999999</v>
      </c>
      <c r="G358" s="215">
        <f t="shared" si="14"/>
        <v>47.727732081747874</v>
      </c>
    </row>
    <row r="359" spans="1:7" s="205" customFormat="1">
      <c r="A359" s="132">
        <v>3299</v>
      </c>
      <c r="B359" s="219">
        <v>5321</v>
      </c>
      <c r="C359" s="218" t="s">
        <v>366</v>
      </c>
      <c r="D359" s="216">
        <v>400</v>
      </c>
      <c r="E359" s="217">
        <v>77482.050000000047</v>
      </c>
      <c r="F359" s="216">
        <v>44273.237609999996</v>
      </c>
      <c r="G359" s="215">
        <f t="shared" si="14"/>
        <v>57.139992566020091</v>
      </c>
    </row>
    <row r="360" spans="1:7" s="205" customFormat="1">
      <c r="A360" s="132">
        <v>3299</v>
      </c>
      <c r="B360" s="219">
        <v>5331</v>
      </c>
      <c r="C360" s="218" t="s">
        <v>377</v>
      </c>
      <c r="D360" s="216">
        <v>442257</v>
      </c>
      <c r="E360" s="217">
        <v>3517.07</v>
      </c>
      <c r="F360" s="216">
        <v>3505.0045</v>
      </c>
      <c r="G360" s="215">
        <f t="shared" si="14"/>
        <v>99.656944558965264</v>
      </c>
    </row>
    <row r="361" spans="1:7" s="205" customFormat="1">
      <c r="A361" s="132">
        <v>3299</v>
      </c>
      <c r="B361" s="219">
        <v>5332</v>
      </c>
      <c r="C361" s="218" t="s">
        <v>390</v>
      </c>
      <c r="D361" s="216">
        <v>0</v>
      </c>
      <c r="E361" s="217">
        <v>68935.789999999979</v>
      </c>
      <c r="F361" s="216">
        <v>33590.464400000004</v>
      </c>
      <c r="G361" s="215">
        <f t="shared" si="14"/>
        <v>48.727176986003954</v>
      </c>
    </row>
    <row r="362" spans="1:7" s="205" customFormat="1">
      <c r="A362" s="132">
        <v>3299</v>
      </c>
      <c r="B362" s="219">
        <v>5336</v>
      </c>
      <c r="C362" s="218" t="s">
        <v>374</v>
      </c>
      <c r="D362" s="216">
        <v>0</v>
      </c>
      <c r="E362" s="217">
        <v>154013.55999999994</v>
      </c>
      <c r="F362" s="216">
        <v>93114.097239999959</v>
      </c>
      <c r="G362" s="215">
        <f t="shared" si="14"/>
        <v>60.458376028708116</v>
      </c>
    </row>
    <row r="363" spans="1:7" s="205" customFormat="1">
      <c r="A363" s="132">
        <v>3299</v>
      </c>
      <c r="B363" s="219">
        <v>5339</v>
      </c>
      <c r="C363" s="218" t="s">
        <v>370</v>
      </c>
      <c r="D363" s="216">
        <v>0</v>
      </c>
      <c r="E363" s="217">
        <v>2065.34</v>
      </c>
      <c r="F363" s="216">
        <v>951.47613000000001</v>
      </c>
      <c r="G363" s="215">
        <f t="shared" si="14"/>
        <v>46.068740740023436</v>
      </c>
    </row>
    <row r="364" spans="1:7" s="205" customFormat="1">
      <c r="A364" s="132">
        <v>3299</v>
      </c>
      <c r="B364" s="219">
        <v>5362</v>
      </c>
      <c r="C364" s="218" t="s">
        <v>311</v>
      </c>
      <c r="D364" s="216">
        <v>0</v>
      </c>
      <c r="E364" s="217">
        <v>5.6</v>
      </c>
      <c r="F364" s="216">
        <v>0</v>
      </c>
      <c r="G364" s="215">
        <f t="shared" si="14"/>
        <v>0</v>
      </c>
    </row>
    <row r="365" spans="1:7" s="205" customFormat="1">
      <c r="A365" s="132">
        <v>3299</v>
      </c>
      <c r="B365" s="219">
        <v>5424</v>
      </c>
      <c r="C365" s="218" t="s">
        <v>327</v>
      </c>
      <c r="D365" s="216">
        <v>0</v>
      </c>
      <c r="E365" s="217">
        <v>63.64</v>
      </c>
      <c r="F365" s="216">
        <v>49.124000000000002</v>
      </c>
      <c r="G365" s="215">
        <f t="shared" si="14"/>
        <v>77.190446260213704</v>
      </c>
    </row>
    <row r="366" spans="1:7" s="205" customFormat="1">
      <c r="A366" s="132">
        <v>3299</v>
      </c>
      <c r="B366" s="219">
        <v>5492</v>
      </c>
      <c r="C366" s="218" t="s">
        <v>360</v>
      </c>
      <c r="D366" s="216">
        <v>0</v>
      </c>
      <c r="E366" s="217">
        <v>90</v>
      </c>
      <c r="F366" s="216">
        <v>90</v>
      </c>
      <c r="G366" s="215">
        <f t="shared" si="14"/>
        <v>100</v>
      </c>
    </row>
    <row r="367" spans="1:7" s="205" customFormat="1">
      <c r="A367" s="132">
        <v>3299</v>
      </c>
      <c r="B367" s="219">
        <v>5901</v>
      </c>
      <c r="C367" s="218" t="s">
        <v>305</v>
      </c>
      <c r="D367" s="216">
        <v>0</v>
      </c>
      <c r="E367" s="217">
        <v>854.29</v>
      </c>
      <c r="F367" s="216">
        <v>0</v>
      </c>
      <c r="G367" s="215">
        <f t="shared" si="14"/>
        <v>0</v>
      </c>
    </row>
    <row r="368" spans="1:7">
      <c r="A368" s="127">
        <v>3299</v>
      </c>
      <c r="B368" s="204"/>
      <c r="C368" s="203" t="s">
        <v>192</v>
      </c>
      <c r="D368" s="201">
        <v>463730</v>
      </c>
      <c r="E368" s="202">
        <v>680674</v>
      </c>
      <c r="F368" s="201">
        <v>371191</v>
      </c>
      <c r="G368" s="200">
        <v>54.5</v>
      </c>
    </row>
    <row r="369" spans="1:7">
      <c r="A369" s="132"/>
      <c r="B369" s="113"/>
      <c r="C369" s="112"/>
      <c r="D369" s="111"/>
      <c r="E369" s="111"/>
      <c r="F369" s="111"/>
      <c r="G369" s="199"/>
    </row>
    <row r="370" spans="1:7" s="205" customFormat="1">
      <c r="A370" s="211">
        <v>3311</v>
      </c>
      <c r="B370" s="210">
        <v>5213</v>
      </c>
      <c r="C370" s="209" t="s">
        <v>379</v>
      </c>
      <c r="D370" s="207">
        <v>0</v>
      </c>
      <c r="E370" s="208">
        <v>998</v>
      </c>
      <c r="F370" s="207">
        <v>998</v>
      </c>
      <c r="G370" s="206">
        <f t="shared" ref="G370:G375" si="15">F370/E370*100</f>
        <v>100</v>
      </c>
    </row>
    <row r="371" spans="1:7" s="205" customFormat="1">
      <c r="A371" s="132">
        <v>3311</v>
      </c>
      <c r="B371" s="219">
        <v>5222</v>
      </c>
      <c r="C371" s="218" t="s">
        <v>367</v>
      </c>
      <c r="D371" s="216">
        <v>0</v>
      </c>
      <c r="E371" s="217">
        <v>25</v>
      </c>
      <c r="F371" s="216">
        <v>25</v>
      </c>
      <c r="G371" s="215">
        <f t="shared" si="15"/>
        <v>100</v>
      </c>
    </row>
    <row r="372" spans="1:7" s="205" customFormat="1">
      <c r="A372" s="132">
        <v>3311</v>
      </c>
      <c r="B372" s="219">
        <v>5321</v>
      </c>
      <c r="C372" s="218" t="s">
        <v>366</v>
      </c>
      <c r="D372" s="216">
        <v>5000</v>
      </c>
      <c r="E372" s="217">
        <v>3832</v>
      </c>
      <c r="F372" s="216">
        <v>3832</v>
      </c>
      <c r="G372" s="215">
        <f t="shared" si="15"/>
        <v>100</v>
      </c>
    </row>
    <row r="373" spans="1:7" s="205" customFormat="1">
      <c r="A373" s="132">
        <v>3311</v>
      </c>
      <c r="B373" s="219">
        <v>5331</v>
      </c>
      <c r="C373" s="218" t="s">
        <v>377</v>
      </c>
      <c r="D373" s="216">
        <v>43100</v>
      </c>
      <c r="E373" s="217">
        <v>43100</v>
      </c>
      <c r="F373" s="216">
        <v>43100</v>
      </c>
      <c r="G373" s="215">
        <f t="shared" si="15"/>
        <v>100</v>
      </c>
    </row>
    <row r="374" spans="1:7" s="205" customFormat="1">
      <c r="A374" s="132">
        <v>3311</v>
      </c>
      <c r="B374" s="219">
        <v>5336</v>
      </c>
      <c r="C374" s="218" t="s">
        <v>374</v>
      </c>
      <c r="D374" s="216">
        <v>0</v>
      </c>
      <c r="E374" s="217">
        <v>1600</v>
      </c>
      <c r="F374" s="216">
        <v>1600</v>
      </c>
      <c r="G374" s="215">
        <f t="shared" si="15"/>
        <v>100</v>
      </c>
    </row>
    <row r="375" spans="1:7" s="205" customFormat="1">
      <c r="A375" s="132">
        <v>3311</v>
      </c>
      <c r="B375" s="219">
        <v>5494</v>
      </c>
      <c r="C375" s="218" t="s">
        <v>408</v>
      </c>
      <c r="D375" s="216">
        <v>0</v>
      </c>
      <c r="E375" s="217">
        <v>10</v>
      </c>
      <c r="F375" s="216">
        <v>10</v>
      </c>
      <c r="G375" s="215">
        <f t="shared" si="15"/>
        <v>100</v>
      </c>
    </row>
    <row r="376" spans="1:7">
      <c r="A376" s="127">
        <v>3311</v>
      </c>
      <c r="B376" s="204"/>
      <c r="C376" s="203" t="s">
        <v>281</v>
      </c>
      <c r="D376" s="201">
        <v>48100</v>
      </c>
      <c r="E376" s="202">
        <v>49565</v>
      </c>
      <c r="F376" s="201">
        <v>49565</v>
      </c>
      <c r="G376" s="200">
        <v>100</v>
      </c>
    </row>
    <row r="377" spans="1:7">
      <c r="A377" s="132"/>
      <c r="B377" s="113"/>
      <c r="C377" s="112"/>
      <c r="D377" s="111"/>
      <c r="E377" s="111"/>
      <c r="F377" s="111"/>
      <c r="G377" s="199"/>
    </row>
    <row r="378" spans="1:7" s="205" customFormat="1">
      <c r="A378" s="211">
        <v>3312</v>
      </c>
      <c r="B378" s="210">
        <v>5212</v>
      </c>
      <c r="C378" s="209" t="s">
        <v>394</v>
      </c>
      <c r="D378" s="207">
        <v>0</v>
      </c>
      <c r="E378" s="208">
        <v>350</v>
      </c>
      <c r="F378" s="207">
        <v>350</v>
      </c>
      <c r="G378" s="206">
        <f t="shared" ref="G378:G384" si="16">F378/E378*100</f>
        <v>100</v>
      </c>
    </row>
    <row r="379" spans="1:7" s="205" customFormat="1">
      <c r="A379" s="132">
        <v>3312</v>
      </c>
      <c r="B379" s="219">
        <v>5213</v>
      </c>
      <c r="C379" s="218" t="s">
        <v>379</v>
      </c>
      <c r="D379" s="216">
        <v>0</v>
      </c>
      <c r="E379" s="217">
        <v>570</v>
      </c>
      <c r="F379" s="216">
        <v>570</v>
      </c>
      <c r="G379" s="215">
        <f t="shared" si="16"/>
        <v>100</v>
      </c>
    </row>
    <row r="380" spans="1:7" s="205" customFormat="1">
      <c r="A380" s="132">
        <v>3312</v>
      </c>
      <c r="B380" s="219">
        <v>5221</v>
      </c>
      <c r="C380" s="218" t="s">
        <v>371</v>
      </c>
      <c r="D380" s="216">
        <v>0</v>
      </c>
      <c r="E380" s="217">
        <v>1530</v>
      </c>
      <c r="F380" s="216">
        <v>1530</v>
      </c>
      <c r="G380" s="215">
        <f t="shared" si="16"/>
        <v>100</v>
      </c>
    </row>
    <row r="381" spans="1:7" s="205" customFormat="1">
      <c r="A381" s="132">
        <v>3312</v>
      </c>
      <c r="B381" s="219">
        <v>5222</v>
      </c>
      <c r="C381" s="218" t="s">
        <v>367</v>
      </c>
      <c r="D381" s="216">
        <v>0</v>
      </c>
      <c r="E381" s="217">
        <v>2411.3000000000002</v>
      </c>
      <c r="F381" s="216">
        <v>2411.3000000000002</v>
      </c>
      <c r="G381" s="215">
        <f t="shared" si="16"/>
        <v>100</v>
      </c>
    </row>
    <row r="382" spans="1:7" s="205" customFormat="1">
      <c r="A382" s="132">
        <v>3312</v>
      </c>
      <c r="B382" s="219">
        <v>5321</v>
      </c>
      <c r="C382" s="218" t="s">
        <v>366</v>
      </c>
      <c r="D382" s="216">
        <v>0</v>
      </c>
      <c r="E382" s="217">
        <v>1301</v>
      </c>
      <c r="F382" s="216">
        <v>1301</v>
      </c>
      <c r="G382" s="215">
        <f t="shared" si="16"/>
        <v>100</v>
      </c>
    </row>
    <row r="383" spans="1:7" s="205" customFormat="1">
      <c r="A383" s="132">
        <v>3312</v>
      </c>
      <c r="B383" s="219">
        <v>5331</v>
      </c>
      <c r="C383" s="218" t="s">
        <v>377</v>
      </c>
      <c r="D383" s="216">
        <v>0</v>
      </c>
      <c r="E383" s="217">
        <v>20</v>
      </c>
      <c r="F383" s="216">
        <v>20</v>
      </c>
      <c r="G383" s="215">
        <f t="shared" si="16"/>
        <v>100</v>
      </c>
    </row>
    <row r="384" spans="1:7" s="205" customFormat="1">
      <c r="A384" s="132">
        <v>3312</v>
      </c>
      <c r="B384" s="219">
        <v>5336</v>
      </c>
      <c r="C384" s="218" t="s">
        <v>374</v>
      </c>
      <c r="D384" s="216">
        <v>0</v>
      </c>
      <c r="E384" s="217">
        <v>345</v>
      </c>
      <c r="F384" s="216">
        <v>345</v>
      </c>
      <c r="G384" s="215">
        <f t="shared" si="16"/>
        <v>100</v>
      </c>
    </row>
    <row r="385" spans="1:7">
      <c r="A385" s="127">
        <v>3312</v>
      </c>
      <c r="B385" s="204"/>
      <c r="C385" s="203" t="s">
        <v>413</v>
      </c>
      <c r="D385" s="201">
        <v>0</v>
      </c>
      <c r="E385" s="202">
        <v>6527</v>
      </c>
      <c r="F385" s="201">
        <v>6527</v>
      </c>
      <c r="G385" s="200">
        <v>100</v>
      </c>
    </row>
    <row r="386" spans="1:7">
      <c r="A386" s="132"/>
      <c r="B386" s="113"/>
      <c r="C386" s="112"/>
      <c r="D386" s="111"/>
      <c r="E386" s="111"/>
      <c r="F386" s="111"/>
      <c r="G386" s="199"/>
    </row>
    <row r="387" spans="1:7" s="205" customFormat="1">
      <c r="A387" s="211">
        <v>3313</v>
      </c>
      <c r="B387" s="210">
        <v>5221</v>
      </c>
      <c r="C387" s="209" t="s">
        <v>371</v>
      </c>
      <c r="D387" s="207">
        <v>0</v>
      </c>
      <c r="E387" s="208">
        <v>150</v>
      </c>
      <c r="F387" s="207">
        <v>150</v>
      </c>
      <c r="G387" s="206">
        <f>F387/E387*100</f>
        <v>100</v>
      </c>
    </row>
    <row r="388" spans="1:7" s="205" customFormat="1">
      <c r="A388" s="132">
        <v>3313</v>
      </c>
      <c r="B388" s="219">
        <v>5230</v>
      </c>
      <c r="C388" s="218" t="s">
        <v>396</v>
      </c>
      <c r="D388" s="216">
        <v>0</v>
      </c>
      <c r="E388" s="217">
        <v>1000</v>
      </c>
      <c r="F388" s="216">
        <v>1000</v>
      </c>
      <c r="G388" s="215">
        <f>F388/E388*100</f>
        <v>100</v>
      </c>
    </row>
    <row r="389" spans="1:7">
      <c r="A389" s="127">
        <v>3313</v>
      </c>
      <c r="B389" s="204"/>
      <c r="C389" s="203" t="s">
        <v>412</v>
      </c>
      <c r="D389" s="201">
        <v>0</v>
      </c>
      <c r="E389" s="202">
        <v>1150</v>
      </c>
      <c r="F389" s="201">
        <v>1150</v>
      </c>
      <c r="G389" s="200">
        <v>100</v>
      </c>
    </row>
    <row r="390" spans="1:7">
      <c r="A390" s="132"/>
      <c r="B390" s="113"/>
      <c r="C390" s="112"/>
      <c r="D390" s="111"/>
      <c r="E390" s="111"/>
      <c r="F390" s="111"/>
      <c r="G390" s="199"/>
    </row>
    <row r="391" spans="1:7" s="205" customFormat="1">
      <c r="A391" s="211">
        <v>3314</v>
      </c>
      <c r="B391" s="210">
        <v>5321</v>
      </c>
      <c r="C391" s="209" t="s">
        <v>366</v>
      </c>
      <c r="D391" s="207">
        <v>13200</v>
      </c>
      <c r="E391" s="208">
        <v>13200</v>
      </c>
      <c r="F391" s="207">
        <v>13200</v>
      </c>
      <c r="G391" s="206">
        <f>F391/E391*100</f>
        <v>100</v>
      </c>
    </row>
    <row r="392" spans="1:7" s="205" customFormat="1">
      <c r="A392" s="132">
        <v>3314</v>
      </c>
      <c r="B392" s="219">
        <v>5331</v>
      </c>
      <c r="C392" s="218" t="s">
        <v>377</v>
      </c>
      <c r="D392" s="216">
        <v>35295</v>
      </c>
      <c r="E392" s="217">
        <v>35295.01</v>
      </c>
      <c r="F392" s="216">
        <v>35295</v>
      </c>
      <c r="G392" s="215">
        <f>F392/E392*100</f>
        <v>99.999971667383008</v>
      </c>
    </row>
    <row r="393" spans="1:7" s="205" customFormat="1">
      <c r="A393" s="132">
        <v>3314</v>
      </c>
      <c r="B393" s="219">
        <v>5336</v>
      </c>
      <c r="C393" s="218" t="s">
        <v>374</v>
      </c>
      <c r="D393" s="216">
        <v>0</v>
      </c>
      <c r="E393" s="217">
        <v>435</v>
      </c>
      <c r="F393" s="216">
        <v>435</v>
      </c>
      <c r="G393" s="215">
        <f>F393/E393*100</f>
        <v>100</v>
      </c>
    </row>
    <row r="394" spans="1:7">
      <c r="A394" s="127">
        <v>3314</v>
      </c>
      <c r="B394" s="204"/>
      <c r="C394" s="203" t="s">
        <v>280</v>
      </c>
      <c r="D394" s="201">
        <v>48495</v>
      </c>
      <c r="E394" s="202">
        <v>48930</v>
      </c>
      <c r="F394" s="201">
        <v>48930</v>
      </c>
      <c r="G394" s="200">
        <v>100</v>
      </c>
    </row>
    <row r="395" spans="1:7">
      <c r="A395" s="132"/>
      <c r="B395" s="113"/>
      <c r="C395" s="112"/>
      <c r="D395" s="111"/>
      <c r="E395" s="111"/>
      <c r="F395" s="111"/>
      <c r="G395" s="199"/>
    </row>
    <row r="396" spans="1:7" s="205" customFormat="1">
      <c r="A396" s="211">
        <v>3315</v>
      </c>
      <c r="B396" s="210">
        <v>5171</v>
      </c>
      <c r="C396" s="209" t="s">
        <v>338</v>
      </c>
      <c r="D396" s="207">
        <v>9000</v>
      </c>
      <c r="E396" s="208">
        <v>11802</v>
      </c>
      <c r="F396" s="207">
        <v>5572.5469999999996</v>
      </c>
      <c r="G396" s="206">
        <f>F396/E396*100</f>
        <v>47.216971699711905</v>
      </c>
    </row>
    <row r="397" spans="1:7" s="205" customFormat="1">
      <c r="A397" s="132">
        <v>3315</v>
      </c>
      <c r="B397" s="219">
        <v>5331</v>
      </c>
      <c r="C397" s="218" t="s">
        <v>377</v>
      </c>
      <c r="D397" s="216">
        <v>111198</v>
      </c>
      <c r="E397" s="217">
        <v>113524.29999999999</v>
      </c>
      <c r="F397" s="216">
        <v>113108.76199999999</v>
      </c>
      <c r="G397" s="215">
        <f>F397/E397*100</f>
        <v>99.633965591507717</v>
      </c>
    </row>
    <row r="398" spans="1:7" s="205" customFormat="1">
      <c r="A398" s="132">
        <v>3315</v>
      </c>
      <c r="B398" s="219">
        <v>5336</v>
      </c>
      <c r="C398" s="218" t="s">
        <v>374</v>
      </c>
      <c r="D398" s="216">
        <v>0</v>
      </c>
      <c r="E398" s="217">
        <v>216</v>
      </c>
      <c r="F398" s="216">
        <v>216</v>
      </c>
      <c r="G398" s="215">
        <f>F398/E398*100</f>
        <v>100</v>
      </c>
    </row>
    <row r="399" spans="1:7">
      <c r="A399" s="127">
        <v>3315</v>
      </c>
      <c r="B399" s="204"/>
      <c r="C399" s="203" t="s">
        <v>279</v>
      </c>
      <c r="D399" s="201">
        <v>120198</v>
      </c>
      <c r="E399" s="202">
        <v>125542</v>
      </c>
      <c r="F399" s="201">
        <v>118898</v>
      </c>
      <c r="G399" s="200">
        <v>94.7</v>
      </c>
    </row>
    <row r="400" spans="1:7">
      <c r="A400" s="132"/>
      <c r="B400" s="113"/>
      <c r="C400" s="112"/>
      <c r="D400" s="111"/>
      <c r="E400" s="111"/>
      <c r="F400" s="111"/>
      <c r="G400" s="199"/>
    </row>
    <row r="401" spans="1:7" s="205" customFormat="1">
      <c r="A401" s="211">
        <v>3316</v>
      </c>
      <c r="B401" s="210">
        <v>5213</v>
      </c>
      <c r="C401" s="209" t="s">
        <v>379</v>
      </c>
      <c r="D401" s="207">
        <v>0</v>
      </c>
      <c r="E401" s="208">
        <v>20</v>
      </c>
      <c r="F401" s="207">
        <v>20</v>
      </c>
      <c r="G401" s="206">
        <f>F401/E401*100</f>
        <v>100</v>
      </c>
    </row>
    <row r="402" spans="1:7" s="205" customFormat="1">
      <c r="A402" s="132">
        <v>3316</v>
      </c>
      <c r="B402" s="219">
        <v>5331</v>
      </c>
      <c r="C402" s="218" t="s">
        <v>377</v>
      </c>
      <c r="D402" s="216">
        <v>0</v>
      </c>
      <c r="E402" s="217">
        <v>30</v>
      </c>
      <c r="F402" s="216">
        <v>30</v>
      </c>
      <c r="G402" s="215">
        <f>F402/E402*100</f>
        <v>100</v>
      </c>
    </row>
    <row r="403" spans="1:7">
      <c r="A403" s="127">
        <v>3316</v>
      </c>
      <c r="B403" s="204"/>
      <c r="C403" s="203" t="s">
        <v>411</v>
      </c>
      <c r="D403" s="201">
        <v>0</v>
      </c>
      <c r="E403" s="202">
        <v>50</v>
      </c>
      <c r="F403" s="201">
        <v>50</v>
      </c>
      <c r="G403" s="200">
        <v>100</v>
      </c>
    </row>
    <row r="404" spans="1:7">
      <c r="A404" s="132"/>
      <c r="B404" s="113"/>
      <c r="C404" s="112"/>
      <c r="D404" s="111"/>
      <c r="E404" s="111"/>
      <c r="F404" s="111"/>
      <c r="G404" s="199"/>
    </row>
    <row r="405" spans="1:7" s="205" customFormat="1">
      <c r="A405" s="211">
        <v>3317</v>
      </c>
      <c r="B405" s="210">
        <v>5213</v>
      </c>
      <c r="C405" s="209" t="s">
        <v>379</v>
      </c>
      <c r="D405" s="207">
        <v>0</v>
      </c>
      <c r="E405" s="208">
        <v>90</v>
      </c>
      <c r="F405" s="207">
        <v>90</v>
      </c>
      <c r="G405" s="206">
        <f>F405/E405*100</f>
        <v>100</v>
      </c>
    </row>
    <row r="406" spans="1:7">
      <c r="A406" s="127">
        <v>3317</v>
      </c>
      <c r="B406" s="204"/>
      <c r="C406" s="203" t="s">
        <v>410</v>
      </c>
      <c r="D406" s="201">
        <v>0</v>
      </c>
      <c r="E406" s="202">
        <v>90</v>
      </c>
      <c r="F406" s="201">
        <v>90</v>
      </c>
      <c r="G406" s="200">
        <v>100</v>
      </c>
    </row>
    <row r="407" spans="1:7">
      <c r="A407" s="132"/>
      <c r="B407" s="113"/>
      <c r="C407" s="112"/>
      <c r="D407" s="111"/>
      <c r="E407" s="111"/>
      <c r="F407" s="111"/>
      <c r="G407" s="199"/>
    </row>
    <row r="408" spans="1:7" s="205" customFormat="1">
      <c r="A408" s="211">
        <v>3319</v>
      </c>
      <c r="B408" s="210">
        <v>5041</v>
      </c>
      <c r="C408" s="209" t="s">
        <v>409</v>
      </c>
      <c r="D408" s="207">
        <v>0</v>
      </c>
      <c r="E408" s="208">
        <v>156</v>
      </c>
      <c r="F408" s="207">
        <v>155.57</v>
      </c>
      <c r="G408" s="206">
        <f>F408/E408*100</f>
        <v>99.724358974358978</v>
      </c>
    </row>
    <row r="409" spans="1:7" s="205" customFormat="1">
      <c r="A409" s="132">
        <v>3319</v>
      </c>
      <c r="B409" s="219">
        <v>5136</v>
      </c>
      <c r="C409" s="218" t="s">
        <v>323</v>
      </c>
      <c r="D409" s="216">
        <v>1300</v>
      </c>
      <c r="E409" s="217">
        <v>1077.49</v>
      </c>
      <c r="F409" s="216">
        <v>1077.057</v>
      </c>
      <c r="G409" s="215">
        <f>F409/E409*100</f>
        <v>99.959814012195011</v>
      </c>
    </row>
    <row r="410" spans="1:7" s="205" customFormat="1">
      <c r="A410" s="132">
        <v>3319</v>
      </c>
      <c r="B410" s="219">
        <v>5139</v>
      </c>
      <c r="C410" s="218" t="s">
        <v>321</v>
      </c>
      <c r="D410" s="216">
        <v>50</v>
      </c>
      <c r="E410" s="217">
        <v>0</v>
      </c>
      <c r="F410" s="216">
        <v>0</v>
      </c>
      <c r="G410" s="215">
        <v>0</v>
      </c>
    </row>
    <row r="411" spans="1:7" s="205" customFormat="1">
      <c r="A411" s="132">
        <v>3319</v>
      </c>
      <c r="B411" s="219">
        <v>5164</v>
      </c>
      <c r="C411" s="218" t="s">
        <v>313</v>
      </c>
      <c r="D411" s="216">
        <v>30</v>
      </c>
      <c r="E411" s="217">
        <v>0</v>
      </c>
      <c r="F411" s="216">
        <v>0</v>
      </c>
      <c r="G411" s="215">
        <v>0</v>
      </c>
    </row>
    <row r="412" spans="1:7" s="205" customFormat="1">
      <c r="A412" s="132">
        <v>3319</v>
      </c>
      <c r="B412" s="219">
        <v>5169</v>
      </c>
      <c r="C412" s="218" t="s">
        <v>318</v>
      </c>
      <c r="D412" s="216">
        <v>150</v>
      </c>
      <c r="E412" s="217">
        <v>44</v>
      </c>
      <c r="F412" s="216">
        <v>0</v>
      </c>
      <c r="G412" s="215">
        <f>F412/E412*100</f>
        <v>0</v>
      </c>
    </row>
    <row r="413" spans="1:7" s="205" customFormat="1">
      <c r="A413" s="132">
        <v>3319</v>
      </c>
      <c r="B413" s="219">
        <v>5175</v>
      </c>
      <c r="C413" s="218" t="s">
        <v>317</v>
      </c>
      <c r="D413" s="216">
        <v>90</v>
      </c>
      <c r="E413" s="217">
        <v>0</v>
      </c>
      <c r="F413" s="216">
        <v>0</v>
      </c>
      <c r="G413" s="215">
        <v>0</v>
      </c>
    </row>
    <row r="414" spans="1:7" s="205" customFormat="1">
      <c r="A414" s="132">
        <v>3319</v>
      </c>
      <c r="B414" s="219">
        <v>5213</v>
      </c>
      <c r="C414" s="218" t="s">
        <v>379</v>
      </c>
      <c r="D414" s="216">
        <v>200</v>
      </c>
      <c r="E414" s="217">
        <v>196.73000000000002</v>
      </c>
      <c r="F414" s="216">
        <v>196.73000000000002</v>
      </c>
      <c r="G414" s="215">
        <f>F414/E414*100</f>
        <v>100</v>
      </c>
    </row>
    <row r="415" spans="1:7" s="205" customFormat="1">
      <c r="A415" s="132">
        <v>3319</v>
      </c>
      <c r="B415" s="219">
        <v>5221</v>
      </c>
      <c r="C415" s="218" t="s">
        <v>371</v>
      </c>
      <c r="D415" s="216">
        <v>0</v>
      </c>
      <c r="E415" s="217">
        <v>397.7</v>
      </c>
      <c r="F415" s="216">
        <v>397.7</v>
      </c>
      <c r="G415" s="215">
        <f>F415/E415*100</f>
        <v>100</v>
      </c>
    </row>
    <row r="416" spans="1:7" s="205" customFormat="1">
      <c r="A416" s="132">
        <v>3319</v>
      </c>
      <c r="B416" s="219">
        <v>5222</v>
      </c>
      <c r="C416" s="218" t="s">
        <v>367</v>
      </c>
      <c r="D416" s="216">
        <v>100</v>
      </c>
      <c r="E416" s="217">
        <v>3185.7</v>
      </c>
      <c r="F416" s="216">
        <v>3184.5149999999999</v>
      </c>
      <c r="G416" s="215">
        <f>F416/E416*100</f>
        <v>99.962802523778137</v>
      </c>
    </row>
    <row r="417" spans="1:7" s="205" customFormat="1">
      <c r="A417" s="132">
        <v>3319</v>
      </c>
      <c r="B417" s="219">
        <v>5223</v>
      </c>
      <c r="C417" s="218" t="s">
        <v>373</v>
      </c>
      <c r="D417" s="216">
        <v>0</v>
      </c>
      <c r="E417" s="217">
        <v>274</v>
      </c>
      <c r="F417" s="216">
        <v>274</v>
      </c>
      <c r="G417" s="215">
        <f>F417/E417*100</f>
        <v>100</v>
      </c>
    </row>
    <row r="418" spans="1:7" s="205" customFormat="1">
      <c r="A418" s="132">
        <v>3319</v>
      </c>
      <c r="B418" s="219">
        <v>5229</v>
      </c>
      <c r="C418" s="218" t="s">
        <v>361</v>
      </c>
      <c r="D418" s="216">
        <v>11150</v>
      </c>
      <c r="E418" s="217">
        <v>0.14000000000000001</v>
      </c>
      <c r="F418" s="216">
        <v>0</v>
      </c>
      <c r="G418" s="215">
        <f>F418/E418*100</f>
        <v>0</v>
      </c>
    </row>
    <row r="419" spans="1:7" s="205" customFormat="1">
      <c r="A419" s="132">
        <v>3319</v>
      </c>
      <c r="B419" s="219">
        <v>5230</v>
      </c>
      <c r="C419" s="218" t="s">
        <v>396</v>
      </c>
      <c r="D419" s="216">
        <v>60</v>
      </c>
      <c r="E419" s="217">
        <v>0</v>
      </c>
      <c r="F419" s="216">
        <v>0</v>
      </c>
      <c r="G419" s="215">
        <v>0</v>
      </c>
    </row>
    <row r="420" spans="1:7" s="205" customFormat="1">
      <c r="A420" s="132">
        <v>3319</v>
      </c>
      <c r="B420" s="219">
        <v>5240</v>
      </c>
      <c r="C420" s="218" t="s">
        <v>402</v>
      </c>
      <c r="D420" s="216">
        <v>0</v>
      </c>
      <c r="E420" s="217">
        <v>50</v>
      </c>
      <c r="F420" s="216">
        <v>50</v>
      </c>
      <c r="G420" s="215">
        <f>F420/E420*100</f>
        <v>100</v>
      </c>
    </row>
    <row r="421" spans="1:7" s="205" customFormat="1">
      <c r="A421" s="132">
        <v>3319</v>
      </c>
      <c r="B421" s="219">
        <v>5321</v>
      </c>
      <c r="C421" s="218" t="s">
        <v>366</v>
      </c>
      <c r="D421" s="216">
        <v>0</v>
      </c>
      <c r="E421" s="217">
        <v>2887.5</v>
      </c>
      <c r="F421" s="216">
        <v>2871.2369899999999</v>
      </c>
      <c r="G421" s="215">
        <f>F421/E421*100</f>
        <v>99.436778874458881</v>
      </c>
    </row>
    <row r="422" spans="1:7" s="205" customFormat="1">
      <c r="A422" s="132">
        <v>3319</v>
      </c>
      <c r="B422" s="219">
        <v>5494</v>
      </c>
      <c r="C422" s="218" t="s">
        <v>408</v>
      </c>
      <c r="D422" s="216">
        <v>50</v>
      </c>
      <c r="E422" s="217">
        <v>50</v>
      </c>
      <c r="F422" s="216">
        <v>50</v>
      </c>
      <c r="G422" s="215">
        <f>F422/E422*100</f>
        <v>100</v>
      </c>
    </row>
    <row r="423" spans="1:7">
      <c r="A423" s="127">
        <v>3319</v>
      </c>
      <c r="B423" s="204"/>
      <c r="C423" s="203" t="s">
        <v>191</v>
      </c>
      <c r="D423" s="201">
        <v>13180</v>
      </c>
      <c r="E423" s="202">
        <v>8320</v>
      </c>
      <c r="F423" s="201">
        <v>8258</v>
      </c>
      <c r="G423" s="200">
        <v>99.3</v>
      </c>
    </row>
    <row r="424" spans="1:7">
      <c r="A424" s="132"/>
      <c r="B424" s="113"/>
      <c r="C424" s="112"/>
      <c r="D424" s="111"/>
      <c r="E424" s="111"/>
      <c r="F424" s="111"/>
      <c r="G424" s="199"/>
    </row>
    <row r="425" spans="1:7" s="205" customFormat="1">
      <c r="A425" s="211">
        <v>3322</v>
      </c>
      <c r="B425" s="210">
        <v>5011</v>
      </c>
      <c r="C425" s="209" t="s">
        <v>356</v>
      </c>
      <c r="D425" s="207">
        <v>0</v>
      </c>
      <c r="E425" s="208">
        <v>77.03</v>
      </c>
      <c r="F425" s="207">
        <v>61.814</v>
      </c>
      <c r="G425" s="206">
        <f>F425/E425*100</f>
        <v>80.246657146566264</v>
      </c>
    </row>
    <row r="426" spans="1:7" s="205" customFormat="1">
      <c r="A426" s="132">
        <v>3322</v>
      </c>
      <c r="B426" s="219">
        <v>5031</v>
      </c>
      <c r="C426" s="218" t="s">
        <v>352</v>
      </c>
      <c r="D426" s="216">
        <v>0</v>
      </c>
      <c r="E426" s="217">
        <v>19.259999999999998</v>
      </c>
      <c r="F426" s="216">
        <v>15.447999999999999</v>
      </c>
      <c r="G426" s="215">
        <f>F426/E426*100</f>
        <v>80.207684319833845</v>
      </c>
    </row>
    <row r="427" spans="1:7" s="205" customFormat="1">
      <c r="A427" s="132">
        <v>3322</v>
      </c>
      <c r="B427" s="219">
        <v>5032</v>
      </c>
      <c r="C427" s="218" t="s">
        <v>351</v>
      </c>
      <c r="D427" s="216">
        <v>0</v>
      </c>
      <c r="E427" s="217">
        <v>6.94</v>
      </c>
      <c r="F427" s="216">
        <v>5.5549999999999997</v>
      </c>
      <c r="G427" s="215">
        <f>F427/E427*100</f>
        <v>80.043227665706041</v>
      </c>
    </row>
    <row r="428" spans="1:7" s="205" customFormat="1">
      <c r="A428" s="132">
        <v>3322</v>
      </c>
      <c r="B428" s="219">
        <v>5038</v>
      </c>
      <c r="C428" s="218" t="s">
        <v>350</v>
      </c>
      <c r="D428" s="216">
        <v>0</v>
      </c>
      <c r="E428" s="217">
        <v>0.32</v>
      </c>
      <c r="F428" s="216">
        <v>0.251</v>
      </c>
      <c r="G428" s="215">
        <f>F428/E428*100</f>
        <v>78.4375</v>
      </c>
    </row>
    <row r="429" spans="1:7" s="205" customFormat="1">
      <c r="A429" s="132">
        <v>3322</v>
      </c>
      <c r="B429" s="219">
        <v>5166</v>
      </c>
      <c r="C429" s="218" t="s">
        <v>319</v>
      </c>
      <c r="D429" s="216">
        <v>450</v>
      </c>
      <c r="E429" s="217">
        <v>0</v>
      </c>
      <c r="F429" s="216">
        <v>0</v>
      </c>
      <c r="G429" s="215">
        <v>0</v>
      </c>
    </row>
    <row r="430" spans="1:7" s="205" customFormat="1">
      <c r="A430" s="132">
        <v>3322</v>
      </c>
      <c r="B430" s="219">
        <v>5169</v>
      </c>
      <c r="C430" s="218" t="s">
        <v>318</v>
      </c>
      <c r="D430" s="216">
        <v>50</v>
      </c>
      <c r="E430" s="217">
        <v>493.4</v>
      </c>
      <c r="F430" s="216">
        <v>384.94</v>
      </c>
      <c r="G430" s="215">
        <f>F430/E430*100</f>
        <v>78.017835427644926</v>
      </c>
    </row>
    <row r="431" spans="1:7" s="205" customFormat="1">
      <c r="A431" s="132">
        <v>3322</v>
      </c>
      <c r="B431" s="219">
        <v>5213</v>
      </c>
      <c r="C431" s="218" t="s">
        <v>379</v>
      </c>
      <c r="D431" s="216">
        <v>0</v>
      </c>
      <c r="E431" s="217">
        <v>272.89999999999998</v>
      </c>
      <c r="F431" s="216">
        <v>272.89499999999998</v>
      </c>
      <c r="G431" s="215">
        <f>F431/E431*100</f>
        <v>99.998167827042877</v>
      </c>
    </row>
    <row r="432" spans="1:7" s="205" customFormat="1">
      <c r="A432" s="132">
        <v>3322</v>
      </c>
      <c r="B432" s="219">
        <v>5223</v>
      </c>
      <c r="C432" s="218" t="s">
        <v>373</v>
      </c>
      <c r="D432" s="216">
        <v>0</v>
      </c>
      <c r="E432" s="217">
        <v>2235.15</v>
      </c>
      <c r="F432" s="216">
        <v>2235.15</v>
      </c>
      <c r="G432" s="215">
        <f>F432/E432*100</f>
        <v>100</v>
      </c>
    </row>
    <row r="433" spans="1:7" s="205" customFormat="1">
      <c r="A433" s="132">
        <v>3322</v>
      </c>
      <c r="B433" s="219">
        <v>5229</v>
      </c>
      <c r="C433" s="218" t="s">
        <v>361</v>
      </c>
      <c r="D433" s="216">
        <v>5000</v>
      </c>
      <c r="E433" s="217">
        <v>0</v>
      </c>
      <c r="F433" s="216">
        <v>0</v>
      </c>
      <c r="G433" s="215">
        <v>0</v>
      </c>
    </row>
    <row r="434" spans="1:7" s="205" customFormat="1">
      <c r="A434" s="132">
        <v>3322</v>
      </c>
      <c r="B434" s="219">
        <v>5321</v>
      </c>
      <c r="C434" s="218" t="s">
        <v>366</v>
      </c>
      <c r="D434" s="216">
        <v>0</v>
      </c>
      <c r="E434" s="217">
        <v>1450.3500000000001</v>
      </c>
      <c r="F434" s="216">
        <v>1450.32269</v>
      </c>
      <c r="G434" s="215">
        <f>F434/E434*100</f>
        <v>99.998117006239866</v>
      </c>
    </row>
    <row r="435" spans="1:7" s="205" customFormat="1">
      <c r="A435" s="132">
        <v>3322</v>
      </c>
      <c r="B435" s="219">
        <v>5493</v>
      </c>
      <c r="C435" s="218" t="s">
        <v>387</v>
      </c>
      <c r="D435" s="216">
        <v>0</v>
      </c>
      <c r="E435" s="217">
        <v>1041.5999999999999</v>
      </c>
      <c r="F435" s="216">
        <v>1041.5999999999999</v>
      </c>
      <c r="G435" s="215">
        <f>F435/E435*100</f>
        <v>100</v>
      </c>
    </row>
    <row r="436" spans="1:7">
      <c r="A436" s="127">
        <v>3322</v>
      </c>
      <c r="B436" s="204"/>
      <c r="C436" s="203" t="s">
        <v>278</v>
      </c>
      <c r="D436" s="201">
        <v>5500</v>
      </c>
      <c r="E436" s="202">
        <v>5596</v>
      </c>
      <c r="F436" s="201">
        <v>5468</v>
      </c>
      <c r="G436" s="200">
        <v>97.7</v>
      </c>
    </row>
    <row r="437" spans="1:7">
      <c r="A437" s="132"/>
      <c r="B437" s="113"/>
      <c r="C437" s="112"/>
      <c r="D437" s="111"/>
      <c r="E437" s="111"/>
      <c r="F437" s="111"/>
      <c r="G437" s="199"/>
    </row>
    <row r="438" spans="1:7" s="205" customFormat="1">
      <c r="A438" s="211">
        <v>3326</v>
      </c>
      <c r="B438" s="210">
        <v>5011</v>
      </c>
      <c r="C438" s="209" t="s">
        <v>356</v>
      </c>
      <c r="D438" s="207">
        <v>0</v>
      </c>
      <c r="E438" s="208">
        <v>74.39</v>
      </c>
      <c r="F438" s="207">
        <v>71.807000000000002</v>
      </c>
      <c r="G438" s="206">
        <f t="shared" ref="G438:G443" si="17">F438/E438*100</f>
        <v>96.527759107406908</v>
      </c>
    </row>
    <row r="439" spans="1:7" s="205" customFormat="1">
      <c r="A439" s="132">
        <v>3326</v>
      </c>
      <c r="B439" s="219">
        <v>5031</v>
      </c>
      <c r="C439" s="218" t="s">
        <v>352</v>
      </c>
      <c r="D439" s="216">
        <v>0</v>
      </c>
      <c r="E439" s="217">
        <v>18.600000000000001</v>
      </c>
      <c r="F439" s="216">
        <v>17.946000000000002</v>
      </c>
      <c r="G439" s="215">
        <f t="shared" si="17"/>
        <v>96.483870967741936</v>
      </c>
    </row>
    <row r="440" spans="1:7" s="205" customFormat="1">
      <c r="A440" s="132">
        <v>3326</v>
      </c>
      <c r="B440" s="219">
        <v>5032</v>
      </c>
      <c r="C440" s="218" t="s">
        <v>351</v>
      </c>
      <c r="D440" s="216">
        <v>0</v>
      </c>
      <c r="E440" s="217">
        <v>6.7</v>
      </c>
      <c r="F440" s="216">
        <v>6.4530000000000003</v>
      </c>
      <c r="G440" s="215">
        <f t="shared" si="17"/>
        <v>96.313432835820905</v>
      </c>
    </row>
    <row r="441" spans="1:7" s="205" customFormat="1">
      <c r="A441" s="132">
        <v>3326</v>
      </c>
      <c r="B441" s="219">
        <v>5038</v>
      </c>
      <c r="C441" s="218" t="s">
        <v>350</v>
      </c>
      <c r="D441" s="216">
        <v>0</v>
      </c>
      <c r="E441" s="217">
        <v>0.31</v>
      </c>
      <c r="F441" s="216">
        <v>0.29300000000000004</v>
      </c>
      <c r="G441" s="215">
        <f t="shared" si="17"/>
        <v>94.516129032258078</v>
      </c>
    </row>
    <row r="442" spans="1:7" s="205" customFormat="1">
      <c r="A442" s="132">
        <v>3326</v>
      </c>
      <c r="B442" s="219">
        <v>5169</v>
      </c>
      <c r="C442" s="218" t="s">
        <v>318</v>
      </c>
      <c r="D442" s="216">
        <v>150</v>
      </c>
      <c r="E442" s="217">
        <v>218</v>
      </c>
      <c r="F442" s="216">
        <v>217.8</v>
      </c>
      <c r="G442" s="215">
        <f t="shared" si="17"/>
        <v>99.908256880733944</v>
      </c>
    </row>
    <row r="443" spans="1:7" s="205" customFormat="1">
      <c r="A443" s="132">
        <v>3326</v>
      </c>
      <c r="B443" s="219">
        <v>5321</v>
      </c>
      <c r="C443" s="218" t="s">
        <v>366</v>
      </c>
      <c r="D443" s="216">
        <v>500</v>
      </c>
      <c r="E443" s="217">
        <v>500</v>
      </c>
      <c r="F443" s="216">
        <v>499.97</v>
      </c>
      <c r="G443" s="215">
        <f t="shared" si="17"/>
        <v>99.994</v>
      </c>
    </row>
    <row r="444" spans="1:7" s="205" customFormat="1">
      <c r="A444" s="132">
        <v>3326</v>
      </c>
      <c r="B444" s="219">
        <v>5331</v>
      </c>
      <c r="C444" s="218" t="s">
        <v>377</v>
      </c>
      <c r="D444" s="216">
        <v>210</v>
      </c>
      <c r="E444" s="217">
        <v>0</v>
      </c>
      <c r="F444" s="216">
        <v>0</v>
      </c>
      <c r="G444" s="215">
        <v>0</v>
      </c>
    </row>
    <row r="445" spans="1:7">
      <c r="A445" s="127">
        <v>3326</v>
      </c>
      <c r="B445" s="204"/>
      <c r="C445" s="203" t="s">
        <v>277</v>
      </c>
      <c r="D445" s="201">
        <v>860</v>
      </c>
      <c r="E445" s="202">
        <v>818</v>
      </c>
      <c r="F445" s="201">
        <v>814</v>
      </c>
      <c r="G445" s="200">
        <v>99.5</v>
      </c>
    </row>
    <row r="446" spans="1:7">
      <c r="A446" s="132"/>
      <c r="B446" s="113"/>
      <c r="C446" s="112"/>
      <c r="D446" s="111"/>
      <c r="E446" s="111"/>
      <c r="F446" s="111"/>
      <c r="G446" s="199"/>
    </row>
    <row r="447" spans="1:7" s="205" customFormat="1">
      <c r="A447" s="211">
        <v>3329</v>
      </c>
      <c r="B447" s="210">
        <v>5164</v>
      </c>
      <c r="C447" s="209" t="s">
        <v>313</v>
      </c>
      <c r="D447" s="207">
        <v>0</v>
      </c>
      <c r="E447" s="208">
        <v>9.5</v>
      </c>
      <c r="F447" s="207">
        <v>8.3490000000000002</v>
      </c>
      <c r="G447" s="206">
        <f>F447/E447*100</f>
        <v>87.884210526315783</v>
      </c>
    </row>
    <row r="448" spans="1:7" s="205" customFormat="1">
      <c r="A448" s="132">
        <v>3329</v>
      </c>
      <c r="B448" s="219">
        <v>5169</v>
      </c>
      <c r="C448" s="218" t="s">
        <v>318</v>
      </c>
      <c r="D448" s="216">
        <v>0</v>
      </c>
      <c r="E448" s="217">
        <v>40.5</v>
      </c>
      <c r="F448" s="216">
        <v>33.154000000000003</v>
      </c>
      <c r="G448" s="215">
        <f>F448/E448*100</f>
        <v>81.861728395061732</v>
      </c>
    </row>
    <row r="449" spans="1:7" s="205" customFormat="1">
      <c r="A449" s="132">
        <v>3329</v>
      </c>
      <c r="B449" s="219">
        <v>5175</v>
      </c>
      <c r="C449" s="218" t="s">
        <v>317</v>
      </c>
      <c r="D449" s="216">
        <v>0</v>
      </c>
      <c r="E449" s="217">
        <v>15</v>
      </c>
      <c r="F449" s="216">
        <v>5.508</v>
      </c>
      <c r="G449" s="215">
        <f>F449/E449*100</f>
        <v>36.720000000000006</v>
      </c>
    </row>
    <row r="450" spans="1:7" s="205" customFormat="1">
      <c r="A450" s="132">
        <v>3329</v>
      </c>
      <c r="B450" s="219">
        <v>5179</v>
      </c>
      <c r="C450" s="218" t="s">
        <v>334</v>
      </c>
      <c r="D450" s="216">
        <v>10</v>
      </c>
      <c r="E450" s="217">
        <v>10</v>
      </c>
      <c r="F450" s="216">
        <v>0</v>
      </c>
      <c r="G450" s="215">
        <f>F450/E450*100</f>
        <v>0</v>
      </c>
    </row>
    <row r="451" spans="1:7">
      <c r="A451" s="127">
        <v>3329</v>
      </c>
      <c r="B451" s="204"/>
      <c r="C451" s="203" t="s">
        <v>407</v>
      </c>
      <c r="D451" s="201">
        <v>10</v>
      </c>
      <c r="E451" s="202">
        <v>76</v>
      </c>
      <c r="F451" s="201">
        <v>47</v>
      </c>
      <c r="G451" s="200">
        <v>61.8</v>
      </c>
    </row>
    <row r="452" spans="1:7">
      <c r="A452" s="132"/>
      <c r="B452" s="113"/>
      <c r="C452" s="112"/>
      <c r="D452" s="111"/>
      <c r="E452" s="111"/>
      <c r="F452" s="111"/>
      <c r="G452" s="199"/>
    </row>
    <row r="453" spans="1:7" s="205" customFormat="1">
      <c r="A453" s="211">
        <v>3341</v>
      </c>
      <c r="B453" s="210">
        <v>5179</v>
      </c>
      <c r="C453" s="209" t="s">
        <v>334</v>
      </c>
      <c r="D453" s="207">
        <v>0</v>
      </c>
      <c r="E453" s="208">
        <v>8235.17</v>
      </c>
      <c r="F453" s="207">
        <v>4420.6597000000002</v>
      </c>
      <c r="G453" s="206">
        <f>F453/E453*100</f>
        <v>53.680248252312943</v>
      </c>
    </row>
    <row r="454" spans="1:7">
      <c r="A454" s="127">
        <v>3341</v>
      </c>
      <c r="B454" s="204"/>
      <c r="C454" s="203" t="s">
        <v>406</v>
      </c>
      <c r="D454" s="201">
        <v>0</v>
      </c>
      <c r="E454" s="202">
        <v>8235</v>
      </c>
      <c r="F454" s="201">
        <v>4421</v>
      </c>
      <c r="G454" s="200">
        <v>53.7</v>
      </c>
    </row>
    <row r="455" spans="1:7">
      <c r="A455" s="132"/>
      <c r="B455" s="113"/>
      <c r="C455" s="112"/>
      <c r="D455" s="111"/>
      <c r="E455" s="111"/>
      <c r="F455" s="111"/>
      <c r="G455" s="199"/>
    </row>
    <row r="456" spans="1:7" s="205" customFormat="1">
      <c r="A456" s="211">
        <v>3349</v>
      </c>
      <c r="B456" s="210">
        <v>5166</v>
      </c>
      <c r="C456" s="209" t="s">
        <v>319</v>
      </c>
      <c r="D456" s="207">
        <v>0</v>
      </c>
      <c r="E456" s="208">
        <v>2813.6</v>
      </c>
      <c r="F456" s="207">
        <v>981.09408999999994</v>
      </c>
      <c r="G456" s="206">
        <f>F456/E456*100</f>
        <v>34.869707492180837</v>
      </c>
    </row>
    <row r="457" spans="1:7" s="205" customFormat="1">
      <c r="A457" s="132">
        <v>3349</v>
      </c>
      <c r="B457" s="219">
        <v>5169</v>
      </c>
      <c r="C457" s="218" t="s">
        <v>318</v>
      </c>
      <c r="D457" s="216">
        <v>6955</v>
      </c>
      <c r="E457" s="217">
        <v>4681.78</v>
      </c>
      <c r="F457" s="216">
        <v>3290.0619999999999</v>
      </c>
      <c r="G457" s="215">
        <f>F457/E457*100</f>
        <v>70.273742038284581</v>
      </c>
    </row>
    <row r="458" spans="1:7">
      <c r="A458" s="127">
        <v>3349</v>
      </c>
      <c r="B458" s="204"/>
      <c r="C458" s="203" t="s">
        <v>405</v>
      </c>
      <c r="D458" s="201">
        <v>6955</v>
      </c>
      <c r="E458" s="202">
        <v>7496</v>
      </c>
      <c r="F458" s="201">
        <v>4271</v>
      </c>
      <c r="G458" s="200">
        <v>57</v>
      </c>
    </row>
    <row r="459" spans="1:7">
      <c r="A459" s="132"/>
      <c r="B459" s="113"/>
      <c r="C459" s="112"/>
      <c r="D459" s="111"/>
      <c r="E459" s="111"/>
      <c r="F459" s="111"/>
      <c r="G459" s="199"/>
    </row>
    <row r="460" spans="1:7" s="205" customFormat="1">
      <c r="A460" s="211">
        <v>3391</v>
      </c>
      <c r="B460" s="210">
        <v>5175</v>
      </c>
      <c r="C460" s="209" t="s">
        <v>317</v>
      </c>
      <c r="D460" s="207">
        <v>30</v>
      </c>
      <c r="E460" s="208">
        <v>30</v>
      </c>
      <c r="F460" s="207">
        <v>28</v>
      </c>
      <c r="G460" s="206">
        <f>F460/E460*100</f>
        <v>93.333333333333329</v>
      </c>
    </row>
    <row r="461" spans="1:7">
      <c r="A461" s="127">
        <v>3391</v>
      </c>
      <c r="B461" s="204"/>
      <c r="C461" s="203" t="s">
        <v>404</v>
      </c>
      <c r="D461" s="201">
        <v>30</v>
      </c>
      <c r="E461" s="202">
        <v>30</v>
      </c>
      <c r="F461" s="201">
        <v>28</v>
      </c>
      <c r="G461" s="200">
        <v>93.3</v>
      </c>
    </row>
    <row r="462" spans="1:7">
      <c r="A462" s="132"/>
      <c r="B462" s="113"/>
      <c r="C462" s="112"/>
      <c r="D462" s="111"/>
      <c r="E462" s="111"/>
      <c r="F462" s="111"/>
      <c r="G462" s="199"/>
    </row>
    <row r="463" spans="1:7" s="205" customFormat="1">
      <c r="A463" s="211">
        <v>3399</v>
      </c>
      <c r="B463" s="210">
        <v>5213</v>
      </c>
      <c r="C463" s="209" t="s">
        <v>379</v>
      </c>
      <c r="D463" s="207">
        <v>100</v>
      </c>
      <c r="E463" s="208">
        <v>150</v>
      </c>
      <c r="F463" s="207">
        <v>150</v>
      </c>
      <c r="G463" s="206">
        <f>F463/E463*100</f>
        <v>100</v>
      </c>
    </row>
    <row r="464" spans="1:7" s="205" customFormat="1">
      <c r="A464" s="132">
        <v>3399</v>
      </c>
      <c r="B464" s="219">
        <v>5222</v>
      </c>
      <c r="C464" s="218" t="s">
        <v>367</v>
      </c>
      <c r="D464" s="216">
        <v>600</v>
      </c>
      <c r="E464" s="217">
        <v>1150</v>
      </c>
      <c r="F464" s="216">
        <v>1150</v>
      </c>
      <c r="G464" s="215">
        <f>F464/E464*100</f>
        <v>100</v>
      </c>
    </row>
    <row r="465" spans="1:7">
      <c r="A465" s="127">
        <v>3399</v>
      </c>
      <c r="B465" s="204"/>
      <c r="C465" s="203" t="s">
        <v>403</v>
      </c>
      <c r="D465" s="201">
        <v>700</v>
      </c>
      <c r="E465" s="202">
        <v>1300</v>
      </c>
      <c r="F465" s="201">
        <v>1300</v>
      </c>
      <c r="G465" s="200">
        <v>100</v>
      </c>
    </row>
    <row r="466" spans="1:7">
      <c r="A466" s="132"/>
      <c r="B466" s="113"/>
      <c r="C466" s="112"/>
      <c r="D466" s="111"/>
      <c r="E466" s="111"/>
      <c r="F466" s="111"/>
      <c r="G466" s="199"/>
    </row>
    <row r="467" spans="1:7" s="205" customFormat="1">
      <c r="A467" s="211">
        <v>3419</v>
      </c>
      <c r="B467" s="210">
        <v>5134</v>
      </c>
      <c r="C467" s="209" t="s">
        <v>346</v>
      </c>
      <c r="D467" s="207">
        <v>1000</v>
      </c>
      <c r="E467" s="208">
        <v>1000</v>
      </c>
      <c r="F467" s="207">
        <v>408.49799999999999</v>
      </c>
      <c r="G467" s="206">
        <f>F467/E467*100</f>
        <v>40.849799999999995</v>
      </c>
    </row>
    <row r="468" spans="1:7" s="205" customFormat="1">
      <c r="A468" s="132">
        <v>3419</v>
      </c>
      <c r="B468" s="219">
        <v>5139</v>
      </c>
      <c r="C468" s="218" t="s">
        <v>321</v>
      </c>
      <c r="D468" s="216">
        <v>50</v>
      </c>
      <c r="E468" s="217">
        <v>54</v>
      </c>
      <c r="F468" s="216">
        <v>10.943999999999999</v>
      </c>
      <c r="G468" s="215">
        <f>F468/E468*100</f>
        <v>20.266666666666666</v>
      </c>
    </row>
    <row r="469" spans="1:7" s="205" customFormat="1">
      <c r="A469" s="132">
        <v>3419</v>
      </c>
      <c r="B469" s="219">
        <v>5164</v>
      </c>
      <c r="C469" s="218" t="s">
        <v>313</v>
      </c>
      <c r="D469" s="216">
        <v>50</v>
      </c>
      <c r="E469" s="217">
        <v>50</v>
      </c>
      <c r="F469" s="216">
        <v>29.379000000000001</v>
      </c>
      <c r="G469" s="215">
        <f>F469/E469*100</f>
        <v>58.757999999999996</v>
      </c>
    </row>
    <row r="470" spans="1:7" s="205" customFormat="1">
      <c r="A470" s="132">
        <v>3419</v>
      </c>
      <c r="B470" s="219">
        <v>5169</v>
      </c>
      <c r="C470" s="218" t="s">
        <v>318</v>
      </c>
      <c r="D470" s="216">
        <v>1300</v>
      </c>
      <c r="E470" s="217">
        <v>1359.7</v>
      </c>
      <c r="F470" s="216">
        <v>982.14850000000001</v>
      </c>
      <c r="G470" s="215">
        <f>F470/E470*100</f>
        <v>72.232735162168126</v>
      </c>
    </row>
    <row r="471" spans="1:7" s="205" customFormat="1">
      <c r="A471" s="132">
        <v>3419</v>
      </c>
      <c r="B471" s="219">
        <v>5175</v>
      </c>
      <c r="C471" s="218" t="s">
        <v>317</v>
      </c>
      <c r="D471" s="216">
        <v>200</v>
      </c>
      <c r="E471" s="217">
        <v>0</v>
      </c>
      <c r="F471" s="216">
        <v>0</v>
      </c>
      <c r="G471" s="215">
        <v>0</v>
      </c>
    </row>
    <row r="472" spans="1:7" s="205" customFormat="1">
      <c r="A472" s="132">
        <v>3419</v>
      </c>
      <c r="B472" s="219">
        <v>5179</v>
      </c>
      <c r="C472" s="218" t="s">
        <v>334</v>
      </c>
      <c r="D472" s="216">
        <v>0</v>
      </c>
      <c r="E472" s="217">
        <v>363</v>
      </c>
      <c r="F472" s="216">
        <v>363</v>
      </c>
      <c r="G472" s="215">
        <f t="shared" ref="G472:G480" si="18">F472/E472*100</f>
        <v>100</v>
      </c>
    </row>
    <row r="473" spans="1:7" s="205" customFormat="1">
      <c r="A473" s="132">
        <v>3419</v>
      </c>
      <c r="B473" s="219">
        <v>5212</v>
      </c>
      <c r="C473" s="218" t="s">
        <v>394</v>
      </c>
      <c r="D473" s="216">
        <v>0</v>
      </c>
      <c r="E473" s="217">
        <v>80</v>
      </c>
      <c r="F473" s="216">
        <v>80</v>
      </c>
      <c r="G473" s="215">
        <f t="shared" si="18"/>
        <v>100</v>
      </c>
    </row>
    <row r="474" spans="1:7" s="205" customFormat="1">
      <c r="A474" s="132">
        <v>3419</v>
      </c>
      <c r="B474" s="219">
        <v>5213</v>
      </c>
      <c r="C474" s="218" t="s">
        <v>379</v>
      </c>
      <c r="D474" s="216">
        <v>0</v>
      </c>
      <c r="E474" s="217">
        <v>2850</v>
      </c>
      <c r="F474" s="216">
        <v>2850</v>
      </c>
      <c r="G474" s="215">
        <f t="shared" si="18"/>
        <v>100</v>
      </c>
    </row>
    <row r="475" spans="1:7" s="205" customFormat="1">
      <c r="A475" s="132">
        <v>3419</v>
      </c>
      <c r="B475" s="219">
        <v>5222</v>
      </c>
      <c r="C475" s="218" t="s">
        <v>367</v>
      </c>
      <c r="D475" s="216">
        <v>200</v>
      </c>
      <c r="E475" s="217">
        <v>23705.010000000002</v>
      </c>
      <c r="F475" s="216">
        <v>23665.547999999992</v>
      </c>
      <c r="G475" s="215">
        <f t="shared" si="18"/>
        <v>99.833528861620351</v>
      </c>
    </row>
    <row r="476" spans="1:7" s="205" customFormat="1">
      <c r="A476" s="132">
        <v>3419</v>
      </c>
      <c r="B476" s="219">
        <v>5229</v>
      </c>
      <c r="C476" s="218" t="s">
        <v>361</v>
      </c>
      <c r="D476" s="216">
        <v>33800</v>
      </c>
      <c r="E476" s="217">
        <v>300.42</v>
      </c>
      <c r="F476" s="216">
        <v>300</v>
      </c>
      <c r="G476" s="215">
        <f t="shared" si="18"/>
        <v>99.860195725983615</v>
      </c>
    </row>
    <row r="477" spans="1:7" s="205" customFormat="1">
      <c r="A477" s="132">
        <v>3419</v>
      </c>
      <c r="B477" s="219">
        <v>5240</v>
      </c>
      <c r="C477" s="218" t="s">
        <v>402</v>
      </c>
      <c r="D477" s="216">
        <v>0</v>
      </c>
      <c r="E477" s="217">
        <v>10000</v>
      </c>
      <c r="F477" s="216">
        <v>10000</v>
      </c>
      <c r="G477" s="215">
        <f t="shared" si="18"/>
        <v>100</v>
      </c>
    </row>
    <row r="478" spans="1:7" s="205" customFormat="1">
      <c r="A478" s="132">
        <v>3419</v>
      </c>
      <c r="B478" s="219">
        <v>5331</v>
      </c>
      <c r="C478" s="218" t="s">
        <v>377</v>
      </c>
      <c r="D478" s="216">
        <v>0</v>
      </c>
      <c r="E478" s="217">
        <v>212.8</v>
      </c>
      <c r="F478" s="216">
        <v>212.8</v>
      </c>
      <c r="G478" s="215">
        <f t="shared" si="18"/>
        <v>100</v>
      </c>
    </row>
    <row r="479" spans="1:7" s="205" customFormat="1">
      <c r="A479" s="132">
        <v>3419</v>
      </c>
      <c r="B479" s="219">
        <v>5492</v>
      </c>
      <c r="C479" s="218" t="s">
        <v>360</v>
      </c>
      <c r="D479" s="216">
        <v>0</v>
      </c>
      <c r="E479" s="217">
        <v>30</v>
      </c>
      <c r="F479" s="216">
        <v>30</v>
      </c>
      <c r="G479" s="215">
        <f t="shared" si="18"/>
        <v>100</v>
      </c>
    </row>
    <row r="480" spans="1:7" s="205" customFormat="1">
      <c r="A480" s="132">
        <v>3419</v>
      </c>
      <c r="B480" s="219">
        <v>5493</v>
      </c>
      <c r="C480" s="218" t="s">
        <v>387</v>
      </c>
      <c r="D480" s="216">
        <v>0</v>
      </c>
      <c r="E480" s="217">
        <v>105</v>
      </c>
      <c r="F480" s="216">
        <v>105</v>
      </c>
      <c r="G480" s="215">
        <f t="shared" si="18"/>
        <v>100</v>
      </c>
    </row>
    <row r="481" spans="1:7">
      <c r="A481" s="127">
        <v>3419</v>
      </c>
      <c r="B481" s="204"/>
      <c r="C481" s="203" t="s">
        <v>190</v>
      </c>
      <c r="D481" s="201">
        <v>36600</v>
      </c>
      <c r="E481" s="202">
        <v>40110</v>
      </c>
      <c r="F481" s="201">
        <v>39037</v>
      </c>
      <c r="G481" s="200">
        <v>97.3</v>
      </c>
    </row>
    <row r="482" spans="1:7">
      <c r="A482" s="132"/>
      <c r="B482" s="113"/>
      <c r="C482" s="112"/>
      <c r="D482" s="111"/>
      <c r="E482" s="111"/>
      <c r="F482" s="111"/>
      <c r="G482" s="199"/>
    </row>
    <row r="483" spans="1:7" s="205" customFormat="1">
      <c r="A483" s="211">
        <v>3421</v>
      </c>
      <c r="B483" s="210">
        <v>5213</v>
      </c>
      <c r="C483" s="209" t="s">
        <v>379</v>
      </c>
      <c r="D483" s="207">
        <v>0</v>
      </c>
      <c r="E483" s="208">
        <v>943.87</v>
      </c>
      <c r="F483" s="207">
        <v>943.87300000000005</v>
      </c>
      <c r="G483" s="206">
        <f>F483/E483*100</f>
        <v>100.00031784038057</v>
      </c>
    </row>
    <row r="484" spans="1:7" s="205" customFormat="1">
      <c r="A484" s="132">
        <v>3421</v>
      </c>
      <c r="B484" s="219">
        <v>5222</v>
      </c>
      <c r="C484" s="218" t="s">
        <v>367</v>
      </c>
      <c r="D484" s="216">
        <v>400</v>
      </c>
      <c r="E484" s="217">
        <v>2048.9999999999995</v>
      </c>
      <c r="F484" s="216">
        <v>2028.9999999999998</v>
      </c>
      <c r="G484" s="215">
        <f>F484/E484*100</f>
        <v>99.023914104441204</v>
      </c>
    </row>
    <row r="485" spans="1:7" s="205" customFormat="1">
      <c r="A485" s="132">
        <v>3421</v>
      </c>
      <c r="B485" s="219">
        <v>5229</v>
      </c>
      <c r="C485" s="218" t="s">
        <v>361</v>
      </c>
      <c r="D485" s="216">
        <v>2400</v>
      </c>
      <c r="E485" s="217">
        <v>0</v>
      </c>
      <c r="F485" s="216">
        <v>0</v>
      </c>
      <c r="G485" s="215">
        <v>0</v>
      </c>
    </row>
    <row r="486" spans="1:7" s="205" customFormat="1">
      <c r="A486" s="132">
        <v>3421</v>
      </c>
      <c r="B486" s="219">
        <v>5321</v>
      </c>
      <c r="C486" s="218" t="s">
        <v>366</v>
      </c>
      <c r="D486" s="216">
        <v>0</v>
      </c>
      <c r="E486" s="217">
        <v>461</v>
      </c>
      <c r="F486" s="216">
        <v>461</v>
      </c>
      <c r="G486" s="215">
        <f>F486/E486*100</f>
        <v>100</v>
      </c>
    </row>
    <row r="487" spans="1:7" s="205" customFormat="1">
      <c r="A487" s="132">
        <v>3421</v>
      </c>
      <c r="B487" s="219">
        <v>5331</v>
      </c>
      <c r="C487" s="218" t="s">
        <v>377</v>
      </c>
      <c r="D487" s="216">
        <v>1242</v>
      </c>
      <c r="E487" s="217">
        <v>3071</v>
      </c>
      <c r="F487" s="216">
        <v>3061</v>
      </c>
      <c r="G487" s="215">
        <f>F487/E487*100</f>
        <v>99.674373168349078</v>
      </c>
    </row>
    <row r="488" spans="1:7" s="205" customFormat="1">
      <c r="A488" s="132">
        <v>3421</v>
      </c>
      <c r="B488" s="219">
        <v>5336</v>
      </c>
      <c r="C488" s="218" t="s">
        <v>374</v>
      </c>
      <c r="D488" s="216">
        <v>0</v>
      </c>
      <c r="E488" s="217">
        <v>12130</v>
      </c>
      <c r="F488" s="216">
        <v>12130</v>
      </c>
      <c r="G488" s="215">
        <f>F488/E488*100</f>
        <v>100</v>
      </c>
    </row>
    <row r="489" spans="1:7" s="205" customFormat="1">
      <c r="A489" s="132">
        <v>3421</v>
      </c>
      <c r="B489" s="219">
        <v>5339</v>
      </c>
      <c r="C489" s="218" t="s">
        <v>370</v>
      </c>
      <c r="D489" s="216">
        <v>0</v>
      </c>
      <c r="E489" s="217">
        <v>100615</v>
      </c>
      <c r="F489" s="216">
        <v>100615</v>
      </c>
      <c r="G489" s="215">
        <f>F489/E489*100</f>
        <v>100</v>
      </c>
    </row>
    <row r="490" spans="1:7">
      <c r="A490" s="127">
        <v>3421</v>
      </c>
      <c r="B490" s="204"/>
      <c r="C490" s="203" t="s">
        <v>189</v>
      </c>
      <c r="D490" s="201">
        <v>4042</v>
      </c>
      <c r="E490" s="202">
        <v>119270</v>
      </c>
      <c r="F490" s="201">
        <v>119240</v>
      </c>
      <c r="G490" s="200">
        <v>100</v>
      </c>
    </row>
    <row r="491" spans="1:7">
      <c r="A491" s="132"/>
      <c r="B491" s="113"/>
      <c r="C491" s="112"/>
      <c r="D491" s="111"/>
      <c r="E491" s="111"/>
      <c r="F491" s="111"/>
      <c r="G491" s="199"/>
    </row>
    <row r="492" spans="1:7" s="205" customFormat="1">
      <c r="A492" s="211">
        <v>3429</v>
      </c>
      <c r="B492" s="210">
        <v>5169</v>
      </c>
      <c r="C492" s="209" t="s">
        <v>318</v>
      </c>
      <c r="D492" s="207">
        <v>0</v>
      </c>
      <c r="E492" s="208">
        <v>66.55</v>
      </c>
      <c r="F492" s="207">
        <v>66.55</v>
      </c>
      <c r="G492" s="206">
        <f>F492/E492*100</f>
        <v>100</v>
      </c>
    </row>
    <row r="493" spans="1:7">
      <c r="A493" s="127">
        <v>3429</v>
      </c>
      <c r="B493" s="204"/>
      <c r="C493" s="203" t="s">
        <v>401</v>
      </c>
      <c r="D493" s="201">
        <v>0</v>
      </c>
      <c r="E493" s="202">
        <v>67</v>
      </c>
      <c r="F493" s="201">
        <v>67</v>
      </c>
      <c r="G493" s="200">
        <v>100</v>
      </c>
    </row>
    <row r="494" spans="1:7">
      <c r="A494" s="132"/>
      <c r="B494" s="113"/>
      <c r="C494" s="112"/>
      <c r="D494" s="111"/>
      <c r="E494" s="111"/>
      <c r="F494" s="111"/>
      <c r="G494" s="199"/>
    </row>
    <row r="495" spans="1:7" s="205" customFormat="1">
      <c r="A495" s="211">
        <v>3522</v>
      </c>
      <c r="B495" s="210">
        <v>5011</v>
      </c>
      <c r="C495" s="209" t="s">
        <v>356</v>
      </c>
      <c r="D495" s="207">
        <v>0</v>
      </c>
      <c r="E495" s="208">
        <v>478.76</v>
      </c>
      <c r="F495" s="207">
        <v>413.286</v>
      </c>
      <c r="G495" s="206">
        <f t="shared" ref="G495:G510" si="19">F495/E495*100</f>
        <v>86.324254323669479</v>
      </c>
    </row>
    <row r="496" spans="1:7" s="205" customFormat="1">
      <c r="A496" s="132">
        <v>3522</v>
      </c>
      <c r="B496" s="219">
        <v>5031</v>
      </c>
      <c r="C496" s="218" t="s">
        <v>352</v>
      </c>
      <c r="D496" s="216">
        <v>0</v>
      </c>
      <c r="E496" s="217">
        <v>119.69</v>
      </c>
      <c r="F496" s="216">
        <v>103.27800000000001</v>
      </c>
      <c r="G496" s="215">
        <f t="shared" si="19"/>
        <v>86.287910435291167</v>
      </c>
    </row>
    <row r="497" spans="1:7" s="205" customFormat="1">
      <c r="A497" s="132">
        <v>3522</v>
      </c>
      <c r="B497" s="219">
        <v>5032</v>
      </c>
      <c r="C497" s="218" t="s">
        <v>351</v>
      </c>
      <c r="D497" s="216">
        <v>0</v>
      </c>
      <c r="E497" s="217">
        <v>43.089999999999996</v>
      </c>
      <c r="F497" s="216">
        <v>37.137</v>
      </c>
      <c r="G497" s="215">
        <f t="shared" si="19"/>
        <v>86.184729635646335</v>
      </c>
    </row>
    <row r="498" spans="1:7" s="205" customFormat="1">
      <c r="A498" s="132">
        <v>3522</v>
      </c>
      <c r="B498" s="219">
        <v>5038</v>
      </c>
      <c r="C498" s="218" t="s">
        <v>350</v>
      </c>
      <c r="D498" s="216">
        <v>0</v>
      </c>
      <c r="E498" s="217">
        <v>2.0200000000000005</v>
      </c>
      <c r="F498" s="216">
        <v>1.6850000000000003</v>
      </c>
      <c r="G498" s="215">
        <f t="shared" si="19"/>
        <v>83.415841584158414</v>
      </c>
    </row>
    <row r="499" spans="1:7" s="205" customFormat="1">
      <c r="A499" s="132">
        <v>3522</v>
      </c>
      <c r="B499" s="219">
        <v>5137</v>
      </c>
      <c r="C499" s="218" t="s">
        <v>322</v>
      </c>
      <c r="D499" s="216">
        <v>7750</v>
      </c>
      <c r="E499" s="217">
        <v>7688.88</v>
      </c>
      <c r="F499" s="216">
        <v>907.23496</v>
      </c>
      <c r="G499" s="215">
        <f t="shared" si="19"/>
        <v>11.799312253540178</v>
      </c>
    </row>
    <row r="500" spans="1:7" s="205" customFormat="1">
      <c r="A500" s="132">
        <v>3522</v>
      </c>
      <c r="B500" s="219">
        <v>5139</v>
      </c>
      <c r="C500" s="218" t="s">
        <v>321</v>
      </c>
      <c r="D500" s="216">
        <v>0</v>
      </c>
      <c r="E500" s="217">
        <v>10</v>
      </c>
      <c r="F500" s="216">
        <v>0</v>
      </c>
      <c r="G500" s="215">
        <f t="shared" si="19"/>
        <v>0</v>
      </c>
    </row>
    <row r="501" spans="1:7" s="205" customFormat="1">
      <c r="A501" s="132">
        <v>3522</v>
      </c>
      <c r="B501" s="219">
        <v>5141</v>
      </c>
      <c r="C501" s="218" t="s">
        <v>314</v>
      </c>
      <c r="D501" s="216">
        <v>2612</v>
      </c>
      <c r="E501" s="217">
        <v>2438.9</v>
      </c>
      <c r="F501" s="216">
        <v>2438.8560200000002</v>
      </c>
      <c r="G501" s="215">
        <f t="shared" si="19"/>
        <v>99.998196728033122</v>
      </c>
    </row>
    <row r="502" spans="1:7" s="205" customFormat="1">
      <c r="A502" s="132">
        <v>3522</v>
      </c>
      <c r="B502" s="219">
        <v>5166</v>
      </c>
      <c r="C502" s="218" t="s">
        <v>319</v>
      </c>
      <c r="D502" s="216">
        <v>0</v>
      </c>
      <c r="E502" s="217">
        <v>201.53</v>
      </c>
      <c r="F502" s="216">
        <v>158.71057000000002</v>
      </c>
      <c r="G502" s="215">
        <f t="shared" si="19"/>
        <v>78.752825882002682</v>
      </c>
    </row>
    <row r="503" spans="1:7" s="205" customFormat="1">
      <c r="A503" s="132">
        <v>3522</v>
      </c>
      <c r="B503" s="219">
        <v>5167</v>
      </c>
      <c r="C503" s="218" t="s">
        <v>339</v>
      </c>
      <c r="D503" s="216">
        <v>0</v>
      </c>
      <c r="E503" s="217">
        <v>16</v>
      </c>
      <c r="F503" s="216">
        <v>0</v>
      </c>
      <c r="G503" s="215">
        <f t="shared" si="19"/>
        <v>0</v>
      </c>
    </row>
    <row r="504" spans="1:7" s="205" customFormat="1">
      <c r="A504" s="132">
        <v>3522</v>
      </c>
      <c r="B504" s="219">
        <v>5169</v>
      </c>
      <c r="C504" s="218" t="s">
        <v>318</v>
      </c>
      <c r="D504" s="216">
        <v>600</v>
      </c>
      <c r="E504" s="217">
        <v>627.6</v>
      </c>
      <c r="F504" s="216">
        <v>311.31691999999998</v>
      </c>
      <c r="G504" s="215">
        <f t="shared" si="19"/>
        <v>49.604353091140851</v>
      </c>
    </row>
    <row r="505" spans="1:7" s="205" customFormat="1">
      <c r="A505" s="132">
        <v>3522</v>
      </c>
      <c r="B505" s="219">
        <v>5171</v>
      </c>
      <c r="C505" s="218" t="s">
        <v>338</v>
      </c>
      <c r="D505" s="216">
        <v>5000</v>
      </c>
      <c r="E505" s="217">
        <v>5133.9800000000005</v>
      </c>
      <c r="F505" s="216">
        <v>331.24720000000002</v>
      </c>
      <c r="G505" s="215">
        <f t="shared" si="19"/>
        <v>6.4520547411559841</v>
      </c>
    </row>
    <row r="506" spans="1:7" s="205" customFormat="1">
      <c r="A506" s="132">
        <v>3522</v>
      </c>
      <c r="B506" s="219">
        <v>5191</v>
      </c>
      <c r="C506" s="218" t="s">
        <v>332</v>
      </c>
      <c r="D506" s="216">
        <v>0</v>
      </c>
      <c r="E506" s="217">
        <v>0.82</v>
      </c>
      <c r="F506" s="216">
        <v>0.81499999999999995</v>
      </c>
      <c r="G506" s="215">
        <f t="shared" si="19"/>
        <v>99.390243902439025</v>
      </c>
    </row>
    <row r="507" spans="1:7" s="205" customFormat="1">
      <c r="A507" s="132">
        <v>3522</v>
      </c>
      <c r="B507" s="219">
        <v>5192</v>
      </c>
      <c r="C507" s="218" t="s">
        <v>331</v>
      </c>
      <c r="D507" s="216">
        <v>2000</v>
      </c>
      <c r="E507" s="217">
        <v>13745</v>
      </c>
      <c r="F507" s="216">
        <v>13745</v>
      </c>
      <c r="G507" s="215">
        <f t="shared" si="19"/>
        <v>100</v>
      </c>
    </row>
    <row r="508" spans="1:7" s="205" customFormat="1">
      <c r="A508" s="132">
        <v>3522</v>
      </c>
      <c r="B508" s="219">
        <v>5331</v>
      </c>
      <c r="C508" s="218" t="s">
        <v>377</v>
      </c>
      <c r="D508" s="216">
        <v>31395</v>
      </c>
      <c r="E508" s="217">
        <v>41334.04</v>
      </c>
      <c r="F508" s="216">
        <v>39119.288699999997</v>
      </c>
      <c r="G508" s="215">
        <f t="shared" si="19"/>
        <v>94.641822333360111</v>
      </c>
    </row>
    <row r="509" spans="1:7" s="205" customFormat="1">
      <c r="A509" s="132">
        <v>3522</v>
      </c>
      <c r="B509" s="219">
        <v>5336</v>
      </c>
      <c r="C509" s="218" t="s">
        <v>374</v>
      </c>
      <c r="D509" s="216">
        <v>0</v>
      </c>
      <c r="E509" s="217">
        <v>6139.170000000001</v>
      </c>
      <c r="F509" s="216">
        <v>6066.3519999999999</v>
      </c>
      <c r="G509" s="215">
        <f t="shared" si="19"/>
        <v>98.813878749081695</v>
      </c>
    </row>
    <row r="510" spans="1:7" s="205" customFormat="1">
      <c r="A510" s="132">
        <v>3522</v>
      </c>
      <c r="B510" s="219">
        <v>5363</v>
      </c>
      <c r="C510" s="218" t="s">
        <v>328</v>
      </c>
      <c r="D510" s="216">
        <v>0</v>
      </c>
      <c r="E510" s="217">
        <v>7031</v>
      </c>
      <c r="F510" s="216">
        <v>0</v>
      </c>
      <c r="G510" s="215">
        <f t="shared" si="19"/>
        <v>0</v>
      </c>
    </row>
    <row r="511" spans="1:7">
      <c r="A511" s="127">
        <v>3522</v>
      </c>
      <c r="B511" s="204"/>
      <c r="C511" s="203" t="s">
        <v>188</v>
      </c>
      <c r="D511" s="201">
        <v>49357</v>
      </c>
      <c r="E511" s="202">
        <v>85012</v>
      </c>
      <c r="F511" s="201">
        <v>63633</v>
      </c>
      <c r="G511" s="200">
        <v>74.900000000000006</v>
      </c>
    </row>
    <row r="512" spans="1:7">
      <c r="A512" s="132"/>
      <c r="B512" s="113"/>
      <c r="C512" s="112"/>
      <c r="D512" s="111"/>
      <c r="E512" s="111"/>
      <c r="F512" s="111"/>
      <c r="G512" s="199"/>
    </row>
    <row r="513" spans="1:7" s="205" customFormat="1">
      <c r="A513" s="211">
        <v>3523</v>
      </c>
      <c r="B513" s="210">
        <v>5331</v>
      </c>
      <c r="C513" s="209" t="s">
        <v>377</v>
      </c>
      <c r="D513" s="207">
        <v>4805</v>
      </c>
      <c r="E513" s="208">
        <v>4805</v>
      </c>
      <c r="F513" s="207">
        <v>4805</v>
      </c>
      <c r="G513" s="206">
        <f>F513/E513*100</f>
        <v>100</v>
      </c>
    </row>
    <row r="514" spans="1:7">
      <c r="A514" s="127">
        <v>3523</v>
      </c>
      <c r="B514" s="204"/>
      <c r="C514" s="203" t="s">
        <v>275</v>
      </c>
      <c r="D514" s="201">
        <v>4805</v>
      </c>
      <c r="E514" s="202">
        <v>4805</v>
      </c>
      <c r="F514" s="201">
        <v>4805</v>
      </c>
      <c r="G514" s="200">
        <v>100</v>
      </c>
    </row>
    <row r="515" spans="1:7">
      <c r="A515" s="132"/>
      <c r="B515" s="113"/>
      <c r="C515" s="112"/>
      <c r="D515" s="111"/>
      <c r="E515" s="111"/>
      <c r="F515" s="111"/>
      <c r="G515" s="199"/>
    </row>
    <row r="516" spans="1:7" s="205" customFormat="1">
      <c r="A516" s="211">
        <v>3529</v>
      </c>
      <c r="B516" s="210">
        <v>5331</v>
      </c>
      <c r="C516" s="209" t="s">
        <v>377</v>
      </c>
      <c r="D516" s="207">
        <v>44100</v>
      </c>
      <c r="E516" s="208">
        <v>44100</v>
      </c>
      <c r="F516" s="207">
        <v>44100</v>
      </c>
      <c r="G516" s="206">
        <f>F516/E516*100</f>
        <v>100</v>
      </c>
    </row>
    <row r="517" spans="1:7">
      <c r="A517" s="127">
        <v>3529</v>
      </c>
      <c r="B517" s="204"/>
      <c r="C517" s="203" t="s">
        <v>400</v>
      </c>
      <c r="D517" s="201">
        <v>44100</v>
      </c>
      <c r="E517" s="202">
        <v>44100</v>
      </c>
      <c r="F517" s="201">
        <v>44100</v>
      </c>
      <c r="G517" s="200">
        <v>100</v>
      </c>
    </row>
    <row r="518" spans="1:7">
      <c r="A518" s="132"/>
      <c r="B518" s="113"/>
      <c r="C518" s="112"/>
      <c r="D518" s="111"/>
      <c r="E518" s="111"/>
      <c r="F518" s="111"/>
      <c r="G518" s="199"/>
    </row>
    <row r="519" spans="1:7" s="205" customFormat="1">
      <c r="A519" s="211">
        <v>3533</v>
      </c>
      <c r="B519" s="210">
        <v>5137</v>
      </c>
      <c r="C519" s="209" t="s">
        <v>322</v>
      </c>
      <c r="D519" s="207">
        <v>2100</v>
      </c>
      <c r="E519" s="208">
        <v>0</v>
      </c>
      <c r="F519" s="207">
        <v>0</v>
      </c>
      <c r="G519" s="206">
        <v>0</v>
      </c>
    </row>
    <row r="520" spans="1:7" s="205" customFormat="1">
      <c r="A520" s="132">
        <v>3533</v>
      </c>
      <c r="B520" s="219">
        <v>5139</v>
      </c>
      <c r="C520" s="218" t="s">
        <v>321</v>
      </c>
      <c r="D520" s="216">
        <v>60</v>
      </c>
      <c r="E520" s="217">
        <v>0</v>
      </c>
      <c r="F520" s="216">
        <v>0</v>
      </c>
      <c r="G520" s="215">
        <v>0</v>
      </c>
    </row>
    <row r="521" spans="1:7" s="205" customFormat="1">
      <c r="A521" s="132">
        <v>3533</v>
      </c>
      <c r="B521" s="219">
        <v>5169</v>
      </c>
      <c r="C521" s="218" t="s">
        <v>318</v>
      </c>
      <c r="D521" s="216">
        <v>420</v>
      </c>
      <c r="E521" s="217">
        <v>0</v>
      </c>
      <c r="F521" s="216">
        <v>0</v>
      </c>
      <c r="G521" s="215">
        <v>0</v>
      </c>
    </row>
    <row r="522" spans="1:7" s="205" customFormat="1">
      <c r="A522" s="132">
        <v>3533</v>
      </c>
      <c r="B522" s="219">
        <v>5173</v>
      </c>
      <c r="C522" s="218" t="s">
        <v>336</v>
      </c>
      <c r="D522" s="216">
        <v>60</v>
      </c>
      <c r="E522" s="217">
        <v>0</v>
      </c>
      <c r="F522" s="216">
        <v>0</v>
      </c>
      <c r="G522" s="215">
        <v>0</v>
      </c>
    </row>
    <row r="523" spans="1:7" s="205" customFormat="1">
      <c r="A523" s="132">
        <v>3533</v>
      </c>
      <c r="B523" s="219">
        <v>5331</v>
      </c>
      <c r="C523" s="218" t="s">
        <v>377</v>
      </c>
      <c r="D523" s="216">
        <v>360686</v>
      </c>
      <c r="E523" s="217">
        <v>351686</v>
      </c>
      <c r="F523" s="216">
        <v>351686</v>
      </c>
      <c r="G523" s="215">
        <f>F523/E523*100</f>
        <v>100</v>
      </c>
    </row>
    <row r="524" spans="1:7" s="205" customFormat="1">
      <c r="A524" s="132">
        <v>3533</v>
      </c>
      <c r="B524" s="219">
        <v>5336</v>
      </c>
      <c r="C524" s="218" t="s">
        <v>374</v>
      </c>
      <c r="D524" s="216">
        <v>0</v>
      </c>
      <c r="E524" s="217">
        <v>12672.09</v>
      </c>
      <c r="F524" s="216">
        <v>12672.085000000001</v>
      </c>
      <c r="G524" s="215">
        <f>F524/E524*100</f>
        <v>99.999960543209525</v>
      </c>
    </row>
    <row r="525" spans="1:7">
      <c r="A525" s="127">
        <v>3533</v>
      </c>
      <c r="B525" s="204"/>
      <c r="C525" s="203" t="s">
        <v>274</v>
      </c>
      <c r="D525" s="201">
        <v>363326</v>
      </c>
      <c r="E525" s="202">
        <v>364358</v>
      </c>
      <c r="F525" s="201">
        <v>364358</v>
      </c>
      <c r="G525" s="200">
        <v>100</v>
      </c>
    </row>
    <row r="526" spans="1:7">
      <c r="A526" s="132"/>
      <c r="B526" s="113"/>
      <c r="C526" s="112"/>
      <c r="D526" s="111"/>
      <c r="E526" s="111"/>
      <c r="F526" s="111"/>
      <c r="G526" s="199"/>
    </row>
    <row r="527" spans="1:7" s="205" customFormat="1">
      <c r="A527" s="211">
        <v>3541</v>
      </c>
      <c r="B527" s="210">
        <v>5021</v>
      </c>
      <c r="C527" s="209" t="s">
        <v>354</v>
      </c>
      <c r="D527" s="207">
        <v>0</v>
      </c>
      <c r="E527" s="208">
        <v>8</v>
      </c>
      <c r="F527" s="207">
        <v>0</v>
      </c>
      <c r="G527" s="206">
        <f>F527/E527*100</f>
        <v>0</v>
      </c>
    </row>
    <row r="528" spans="1:7" s="205" customFormat="1">
      <c r="A528" s="132">
        <v>3541</v>
      </c>
      <c r="B528" s="219">
        <v>5169</v>
      </c>
      <c r="C528" s="218" t="s">
        <v>318</v>
      </c>
      <c r="D528" s="216">
        <v>82</v>
      </c>
      <c r="E528" s="217">
        <v>74</v>
      </c>
      <c r="F528" s="216">
        <v>72.078000000000003</v>
      </c>
      <c r="G528" s="215">
        <f>F528/E528*100</f>
        <v>97.402702702702697</v>
      </c>
    </row>
    <row r="529" spans="1:7" s="205" customFormat="1">
      <c r="A529" s="132">
        <v>3541</v>
      </c>
      <c r="B529" s="219">
        <v>5194</v>
      </c>
      <c r="C529" s="218" t="s">
        <v>316</v>
      </c>
      <c r="D529" s="216">
        <v>18</v>
      </c>
      <c r="E529" s="217">
        <v>18</v>
      </c>
      <c r="F529" s="216">
        <v>18</v>
      </c>
      <c r="G529" s="215">
        <f>F529/E529*100</f>
        <v>100</v>
      </c>
    </row>
    <row r="530" spans="1:7" s="205" customFormat="1">
      <c r="A530" s="132">
        <v>3541</v>
      </c>
      <c r="B530" s="219">
        <v>5221</v>
      </c>
      <c r="C530" s="218" t="s">
        <v>371</v>
      </c>
      <c r="D530" s="216">
        <v>0</v>
      </c>
      <c r="E530" s="217">
        <v>1400</v>
      </c>
      <c r="F530" s="216">
        <v>1400</v>
      </c>
      <c r="G530" s="215">
        <f>F530/E530*100</f>
        <v>100</v>
      </c>
    </row>
    <row r="531" spans="1:7" s="205" customFormat="1">
      <c r="A531" s="132">
        <v>3541</v>
      </c>
      <c r="B531" s="219">
        <v>5222</v>
      </c>
      <c r="C531" s="218" t="s">
        <v>367</v>
      </c>
      <c r="D531" s="216">
        <v>0</v>
      </c>
      <c r="E531" s="217">
        <v>1000</v>
      </c>
      <c r="F531" s="216">
        <v>1000</v>
      </c>
      <c r="G531" s="215">
        <f>F531/E531*100</f>
        <v>100</v>
      </c>
    </row>
    <row r="532" spans="1:7" s="205" customFormat="1">
      <c r="A532" s="132">
        <v>3541</v>
      </c>
      <c r="B532" s="219">
        <v>5229</v>
      </c>
      <c r="C532" s="218" t="s">
        <v>361</v>
      </c>
      <c r="D532" s="216">
        <v>2500</v>
      </c>
      <c r="E532" s="217">
        <v>0</v>
      </c>
      <c r="F532" s="216">
        <v>0</v>
      </c>
      <c r="G532" s="215">
        <v>0</v>
      </c>
    </row>
    <row r="533" spans="1:7" s="205" customFormat="1">
      <c r="A533" s="132">
        <v>3541</v>
      </c>
      <c r="B533" s="219">
        <v>5321</v>
      </c>
      <c r="C533" s="218" t="s">
        <v>366</v>
      </c>
      <c r="D533" s="216">
        <v>0</v>
      </c>
      <c r="E533" s="217">
        <v>200</v>
      </c>
      <c r="F533" s="216">
        <v>200</v>
      </c>
      <c r="G533" s="215">
        <f>F533/E533*100</f>
        <v>100</v>
      </c>
    </row>
    <row r="534" spans="1:7">
      <c r="A534" s="127">
        <v>3541</v>
      </c>
      <c r="B534" s="204"/>
      <c r="C534" s="203" t="s">
        <v>187</v>
      </c>
      <c r="D534" s="201">
        <v>2600</v>
      </c>
      <c r="E534" s="202">
        <v>2700</v>
      </c>
      <c r="F534" s="201">
        <v>2690</v>
      </c>
      <c r="G534" s="200">
        <v>99.6</v>
      </c>
    </row>
    <row r="535" spans="1:7">
      <c r="A535" s="132"/>
      <c r="B535" s="113"/>
      <c r="C535" s="112"/>
      <c r="D535" s="111"/>
      <c r="E535" s="111"/>
      <c r="F535" s="111"/>
      <c r="G535" s="199"/>
    </row>
    <row r="536" spans="1:7" s="205" customFormat="1">
      <c r="A536" s="211">
        <v>3549</v>
      </c>
      <c r="B536" s="210">
        <v>5222</v>
      </c>
      <c r="C536" s="209" t="s">
        <v>367</v>
      </c>
      <c r="D536" s="207">
        <v>0</v>
      </c>
      <c r="E536" s="208">
        <v>1208.3</v>
      </c>
      <c r="F536" s="207">
        <v>1208.3</v>
      </c>
      <c r="G536" s="206">
        <f>F536/E536*100</f>
        <v>100</v>
      </c>
    </row>
    <row r="537" spans="1:7" s="205" customFormat="1">
      <c r="A537" s="132">
        <v>3549</v>
      </c>
      <c r="B537" s="219">
        <v>5223</v>
      </c>
      <c r="C537" s="218" t="s">
        <v>373</v>
      </c>
      <c r="D537" s="216">
        <v>0</v>
      </c>
      <c r="E537" s="217">
        <v>791.7</v>
      </c>
      <c r="F537" s="216">
        <v>791.7</v>
      </c>
      <c r="G537" s="215">
        <f>F537/E537*100</f>
        <v>100</v>
      </c>
    </row>
    <row r="538" spans="1:7" s="205" customFormat="1">
      <c r="A538" s="132">
        <v>3549</v>
      </c>
      <c r="B538" s="219">
        <v>5229</v>
      </c>
      <c r="C538" s="218" t="s">
        <v>361</v>
      </c>
      <c r="D538" s="216">
        <v>2000</v>
      </c>
      <c r="E538" s="217">
        <v>0</v>
      </c>
      <c r="F538" s="216">
        <v>0</v>
      </c>
      <c r="G538" s="215">
        <v>0</v>
      </c>
    </row>
    <row r="539" spans="1:7">
      <c r="A539" s="127">
        <v>3549</v>
      </c>
      <c r="B539" s="204"/>
      <c r="C539" s="203" t="s">
        <v>399</v>
      </c>
      <c r="D539" s="201">
        <v>2000</v>
      </c>
      <c r="E539" s="202">
        <v>2000</v>
      </c>
      <c r="F539" s="201">
        <v>2000</v>
      </c>
      <c r="G539" s="200">
        <v>100</v>
      </c>
    </row>
    <row r="540" spans="1:7">
      <c r="A540" s="132"/>
      <c r="B540" s="113"/>
      <c r="C540" s="112"/>
      <c r="D540" s="111"/>
      <c r="E540" s="111"/>
      <c r="F540" s="111"/>
      <c r="G540" s="199"/>
    </row>
    <row r="541" spans="1:7" s="205" customFormat="1">
      <c r="A541" s="211">
        <v>3599</v>
      </c>
      <c r="B541" s="210">
        <v>5021</v>
      </c>
      <c r="C541" s="209" t="s">
        <v>354</v>
      </c>
      <c r="D541" s="207">
        <v>204</v>
      </c>
      <c r="E541" s="208">
        <v>356.2</v>
      </c>
      <c r="F541" s="207">
        <v>312</v>
      </c>
      <c r="G541" s="206">
        <f t="shared" ref="G541:G550" si="20">F541/E541*100</f>
        <v>87.591240875912419</v>
      </c>
    </row>
    <row r="542" spans="1:7" s="205" customFormat="1">
      <c r="A542" s="132">
        <v>3599</v>
      </c>
      <c r="B542" s="219">
        <v>5031</v>
      </c>
      <c r="C542" s="218" t="s">
        <v>352</v>
      </c>
      <c r="D542" s="216">
        <v>0</v>
      </c>
      <c r="E542" s="217">
        <v>24.55</v>
      </c>
      <c r="F542" s="216">
        <v>24.5</v>
      </c>
      <c r="G542" s="215">
        <f t="shared" si="20"/>
        <v>99.796334012219958</v>
      </c>
    </row>
    <row r="543" spans="1:7" s="205" customFormat="1">
      <c r="A543" s="132">
        <v>3599</v>
      </c>
      <c r="B543" s="219">
        <v>5032</v>
      </c>
      <c r="C543" s="218" t="s">
        <v>351</v>
      </c>
      <c r="D543" s="216">
        <v>0</v>
      </c>
      <c r="E543" s="217">
        <v>8.84</v>
      </c>
      <c r="F543" s="216">
        <v>8.84</v>
      </c>
      <c r="G543" s="215">
        <f t="shared" si="20"/>
        <v>100</v>
      </c>
    </row>
    <row r="544" spans="1:7" s="205" customFormat="1">
      <c r="A544" s="132">
        <v>3599</v>
      </c>
      <c r="B544" s="219">
        <v>5038</v>
      </c>
      <c r="C544" s="218" t="s">
        <v>350</v>
      </c>
      <c r="D544" s="216">
        <v>0</v>
      </c>
      <c r="E544" s="217">
        <v>0.41</v>
      </c>
      <c r="F544" s="216">
        <v>0.41</v>
      </c>
      <c r="G544" s="215">
        <f t="shared" si="20"/>
        <v>100</v>
      </c>
    </row>
    <row r="545" spans="1:7" s="205" customFormat="1">
      <c r="A545" s="132">
        <v>3599</v>
      </c>
      <c r="B545" s="219">
        <v>5166</v>
      </c>
      <c r="C545" s="218" t="s">
        <v>319</v>
      </c>
      <c r="D545" s="216">
        <v>218</v>
      </c>
      <c r="E545" s="217">
        <v>2245</v>
      </c>
      <c r="F545" s="216">
        <v>1128.78</v>
      </c>
      <c r="G545" s="215">
        <f t="shared" si="20"/>
        <v>50.279732739420936</v>
      </c>
    </row>
    <row r="546" spans="1:7" s="205" customFormat="1">
      <c r="A546" s="132">
        <v>3599</v>
      </c>
      <c r="B546" s="219">
        <v>5169</v>
      </c>
      <c r="C546" s="218" t="s">
        <v>318</v>
      </c>
      <c r="D546" s="216">
        <v>6637</v>
      </c>
      <c r="E546" s="217">
        <v>7355.01</v>
      </c>
      <c r="F546" s="216">
        <v>6551.6974199999995</v>
      </c>
      <c r="G546" s="215">
        <f t="shared" si="20"/>
        <v>89.078021919752643</v>
      </c>
    </row>
    <row r="547" spans="1:7" s="205" customFormat="1">
      <c r="A547" s="132">
        <v>3599</v>
      </c>
      <c r="B547" s="219">
        <v>5179</v>
      </c>
      <c r="C547" s="218" t="s">
        <v>334</v>
      </c>
      <c r="D547" s="216">
        <v>0</v>
      </c>
      <c r="E547" s="217">
        <v>1142</v>
      </c>
      <c r="F547" s="216">
        <v>732.05</v>
      </c>
      <c r="G547" s="215">
        <f t="shared" si="20"/>
        <v>64.102451838879162</v>
      </c>
    </row>
    <row r="548" spans="1:7" s="205" customFormat="1">
      <c r="A548" s="132">
        <v>3599</v>
      </c>
      <c r="B548" s="219">
        <v>5222</v>
      </c>
      <c r="C548" s="218" t="s">
        <v>367</v>
      </c>
      <c r="D548" s="216">
        <v>0</v>
      </c>
      <c r="E548" s="217">
        <v>128</v>
      </c>
      <c r="F548" s="216">
        <v>128</v>
      </c>
      <c r="G548" s="215">
        <f t="shared" si="20"/>
        <v>100</v>
      </c>
    </row>
    <row r="549" spans="1:7" s="205" customFormat="1">
      <c r="A549" s="132">
        <v>3599</v>
      </c>
      <c r="B549" s="219">
        <v>5321</v>
      </c>
      <c r="C549" s="218" t="s">
        <v>366</v>
      </c>
      <c r="D549" s="216">
        <v>11680</v>
      </c>
      <c r="E549" s="217">
        <v>8380</v>
      </c>
      <c r="F549" s="216">
        <v>6688.884</v>
      </c>
      <c r="G549" s="215">
        <f t="shared" si="20"/>
        <v>79.819618138424815</v>
      </c>
    </row>
    <row r="550" spans="1:7" s="205" customFormat="1">
      <c r="A550" s="132">
        <v>3599</v>
      </c>
      <c r="B550" s="219">
        <v>5909</v>
      </c>
      <c r="C550" s="218" t="s">
        <v>304</v>
      </c>
      <c r="D550" s="216">
        <v>0</v>
      </c>
      <c r="E550" s="217">
        <v>294</v>
      </c>
      <c r="F550" s="216">
        <v>103</v>
      </c>
      <c r="G550" s="215">
        <f t="shared" si="20"/>
        <v>35.034013605442176</v>
      </c>
    </row>
    <row r="551" spans="1:7">
      <c r="A551" s="127">
        <v>3599</v>
      </c>
      <c r="B551" s="204"/>
      <c r="C551" s="203" t="s">
        <v>186</v>
      </c>
      <c r="D551" s="201">
        <v>18739</v>
      </c>
      <c r="E551" s="202">
        <v>19934</v>
      </c>
      <c r="F551" s="201">
        <v>15679</v>
      </c>
      <c r="G551" s="200">
        <v>78.7</v>
      </c>
    </row>
    <row r="552" spans="1:7">
      <c r="A552" s="132"/>
      <c r="B552" s="113"/>
      <c r="C552" s="112"/>
      <c r="D552" s="111"/>
      <c r="E552" s="111"/>
      <c r="F552" s="111"/>
      <c r="G552" s="199"/>
    </row>
    <row r="553" spans="1:7" s="205" customFormat="1">
      <c r="A553" s="211">
        <v>3635</v>
      </c>
      <c r="B553" s="210">
        <v>5166</v>
      </c>
      <c r="C553" s="209" t="s">
        <v>319</v>
      </c>
      <c r="D553" s="207">
        <v>600</v>
      </c>
      <c r="E553" s="208">
        <v>226.6</v>
      </c>
      <c r="F553" s="207">
        <v>226.6</v>
      </c>
      <c r="G553" s="206">
        <f>F553/E553*100</f>
        <v>100</v>
      </c>
    </row>
    <row r="554" spans="1:7" s="205" customFormat="1">
      <c r="A554" s="132">
        <v>3635</v>
      </c>
      <c r="B554" s="219">
        <v>5169</v>
      </c>
      <c r="C554" s="218" t="s">
        <v>318</v>
      </c>
      <c r="D554" s="216">
        <v>1100</v>
      </c>
      <c r="E554" s="217">
        <v>1025</v>
      </c>
      <c r="F554" s="216">
        <v>23.933799999999998</v>
      </c>
      <c r="G554" s="215">
        <f>F554/E554*100</f>
        <v>2.3350048780487804</v>
      </c>
    </row>
    <row r="555" spans="1:7" s="205" customFormat="1">
      <c r="A555" s="132">
        <v>3635</v>
      </c>
      <c r="B555" s="219">
        <v>5321</v>
      </c>
      <c r="C555" s="218" t="s">
        <v>366</v>
      </c>
      <c r="D555" s="216">
        <v>0</v>
      </c>
      <c r="E555" s="217">
        <v>1502.0800000000002</v>
      </c>
      <c r="F555" s="216">
        <v>194.88</v>
      </c>
      <c r="G555" s="215">
        <f>F555/E555*100</f>
        <v>12.97400937366851</v>
      </c>
    </row>
    <row r="556" spans="1:7">
      <c r="A556" s="127">
        <v>3635</v>
      </c>
      <c r="B556" s="204"/>
      <c r="C556" s="203" t="s">
        <v>50</v>
      </c>
      <c r="D556" s="201">
        <v>1700</v>
      </c>
      <c r="E556" s="202">
        <v>2754</v>
      </c>
      <c r="F556" s="201">
        <v>446</v>
      </c>
      <c r="G556" s="200">
        <v>16.2</v>
      </c>
    </row>
    <row r="557" spans="1:7">
      <c r="A557" s="132"/>
      <c r="B557" s="113"/>
      <c r="C557" s="112"/>
      <c r="D557" s="111"/>
      <c r="E557" s="111"/>
      <c r="F557" s="111"/>
      <c r="G557" s="199"/>
    </row>
    <row r="558" spans="1:7" s="205" customFormat="1">
      <c r="A558" s="211">
        <v>3636</v>
      </c>
      <c r="B558" s="210">
        <v>5011</v>
      </c>
      <c r="C558" s="209" t="s">
        <v>356</v>
      </c>
      <c r="D558" s="207">
        <v>0</v>
      </c>
      <c r="E558" s="208">
        <v>171.88</v>
      </c>
      <c r="F558" s="207">
        <v>157.99549999999999</v>
      </c>
      <c r="G558" s="206">
        <f>F558/E558*100</f>
        <v>91.921980451477765</v>
      </c>
    </row>
    <row r="559" spans="1:7" s="205" customFormat="1">
      <c r="A559" s="132">
        <v>3636</v>
      </c>
      <c r="B559" s="219">
        <v>5021</v>
      </c>
      <c r="C559" s="218" t="s">
        <v>354</v>
      </c>
      <c r="D559" s="216">
        <v>0</v>
      </c>
      <c r="E559" s="217">
        <v>543.4</v>
      </c>
      <c r="F559" s="216">
        <v>529.25199999999995</v>
      </c>
      <c r="G559" s="215">
        <f>F559/E559*100</f>
        <v>97.396393080603602</v>
      </c>
    </row>
    <row r="560" spans="1:7" s="205" customFormat="1">
      <c r="A560" s="132">
        <v>3636</v>
      </c>
      <c r="B560" s="219">
        <v>5031</v>
      </c>
      <c r="C560" s="218" t="s">
        <v>352</v>
      </c>
      <c r="D560" s="216">
        <v>0</v>
      </c>
      <c r="E560" s="217">
        <v>113.34</v>
      </c>
      <c r="F560" s="216">
        <v>104.57799999999999</v>
      </c>
      <c r="G560" s="215">
        <f>F560/E560*100</f>
        <v>92.269278277748356</v>
      </c>
    </row>
    <row r="561" spans="1:7" s="205" customFormat="1">
      <c r="A561" s="132">
        <v>3636</v>
      </c>
      <c r="B561" s="219">
        <v>5032</v>
      </c>
      <c r="C561" s="218" t="s">
        <v>351</v>
      </c>
      <c r="D561" s="216">
        <v>0</v>
      </c>
      <c r="E561" s="217">
        <v>40.809999999999995</v>
      </c>
      <c r="F561" s="216">
        <v>37.667999999999999</v>
      </c>
      <c r="G561" s="215">
        <f>F561/E561*100</f>
        <v>92.300906640529291</v>
      </c>
    </row>
    <row r="562" spans="1:7" s="205" customFormat="1">
      <c r="A562" s="132">
        <v>3636</v>
      </c>
      <c r="B562" s="219">
        <v>5038</v>
      </c>
      <c r="C562" s="218" t="s">
        <v>350</v>
      </c>
      <c r="D562" s="216">
        <v>0</v>
      </c>
      <c r="E562" s="217">
        <v>1.9399999999999997</v>
      </c>
      <c r="F562" s="216">
        <v>1.8140000000000001</v>
      </c>
      <c r="G562" s="215">
        <f>F562/E562*100</f>
        <v>93.505154639175274</v>
      </c>
    </row>
    <row r="563" spans="1:7" s="205" customFormat="1">
      <c r="A563" s="132">
        <v>3636</v>
      </c>
      <c r="B563" s="219">
        <v>5136</v>
      </c>
      <c r="C563" s="218" t="s">
        <v>323</v>
      </c>
      <c r="D563" s="216">
        <v>30</v>
      </c>
      <c r="E563" s="217">
        <v>0</v>
      </c>
      <c r="F563" s="216">
        <v>0</v>
      </c>
      <c r="G563" s="215">
        <v>0</v>
      </c>
    </row>
    <row r="564" spans="1:7" s="205" customFormat="1">
      <c r="A564" s="132">
        <v>3636</v>
      </c>
      <c r="B564" s="219">
        <v>5137</v>
      </c>
      <c r="C564" s="218" t="s">
        <v>322</v>
      </c>
      <c r="D564" s="216">
        <v>22</v>
      </c>
      <c r="E564" s="217">
        <v>68</v>
      </c>
      <c r="F564" s="216">
        <v>52.6828</v>
      </c>
      <c r="G564" s="215">
        <f t="shared" ref="G564:G582" si="21">F564/E564*100</f>
        <v>77.47470588235295</v>
      </c>
    </row>
    <row r="565" spans="1:7" s="205" customFormat="1">
      <c r="A565" s="132">
        <v>3636</v>
      </c>
      <c r="B565" s="219">
        <v>5139</v>
      </c>
      <c r="C565" s="218" t="s">
        <v>321</v>
      </c>
      <c r="D565" s="216">
        <v>0</v>
      </c>
      <c r="E565" s="217">
        <v>53.97</v>
      </c>
      <c r="F565" s="216">
        <v>18.962999999999997</v>
      </c>
      <c r="G565" s="215">
        <f t="shared" si="21"/>
        <v>35.136186770428012</v>
      </c>
    </row>
    <row r="566" spans="1:7" s="205" customFormat="1">
      <c r="A566" s="132">
        <v>3636</v>
      </c>
      <c r="B566" s="219">
        <v>5162</v>
      </c>
      <c r="C566" s="218" t="s">
        <v>340</v>
      </c>
      <c r="D566" s="216">
        <v>0</v>
      </c>
      <c r="E566" s="217">
        <v>6.5</v>
      </c>
      <c r="F566" s="216">
        <v>4.8730000000000002</v>
      </c>
      <c r="G566" s="215">
        <f t="shared" si="21"/>
        <v>74.969230769230776</v>
      </c>
    </row>
    <row r="567" spans="1:7" s="205" customFormat="1">
      <c r="A567" s="132">
        <v>3636</v>
      </c>
      <c r="B567" s="219">
        <v>5163</v>
      </c>
      <c r="C567" s="218" t="s">
        <v>312</v>
      </c>
      <c r="D567" s="216">
        <v>0</v>
      </c>
      <c r="E567" s="217">
        <v>1</v>
      </c>
      <c r="F567" s="216">
        <v>0.43440000000000001</v>
      </c>
      <c r="G567" s="215">
        <f t="shared" si="21"/>
        <v>43.44</v>
      </c>
    </row>
    <row r="568" spans="1:7" s="205" customFormat="1">
      <c r="A568" s="132">
        <v>3636</v>
      </c>
      <c r="B568" s="219">
        <v>5164</v>
      </c>
      <c r="C568" s="218" t="s">
        <v>313</v>
      </c>
      <c r="D568" s="216">
        <v>210</v>
      </c>
      <c r="E568" s="217">
        <v>260</v>
      </c>
      <c r="F568" s="216">
        <v>28.99</v>
      </c>
      <c r="G568" s="215">
        <f t="shared" si="21"/>
        <v>11.149999999999999</v>
      </c>
    </row>
    <row r="569" spans="1:7" s="205" customFormat="1">
      <c r="A569" s="132">
        <v>3636</v>
      </c>
      <c r="B569" s="219">
        <v>5166</v>
      </c>
      <c r="C569" s="218" t="s">
        <v>319</v>
      </c>
      <c r="D569" s="216">
        <v>1200</v>
      </c>
      <c r="E569" s="217">
        <v>1252</v>
      </c>
      <c r="F569" s="216">
        <v>1083.5344</v>
      </c>
      <c r="G569" s="215">
        <f t="shared" si="21"/>
        <v>86.544281150159748</v>
      </c>
    </row>
    <row r="570" spans="1:7" s="205" customFormat="1">
      <c r="A570" s="132">
        <v>3636</v>
      </c>
      <c r="B570" s="219">
        <v>5169</v>
      </c>
      <c r="C570" s="218" t="s">
        <v>318</v>
      </c>
      <c r="D570" s="216">
        <v>3868</v>
      </c>
      <c r="E570" s="217">
        <v>19745.16</v>
      </c>
      <c r="F570" s="216">
        <v>16996.053</v>
      </c>
      <c r="G570" s="215">
        <f t="shared" si="21"/>
        <v>86.07705888430381</v>
      </c>
    </row>
    <row r="571" spans="1:7" s="205" customFormat="1">
      <c r="A571" s="132">
        <v>3636</v>
      </c>
      <c r="B571" s="219">
        <v>5173</v>
      </c>
      <c r="C571" s="218" t="s">
        <v>336</v>
      </c>
      <c r="D571" s="216">
        <v>70</v>
      </c>
      <c r="E571" s="217">
        <v>570</v>
      </c>
      <c r="F571" s="216">
        <v>320.07111000000009</v>
      </c>
      <c r="G571" s="215">
        <f t="shared" si="21"/>
        <v>56.152826315789497</v>
      </c>
    </row>
    <row r="572" spans="1:7" s="205" customFormat="1">
      <c r="A572" s="132">
        <v>3636</v>
      </c>
      <c r="B572" s="219">
        <v>5175</v>
      </c>
      <c r="C572" s="218" t="s">
        <v>317</v>
      </c>
      <c r="D572" s="216">
        <v>70</v>
      </c>
      <c r="E572" s="217">
        <v>90</v>
      </c>
      <c r="F572" s="216">
        <v>40.783599999999993</v>
      </c>
      <c r="G572" s="215">
        <f t="shared" si="21"/>
        <v>45.315111111111101</v>
      </c>
    </row>
    <row r="573" spans="1:7" s="205" customFormat="1">
      <c r="A573" s="132">
        <v>3636</v>
      </c>
      <c r="B573" s="219">
        <v>5212</v>
      </c>
      <c r="C573" s="218" t="s">
        <v>394</v>
      </c>
      <c r="D573" s="216">
        <v>0</v>
      </c>
      <c r="E573" s="217">
        <v>80</v>
      </c>
      <c r="F573" s="216">
        <v>0</v>
      </c>
      <c r="G573" s="215">
        <f t="shared" si="21"/>
        <v>0</v>
      </c>
    </row>
    <row r="574" spans="1:7" s="205" customFormat="1">
      <c r="A574" s="132">
        <v>3636</v>
      </c>
      <c r="B574" s="219">
        <v>5213</v>
      </c>
      <c r="C574" s="218" t="s">
        <v>379</v>
      </c>
      <c r="D574" s="216">
        <v>10000</v>
      </c>
      <c r="E574" s="217">
        <v>19788.93</v>
      </c>
      <c r="F574" s="216">
        <v>10438.99108</v>
      </c>
      <c r="G574" s="215">
        <f t="shared" si="21"/>
        <v>52.751670150937926</v>
      </c>
    </row>
    <row r="575" spans="1:7" s="205" customFormat="1">
      <c r="A575" s="132">
        <v>3636</v>
      </c>
      <c r="B575" s="219">
        <v>5222</v>
      </c>
      <c r="C575" s="218" t="s">
        <v>367</v>
      </c>
      <c r="D575" s="216">
        <v>0</v>
      </c>
      <c r="E575" s="217">
        <v>425</v>
      </c>
      <c r="F575" s="216">
        <v>215</v>
      </c>
      <c r="G575" s="215">
        <f t="shared" si="21"/>
        <v>50.588235294117645</v>
      </c>
    </row>
    <row r="576" spans="1:7" s="205" customFormat="1">
      <c r="A576" s="132">
        <v>3636</v>
      </c>
      <c r="B576" s="219">
        <v>5229</v>
      </c>
      <c r="C576" s="218" t="s">
        <v>361</v>
      </c>
      <c r="D576" s="216">
        <v>11000</v>
      </c>
      <c r="E576" s="217">
        <v>20000</v>
      </c>
      <c r="F576" s="216">
        <v>10000</v>
      </c>
      <c r="G576" s="215">
        <f t="shared" si="21"/>
        <v>50</v>
      </c>
    </row>
    <row r="577" spans="1:7" s="205" customFormat="1">
      <c r="A577" s="132">
        <v>3636</v>
      </c>
      <c r="B577" s="219">
        <v>5321</v>
      </c>
      <c r="C577" s="218" t="s">
        <v>366</v>
      </c>
      <c r="D577" s="216">
        <v>525</v>
      </c>
      <c r="E577" s="217">
        <v>886.7</v>
      </c>
      <c r="F577" s="216">
        <v>786.7</v>
      </c>
      <c r="G577" s="215">
        <f t="shared" si="21"/>
        <v>88.722228487650838</v>
      </c>
    </row>
    <row r="578" spans="1:7" s="205" customFormat="1">
      <c r="A578" s="132">
        <v>3636</v>
      </c>
      <c r="B578" s="219">
        <v>5329</v>
      </c>
      <c r="C578" s="218" t="s">
        <v>398</v>
      </c>
      <c r="D578" s="216">
        <v>0</v>
      </c>
      <c r="E578" s="217">
        <v>7578.3200000000006</v>
      </c>
      <c r="F578" s="216">
        <v>5535.4506999999994</v>
      </c>
      <c r="G578" s="215">
        <f t="shared" si="21"/>
        <v>73.043243093456056</v>
      </c>
    </row>
    <row r="579" spans="1:7" s="205" customFormat="1">
      <c r="A579" s="132">
        <v>3636</v>
      </c>
      <c r="B579" s="219">
        <v>5332</v>
      </c>
      <c r="C579" s="218" t="s">
        <v>390</v>
      </c>
      <c r="D579" s="216">
        <v>6000</v>
      </c>
      <c r="E579" s="217">
        <v>26292.5</v>
      </c>
      <c r="F579" s="216">
        <v>13994.128389999998</v>
      </c>
      <c r="G579" s="215">
        <f t="shared" si="21"/>
        <v>53.224791822763137</v>
      </c>
    </row>
    <row r="580" spans="1:7" s="205" customFormat="1">
      <c r="A580" s="132">
        <v>3636</v>
      </c>
      <c r="B580" s="219">
        <v>5334</v>
      </c>
      <c r="C580" s="218" t="s">
        <v>397</v>
      </c>
      <c r="D580" s="216">
        <v>0</v>
      </c>
      <c r="E580" s="217">
        <v>636.15</v>
      </c>
      <c r="F580" s="216">
        <v>396.95</v>
      </c>
      <c r="G580" s="215">
        <f t="shared" si="21"/>
        <v>62.398805313212293</v>
      </c>
    </row>
    <row r="581" spans="1:7" s="205" customFormat="1">
      <c r="A581" s="132">
        <v>3636</v>
      </c>
      <c r="B581" s="219">
        <v>5339</v>
      </c>
      <c r="C581" s="218" t="s">
        <v>370</v>
      </c>
      <c r="D581" s="216">
        <v>1000</v>
      </c>
      <c r="E581" s="217">
        <v>2485.9899999999998</v>
      </c>
      <c r="F581" s="216">
        <v>1790.3870000000002</v>
      </c>
      <c r="G581" s="215">
        <f t="shared" si="21"/>
        <v>72.019074895715605</v>
      </c>
    </row>
    <row r="582" spans="1:7" s="205" customFormat="1">
      <c r="A582" s="132">
        <v>3636</v>
      </c>
      <c r="B582" s="219">
        <v>5493</v>
      </c>
      <c r="C582" s="218" t="s">
        <v>387</v>
      </c>
      <c r="D582" s="216">
        <v>0</v>
      </c>
      <c r="E582" s="217">
        <v>70</v>
      </c>
      <c r="F582" s="216">
        <v>70</v>
      </c>
      <c r="G582" s="215">
        <f t="shared" si="21"/>
        <v>100</v>
      </c>
    </row>
    <row r="583" spans="1:7">
      <c r="A583" s="127">
        <v>3636</v>
      </c>
      <c r="B583" s="204"/>
      <c r="C583" s="203" t="s">
        <v>185</v>
      </c>
      <c r="D583" s="201">
        <v>33995</v>
      </c>
      <c r="E583" s="202">
        <v>101162</v>
      </c>
      <c r="F583" s="201">
        <v>62606</v>
      </c>
      <c r="G583" s="200">
        <v>61.9</v>
      </c>
    </row>
    <row r="584" spans="1:7">
      <c r="A584" s="132"/>
      <c r="B584" s="113"/>
      <c r="C584" s="112"/>
      <c r="D584" s="111"/>
      <c r="E584" s="111"/>
      <c r="F584" s="111"/>
      <c r="G584" s="199"/>
    </row>
    <row r="585" spans="1:7" s="205" customFormat="1">
      <c r="A585" s="211">
        <v>3639</v>
      </c>
      <c r="B585" s="210">
        <v>5011</v>
      </c>
      <c r="C585" s="209" t="s">
        <v>356</v>
      </c>
      <c r="D585" s="207">
        <v>0</v>
      </c>
      <c r="E585" s="208">
        <v>402.79</v>
      </c>
      <c r="F585" s="207">
        <v>307.39678000000004</v>
      </c>
      <c r="G585" s="206">
        <f t="shared" ref="G585:G611" si="22">F585/E585*100</f>
        <v>76.316884729015129</v>
      </c>
    </row>
    <row r="586" spans="1:7" s="205" customFormat="1">
      <c r="A586" s="132">
        <v>3639</v>
      </c>
      <c r="B586" s="219">
        <v>5021</v>
      </c>
      <c r="C586" s="218" t="s">
        <v>354</v>
      </c>
      <c r="D586" s="216">
        <v>0</v>
      </c>
      <c r="E586" s="217">
        <v>15</v>
      </c>
      <c r="F586" s="216">
        <v>0</v>
      </c>
      <c r="G586" s="215">
        <f t="shared" si="22"/>
        <v>0</v>
      </c>
    </row>
    <row r="587" spans="1:7" s="205" customFormat="1">
      <c r="A587" s="132">
        <v>3639</v>
      </c>
      <c r="B587" s="219">
        <v>5031</v>
      </c>
      <c r="C587" s="218" t="s">
        <v>352</v>
      </c>
      <c r="D587" s="216">
        <v>0</v>
      </c>
      <c r="E587" s="217">
        <v>100.57</v>
      </c>
      <c r="F587" s="216">
        <v>76.849199999999996</v>
      </c>
      <c r="G587" s="215">
        <f t="shared" si="22"/>
        <v>76.413642239236353</v>
      </c>
    </row>
    <row r="588" spans="1:7" s="205" customFormat="1">
      <c r="A588" s="132">
        <v>3639</v>
      </c>
      <c r="B588" s="219">
        <v>5032</v>
      </c>
      <c r="C588" s="218" t="s">
        <v>351</v>
      </c>
      <c r="D588" s="216">
        <v>0</v>
      </c>
      <c r="E588" s="217">
        <v>36.28</v>
      </c>
      <c r="F588" s="216">
        <v>27.665709999999997</v>
      </c>
      <c r="G588" s="215">
        <f t="shared" si="22"/>
        <v>76.256091510474079</v>
      </c>
    </row>
    <row r="589" spans="1:7" s="205" customFormat="1">
      <c r="A589" s="132">
        <v>3639</v>
      </c>
      <c r="B589" s="219">
        <v>5038</v>
      </c>
      <c r="C589" s="218" t="s">
        <v>350</v>
      </c>
      <c r="D589" s="216">
        <v>0</v>
      </c>
      <c r="E589" s="217">
        <v>1.7000000000000002</v>
      </c>
      <c r="F589" s="216">
        <v>1.28</v>
      </c>
      <c r="G589" s="215">
        <f t="shared" si="22"/>
        <v>75.294117647058826</v>
      </c>
    </row>
    <row r="590" spans="1:7" s="205" customFormat="1">
      <c r="A590" s="132">
        <v>3639</v>
      </c>
      <c r="B590" s="219">
        <v>5136</v>
      </c>
      <c r="C590" s="218" t="s">
        <v>323</v>
      </c>
      <c r="D590" s="216">
        <v>74</v>
      </c>
      <c r="E590" s="217">
        <v>74</v>
      </c>
      <c r="F590" s="216">
        <v>51.269300000000001</v>
      </c>
      <c r="G590" s="215">
        <f t="shared" si="22"/>
        <v>69.282837837837846</v>
      </c>
    </row>
    <row r="591" spans="1:7" s="205" customFormat="1">
      <c r="A591" s="132">
        <v>3639</v>
      </c>
      <c r="B591" s="219">
        <v>5137</v>
      </c>
      <c r="C591" s="218" t="s">
        <v>322</v>
      </c>
      <c r="D591" s="216">
        <v>0</v>
      </c>
      <c r="E591" s="217">
        <v>13</v>
      </c>
      <c r="F591" s="216">
        <v>0</v>
      </c>
      <c r="G591" s="215">
        <f t="shared" si="22"/>
        <v>0</v>
      </c>
    </row>
    <row r="592" spans="1:7" s="205" customFormat="1">
      <c r="A592" s="132">
        <v>3639</v>
      </c>
      <c r="B592" s="219">
        <v>5139</v>
      </c>
      <c r="C592" s="218" t="s">
        <v>321</v>
      </c>
      <c r="D592" s="216">
        <v>0</v>
      </c>
      <c r="E592" s="217">
        <v>90</v>
      </c>
      <c r="F592" s="216">
        <v>0</v>
      </c>
      <c r="G592" s="215">
        <f t="shared" si="22"/>
        <v>0</v>
      </c>
    </row>
    <row r="593" spans="1:7" s="205" customFormat="1">
      <c r="A593" s="132">
        <v>3639</v>
      </c>
      <c r="B593" s="219">
        <v>5154</v>
      </c>
      <c r="C593" s="218" t="s">
        <v>343</v>
      </c>
      <c r="D593" s="216">
        <v>400</v>
      </c>
      <c r="E593" s="217">
        <v>214.97</v>
      </c>
      <c r="F593" s="216">
        <v>214.96199999999999</v>
      </c>
      <c r="G593" s="215">
        <f t="shared" si="22"/>
        <v>99.996278550495404</v>
      </c>
    </row>
    <row r="594" spans="1:7" s="205" customFormat="1">
      <c r="A594" s="132">
        <v>3639</v>
      </c>
      <c r="B594" s="219">
        <v>5162</v>
      </c>
      <c r="C594" s="218" t="s">
        <v>340</v>
      </c>
      <c r="D594" s="216">
        <v>0</v>
      </c>
      <c r="E594" s="217">
        <v>3.3</v>
      </c>
      <c r="F594" s="216">
        <v>0</v>
      </c>
      <c r="G594" s="215">
        <f t="shared" si="22"/>
        <v>0</v>
      </c>
    </row>
    <row r="595" spans="1:7" s="205" customFormat="1">
      <c r="A595" s="132">
        <v>3639</v>
      </c>
      <c r="B595" s="219">
        <v>5163</v>
      </c>
      <c r="C595" s="218" t="s">
        <v>312</v>
      </c>
      <c r="D595" s="216">
        <v>3</v>
      </c>
      <c r="E595" s="217">
        <v>2</v>
      </c>
      <c r="F595" s="216">
        <v>0.24679999999999999</v>
      </c>
      <c r="G595" s="215">
        <f t="shared" si="22"/>
        <v>12.34</v>
      </c>
    </row>
    <row r="596" spans="1:7" s="205" customFormat="1">
      <c r="A596" s="132">
        <v>3639</v>
      </c>
      <c r="B596" s="219">
        <v>5164</v>
      </c>
      <c r="C596" s="218" t="s">
        <v>313</v>
      </c>
      <c r="D596" s="216">
        <v>210</v>
      </c>
      <c r="E596" s="217">
        <v>254.7</v>
      </c>
      <c r="F596" s="216">
        <v>190.13861</v>
      </c>
      <c r="G596" s="215">
        <f t="shared" si="22"/>
        <v>74.651986650961916</v>
      </c>
    </row>
    <row r="597" spans="1:7" s="205" customFormat="1">
      <c r="A597" s="132">
        <v>3639</v>
      </c>
      <c r="B597" s="219">
        <v>5166</v>
      </c>
      <c r="C597" s="218" t="s">
        <v>319</v>
      </c>
      <c r="D597" s="216">
        <v>500</v>
      </c>
      <c r="E597" s="217">
        <v>2177.06</v>
      </c>
      <c r="F597" s="216">
        <v>1227.6952000000001</v>
      </c>
      <c r="G597" s="215">
        <f t="shared" si="22"/>
        <v>56.392345640450891</v>
      </c>
    </row>
    <row r="598" spans="1:7" s="205" customFormat="1">
      <c r="A598" s="132">
        <v>3639</v>
      </c>
      <c r="B598" s="219">
        <v>5167</v>
      </c>
      <c r="C598" s="218" t="s">
        <v>339</v>
      </c>
      <c r="D598" s="216">
        <v>0</v>
      </c>
      <c r="E598" s="217">
        <v>1</v>
      </c>
      <c r="F598" s="216">
        <v>0</v>
      </c>
      <c r="G598" s="215">
        <f t="shared" si="22"/>
        <v>0</v>
      </c>
    </row>
    <row r="599" spans="1:7" s="205" customFormat="1">
      <c r="A599" s="132">
        <v>3639</v>
      </c>
      <c r="B599" s="219">
        <v>5169</v>
      </c>
      <c r="C599" s="218" t="s">
        <v>318</v>
      </c>
      <c r="D599" s="216">
        <v>5717</v>
      </c>
      <c r="E599" s="217">
        <v>5763.4800000000005</v>
      </c>
      <c r="F599" s="216">
        <v>2830.8403200000002</v>
      </c>
      <c r="G599" s="215">
        <f t="shared" si="22"/>
        <v>49.11685856461721</v>
      </c>
    </row>
    <row r="600" spans="1:7" s="205" customFormat="1">
      <c r="A600" s="132">
        <v>3639</v>
      </c>
      <c r="B600" s="219">
        <v>5171</v>
      </c>
      <c r="C600" s="218" t="s">
        <v>338</v>
      </c>
      <c r="D600" s="216">
        <v>0</v>
      </c>
      <c r="E600" s="217">
        <v>50</v>
      </c>
      <c r="F600" s="216">
        <v>0</v>
      </c>
      <c r="G600" s="215">
        <f t="shared" si="22"/>
        <v>0</v>
      </c>
    </row>
    <row r="601" spans="1:7" s="205" customFormat="1">
      <c r="A601" s="132">
        <v>3639</v>
      </c>
      <c r="B601" s="219">
        <v>5173</v>
      </c>
      <c r="C601" s="218" t="s">
        <v>336</v>
      </c>
      <c r="D601" s="216">
        <v>50</v>
      </c>
      <c r="E601" s="217">
        <v>59</v>
      </c>
      <c r="F601" s="216">
        <v>0.90900000000000003</v>
      </c>
      <c r="G601" s="215">
        <f t="shared" si="22"/>
        <v>1.5406779661016949</v>
      </c>
    </row>
    <row r="602" spans="1:7" s="205" customFormat="1">
      <c r="A602" s="132">
        <v>3639</v>
      </c>
      <c r="B602" s="219">
        <v>5175</v>
      </c>
      <c r="C602" s="218" t="s">
        <v>317</v>
      </c>
      <c r="D602" s="216">
        <v>102</v>
      </c>
      <c r="E602" s="217">
        <v>255.91000000000003</v>
      </c>
      <c r="F602" s="216">
        <v>94.01700000000001</v>
      </c>
      <c r="G602" s="215">
        <f t="shared" si="22"/>
        <v>36.738306435856352</v>
      </c>
    </row>
    <row r="603" spans="1:7" s="205" customFormat="1">
      <c r="A603" s="132">
        <v>3639</v>
      </c>
      <c r="B603" s="219">
        <v>5179</v>
      </c>
      <c r="C603" s="218" t="s">
        <v>334</v>
      </c>
      <c r="D603" s="216">
        <v>20000</v>
      </c>
      <c r="E603" s="217">
        <v>95948.21</v>
      </c>
      <c r="F603" s="216">
        <v>0</v>
      </c>
      <c r="G603" s="215">
        <f t="shared" si="22"/>
        <v>0</v>
      </c>
    </row>
    <row r="604" spans="1:7" s="205" customFormat="1">
      <c r="A604" s="132">
        <v>3639</v>
      </c>
      <c r="B604" s="219">
        <v>5213</v>
      </c>
      <c r="C604" s="218" t="s">
        <v>379</v>
      </c>
      <c r="D604" s="216">
        <v>12150</v>
      </c>
      <c r="E604" s="217">
        <v>12789.87</v>
      </c>
      <c r="F604" s="216">
        <v>11505.705970000001</v>
      </c>
      <c r="G604" s="215">
        <f t="shared" si="22"/>
        <v>89.959522418914347</v>
      </c>
    </row>
    <row r="605" spans="1:7" s="205" customFormat="1">
      <c r="A605" s="132">
        <v>3639</v>
      </c>
      <c r="B605" s="219">
        <v>5222</v>
      </c>
      <c r="C605" s="218" t="s">
        <v>367</v>
      </c>
      <c r="D605" s="216">
        <v>0</v>
      </c>
      <c r="E605" s="217">
        <v>130</v>
      </c>
      <c r="F605" s="216">
        <v>130</v>
      </c>
      <c r="G605" s="215">
        <f t="shared" si="22"/>
        <v>100</v>
      </c>
    </row>
    <row r="606" spans="1:7" s="205" customFormat="1">
      <c r="A606" s="132">
        <v>3639</v>
      </c>
      <c r="B606" s="219">
        <v>5229</v>
      </c>
      <c r="C606" s="218" t="s">
        <v>361</v>
      </c>
      <c r="D606" s="216">
        <v>250</v>
      </c>
      <c r="E606" s="217">
        <v>1150</v>
      </c>
      <c r="F606" s="216">
        <v>1050</v>
      </c>
      <c r="G606" s="215">
        <f t="shared" si="22"/>
        <v>91.304347826086953</v>
      </c>
    </row>
    <row r="607" spans="1:7" s="205" customFormat="1">
      <c r="A607" s="132">
        <v>3639</v>
      </c>
      <c r="B607" s="219">
        <v>5230</v>
      </c>
      <c r="C607" s="218" t="s">
        <v>396</v>
      </c>
      <c r="D607" s="216">
        <v>0</v>
      </c>
      <c r="E607" s="217">
        <v>140</v>
      </c>
      <c r="F607" s="216">
        <v>140</v>
      </c>
      <c r="G607" s="215">
        <f t="shared" si="22"/>
        <v>100</v>
      </c>
    </row>
    <row r="608" spans="1:7" s="205" customFormat="1">
      <c r="A608" s="132">
        <v>3639</v>
      </c>
      <c r="B608" s="219">
        <v>5332</v>
      </c>
      <c r="C608" s="218" t="s">
        <v>390</v>
      </c>
      <c r="D608" s="216">
        <v>0</v>
      </c>
      <c r="E608" s="217">
        <v>90</v>
      </c>
      <c r="F608" s="216">
        <v>90</v>
      </c>
      <c r="G608" s="215">
        <f t="shared" si="22"/>
        <v>100</v>
      </c>
    </row>
    <row r="609" spans="1:7" s="205" customFormat="1">
      <c r="A609" s="132">
        <v>3639</v>
      </c>
      <c r="B609" s="219">
        <v>5362</v>
      </c>
      <c r="C609" s="218" t="s">
        <v>311</v>
      </c>
      <c r="D609" s="216">
        <v>2200</v>
      </c>
      <c r="E609" s="217">
        <v>2267.9</v>
      </c>
      <c r="F609" s="216">
        <v>2266.683</v>
      </c>
      <c r="G609" s="215">
        <f t="shared" si="22"/>
        <v>99.946338021958638</v>
      </c>
    </row>
    <row r="610" spans="1:7" s="205" customFormat="1">
      <c r="A610" s="132">
        <v>3639</v>
      </c>
      <c r="B610" s="219">
        <v>5363</v>
      </c>
      <c r="C610" s="218" t="s">
        <v>328</v>
      </c>
      <c r="D610" s="216">
        <v>0</v>
      </c>
      <c r="E610" s="217">
        <v>0.1</v>
      </c>
      <c r="F610" s="216">
        <v>4.3999999999999997E-2</v>
      </c>
      <c r="G610" s="215">
        <f t="shared" si="22"/>
        <v>43.999999999999993</v>
      </c>
    </row>
    <row r="611" spans="1:7" s="205" customFormat="1">
      <c r="A611" s="132">
        <v>3639</v>
      </c>
      <c r="B611" s="219">
        <v>5909</v>
      </c>
      <c r="C611" s="218" t="s">
        <v>304</v>
      </c>
      <c r="D611" s="216">
        <v>10</v>
      </c>
      <c r="E611" s="217">
        <v>10</v>
      </c>
      <c r="F611" s="216">
        <v>8.92</v>
      </c>
      <c r="G611" s="215">
        <f t="shared" si="22"/>
        <v>89.2</v>
      </c>
    </row>
    <row r="612" spans="1:7">
      <c r="A612" s="127">
        <v>3639</v>
      </c>
      <c r="B612" s="204"/>
      <c r="C612" s="203" t="s">
        <v>114</v>
      </c>
      <c r="D612" s="201">
        <v>41666</v>
      </c>
      <c r="E612" s="202">
        <v>122041</v>
      </c>
      <c r="F612" s="201">
        <v>20215</v>
      </c>
      <c r="G612" s="200">
        <v>16.600000000000001</v>
      </c>
    </row>
    <row r="613" spans="1:7">
      <c r="A613" s="132"/>
      <c r="B613" s="113"/>
      <c r="C613" s="112"/>
      <c r="D613" s="111"/>
      <c r="E613" s="111"/>
      <c r="F613" s="111"/>
      <c r="G613" s="199"/>
    </row>
    <row r="614" spans="1:7" s="205" customFormat="1">
      <c r="A614" s="211">
        <v>3716</v>
      </c>
      <c r="B614" s="210">
        <v>5339</v>
      </c>
      <c r="C614" s="209" t="s">
        <v>370</v>
      </c>
      <c r="D614" s="207">
        <v>3000</v>
      </c>
      <c r="E614" s="208">
        <v>2800</v>
      </c>
      <c r="F614" s="207">
        <v>2800</v>
      </c>
      <c r="G614" s="206">
        <f>F614/E614*100</f>
        <v>100</v>
      </c>
    </row>
    <row r="615" spans="1:7">
      <c r="A615" s="127">
        <v>3716</v>
      </c>
      <c r="B615" s="204"/>
      <c r="C615" s="203" t="s">
        <v>395</v>
      </c>
      <c r="D615" s="201">
        <v>3000</v>
      </c>
      <c r="E615" s="202">
        <v>2800</v>
      </c>
      <c r="F615" s="201">
        <v>2800</v>
      </c>
      <c r="G615" s="200">
        <v>100</v>
      </c>
    </row>
    <row r="616" spans="1:7">
      <c r="A616" s="132"/>
      <c r="B616" s="113"/>
      <c r="C616" s="112"/>
      <c r="D616" s="111"/>
      <c r="E616" s="111"/>
      <c r="F616" s="111"/>
      <c r="G616" s="199"/>
    </row>
    <row r="617" spans="1:7" s="205" customFormat="1">
      <c r="A617" s="211">
        <v>3719</v>
      </c>
      <c r="B617" s="210">
        <v>5163</v>
      </c>
      <c r="C617" s="209" t="s">
        <v>312</v>
      </c>
      <c r="D617" s="207">
        <v>0</v>
      </c>
      <c r="E617" s="208">
        <v>1.5</v>
      </c>
      <c r="F617" s="207">
        <v>0</v>
      </c>
      <c r="G617" s="206">
        <f>F617/E617*100</f>
        <v>0</v>
      </c>
    </row>
    <row r="618" spans="1:7" s="205" customFormat="1">
      <c r="A618" s="132">
        <v>3719</v>
      </c>
      <c r="B618" s="219">
        <v>5169</v>
      </c>
      <c r="C618" s="218" t="s">
        <v>318</v>
      </c>
      <c r="D618" s="216">
        <v>9032</v>
      </c>
      <c r="E618" s="217">
        <v>3372.9399999999996</v>
      </c>
      <c r="F618" s="216">
        <v>1062.529</v>
      </c>
      <c r="G618" s="215">
        <f>F618/E618*100</f>
        <v>31.501568364690748</v>
      </c>
    </row>
    <row r="619" spans="1:7" s="205" customFormat="1">
      <c r="A619" s="132">
        <v>3719</v>
      </c>
      <c r="B619" s="219">
        <v>5319</v>
      </c>
      <c r="C619" s="218" t="s">
        <v>368</v>
      </c>
      <c r="D619" s="216">
        <v>0</v>
      </c>
      <c r="E619" s="217">
        <v>20</v>
      </c>
      <c r="F619" s="216">
        <v>20</v>
      </c>
      <c r="G619" s="215">
        <f>F619/E619*100</f>
        <v>100</v>
      </c>
    </row>
    <row r="620" spans="1:7" s="205" customFormat="1">
      <c r="A620" s="132">
        <v>3719</v>
      </c>
      <c r="B620" s="219">
        <v>5321</v>
      </c>
      <c r="C620" s="218" t="s">
        <v>366</v>
      </c>
      <c r="D620" s="216">
        <v>500</v>
      </c>
      <c r="E620" s="217">
        <v>415</v>
      </c>
      <c r="F620" s="216">
        <v>415</v>
      </c>
      <c r="G620" s="215">
        <f>F620/E620*100</f>
        <v>100</v>
      </c>
    </row>
    <row r="621" spans="1:7" s="205" customFormat="1">
      <c r="A621" s="132">
        <v>3719</v>
      </c>
      <c r="B621" s="219">
        <v>5332</v>
      </c>
      <c r="C621" s="218" t="s">
        <v>390</v>
      </c>
      <c r="D621" s="216">
        <v>0</v>
      </c>
      <c r="E621" s="217">
        <v>140</v>
      </c>
      <c r="F621" s="216">
        <v>140</v>
      </c>
      <c r="G621" s="215">
        <f>F621/E621*100</f>
        <v>100</v>
      </c>
    </row>
    <row r="622" spans="1:7">
      <c r="A622" s="127">
        <v>3719</v>
      </c>
      <c r="B622" s="204"/>
      <c r="C622" s="203" t="s">
        <v>267</v>
      </c>
      <c r="D622" s="201">
        <v>9532</v>
      </c>
      <c r="E622" s="202">
        <v>3950</v>
      </c>
      <c r="F622" s="201">
        <v>1638</v>
      </c>
      <c r="G622" s="200">
        <v>41.5</v>
      </c>
    </row>
    <row r="623" spans="1:7">
      <c r="A623" s="132"/>
      <c r="B623" s="113"/>
      <c r="C623" s="112"/>
      <c r="D623" s="111"/>
      <c r="E623" s="111"/>
      <c r="F623" s="111"/>
      <c r="G623" s="199"/>
    </row>
    <row r="624" spans="1:7" s="205" customFormat="1">
      <c r="A624" s="211">
        <v>3724</v>
      </c>
      <c r="B624" s="210">
        <v>5212</v>
      </c>
      <c r="C624" s="209" t="s">
        <v>394</v>
      </c>
      <c r="D624" s="207">
        <v>0</v>
      </c>
      <c r="E624" s="208">
        <v>60.15</v>
      </c>
      <c r="F624" s="207">
        <v>60.143949999999997</v>
      </c>
      <c r="G624" s="206">
        <f>F624/E624*100</f>
        <v>99.989941812136323</v>
      </c>
    </row>
    <row r="625" spans="1:7" s="205" customFormat="1">
      <c r="A625" s="132">
        <v>3724</v>
      </c>
      <c r="B625" s="219">
        <v>5213</v>
      </c>
      <c r="C625" s="218" t="s">
        <v>379</v>
      </c>
      <c r="D625" s="216">
        <v>0</v>
      </c>
      <c r="E625" s="217">
        <v>503.37</v>
      </c>
      <c r="F625" s="216">
        <v>503.35998999999998</v>
      </c>
      <c r="G625" s="215">
        <f>F625/E625*100</f>
        <v>99.998011403142812</v>
      </c>
    </row>
    <row r="626" spans="1:7">
      <c r="A626" s="127">
        <v>3724</v>
      </c>
      <c r="B626" s="204"/>
      <c r="C626" s="203" t="s">
        <v>393</v>
      </c>
      <c r="D626" s="201">
        <v>0</v>
      </c>
      <c r="E626" s="202">
        <v>563</v>
      </c>
      <c r="F626" s="201">
        <v>563</v>
      </c>
      <c r="G626" s="200">
        <v>100</v>
      </c>
    </row>
    <row r="627" spans="1:7">
      <c r="A627" s="132"/>
      <c r="B627" s="113"/>
      <c r="C627" s="112"/>
      <c r="D627" s="111"/>
      <c r="E627" s="111"/>
      <c r="F627" s="111"/>
      <c r="G627" s="199"/>
    </row>
    <row r="628" spans="1:7" s="205" customFormat="1">
      <c r="A628" s="211">
        <v>3729</v>
      </c>
      <c r="B628" s="210">
        <v>5169</v>
      </c>
      <c r="C628" s="209" t="s">
        <v>318</v>
      </c>
      <c r="D628" s="207">
        <v>1700</v>
      </c>
      <c r="E628" s="208">
        <v>0</v>
      </c>
      <c r="F628" s="207">
        <v>0</v>
      </c>
      <c r="G628" s="206">
        <v>0</v>
      </c>
    </row>
    <row r="629" spans="1:7" s="205" customFormat="1">
      <c r="A629" s="132">
        <v>3729</v>
      </c>
      <c r="B629" s="219">
        <v>5213</v>
      </c>
      <c r="C629" s="218" t="s">
        <v>379</v>
      </c>
      <c r="D629" s="216">
        <v>1000</v>
      </c>
      <c r="E629" s="217">
        <v>1000</v>
      </c>
      <c r="F629" s="216">
        <v>1000</v>
      </c>
      <c r="G629" s="215">
        <f>F629/E629*100</f>
        <v>100</v>
      </c>
    </row>
    <row r="630" spans="1:7" s="205" customFormat="1">
      <c r="A630" s="132">
        <v>3729</v>
      </c>
      <c r="B630" s="219">
        <v>5321</v>
      </c>
      <c r="C630" s="218" t="s">
        <v>366</v>
      </c>
      <c r="D630" s="216">
        <v>200</v>
      </c>
      <c r="E630" s="217">
        <v>200</v>
      </c>
      <c r="F630" s="216">
        <v>200</v>
      </c>
      <c r="G630" s="215">
        <f>F630/E630*100</f>
        <v>100</v>
      </c>
    </row>
    <row r="631" spans="1:7">
      <c r="A631" s="127">
        <v>3729</v>
      </c>
      <c r="B631" s="204"/>
      <c r="C631" s="203" t="s">
        <v>180</v>
      </c>
      <c r="D631" s="201">
        <v>2900</v>
      </c>
      <c r="E631" s="202">
        <v>1200</v>
      </c>
      <c r="F631" s="201">
        <v>1200</v>
      </c>
      <c r="G631" s="200">
        <v>100</v>
      </c>
    </row>
    <row r="632" spans="1:7">
      <c r="A632" s="132"/>
      <c r="B632" s="113"/>
      <c r="C632" s="112"/>
      <c r="D632" s="111"/>
      <c r="E632" s="111"/>
      <c r="F632" s="111"/>
      <c r="G632" s="199"/>
    </row>
    <row r="633" spans="1:7" s="205" customFormat="1">
      <c r="A633" s="211">
        <v>3741</v>
      </c>
      <c r="B633" s="210">
        <v>5169</v>
      </c>
      <c r="C633" s="209" t="s">
        <v>318</v>
      </c>
      <c r="D633" s="207">
        <v>300</v>
      </c>
      <c r="E633" s="208">
        <v>186.34</v>
      </c>
      <c r="F633" s="207">
        <v>172.14150000000001</v>
      </c>
      <c r="G633" s="206">
        <f>F633/E633*100</f>
        <v>92.380326285284966</v>
      </c>
    </row>
    <row r="634" spans="1:7" s="205" customFormat="1">
      <c r="A634" s="132">
        <v>3741</v>
      </c>
      <c r="B634" s="219">
        <v>5192</v>
      </c>
      <c r="C634" s="218" t="s">
        <v>331</v>
      </c>
      <c r="D634" s="216">
        <v>0</v>
      </c>
      <c r="E634" s="217">
        <v>1487.85</v>
      </c>
      <c r="F634" s="216">
        <v>1487.837</v>
      </c>
      <c r="G634" s="215">
        <f>F634/E634*100</f>
        <v>99.999126256007003</v>
      </c>
    </row>
    <row r="635" spans="1:7" s="205" customFormat="1">
      <c r="A635" s="132">
        <v>3741</v>
      </c>
      <c r="B635" s="219">
        <v>5222</v>
      </c>
      <c r="C635" s="218" t="s">
        <v>367</v>
      </c>
      <c r="D635" s="216">
        <v>1000</v>
      </c>
      <c r="E635" s="217">
        <v>910</v>
      </c>
      <c r="F635" s="216">
        <v>910</v>
      </c>
      <c r="G635" s="215">
        <f>F635/E635*100</f>
        <v>100</v>
      </c>
    </row>
    <row r="636" spans="1:7">
      <c r="A636" s="127">
        <v>3741</v>
      </c>
      <c r="B636" s="204"/>
      <c r="C636" s="203" t="s">
        <v>392</v>
      </c>
      <c r="D636" s="201">
        <v>1300</v>
      </c>
      <c r="E636" s="202">
        <v>2584</v>
      </c>
      <c r="F636" s="201">
        <v>2570</v>
      </c>
      <c r="G636" s="200">
        <v>99.5</v>
      </c>
    </row>
    <row r="637" spans="1:7">
      <c r="A637" s="132"/>
      <c r="B637" s="113"/>
      <c r="C637" s="112"/>
      <c r="D637" s="111"/>
      <c r="E637" s="111"/>
      <c r="F637" s="111"/>
      <c r="G637" s="199"/>
    </row>
    <row r="638" spans="1:7" s="205" customFormat="1">
      <c r="A638" s="211">
        <v>3742</v>
      </c>
      <c r="B638" s="210">
        <v>5139</v>
      </c>
      <c r="C638" s="209" t="s">
        <v>321</v>
      </c>
      <c r="D638" s="207">
        <v>0</v>
      </c>
      <c r="E638" s="208">
        <v>126.6</v>
      </c>
      <c r="F638" s="207">
        <v>125.5663</v>
      </c>
      <c r="G638" s="206">
        <f>F638/E638*100</f>
        <v>99.183491311216429</v>
      </c>
    </row>
    <row r="639" spans="1:7" s="205" customFormat="1">
      <c r="A639" s="132">
        <v>3742</v>
      </c>
      <c r="B639" s="219">
        <v>5166</v>
      </c>
      <c r="C639" s="218" t="s">
        <v>319</v>
      </c>
      <c r="D639" s="216">
        <v>0</v>
      </c>
      <c r="E639" s="217">
        <v>52.9</v>
      </c>
      <c r="F639" s="216">
        <v>52.9</v>
      </c>
      <c r="G639" s="215">
        <f>F639/E639*100</f>
        <v>100</v>
      </c>
    </row>
    <row r="640" spans="1:7" s="205" customFormat="1">
      <c r="A640" s="132">
        <v>3742</v>
      </c>
      <c r="B640" s="219">
        <v>5169</v>
      </c>
      <c r="C640" s="218" t="s">
        <v>318</v>
      </c>
      <c r="D640" s="216">
        <v>2800</v>
      </c>
      <c r="E640" s="217">
        <v>2383.2800000000002</v>
      </c>
      <c r="F640" s="216">
        <v>2350.1201700000001</v>
      </c>
      <c r="G640" s="215">
        <f>F640/E640*100</f>
        <v>98.608647326373728</v>
      </c>
    </row>
    <row r="641" spans="1:7" s="205" customFormat="1">
      <c r="A641" s="132">
        <v>3742</v>
      </c>
      <c r="B641" s="219">
        <v>5192</v>
      </c>
      <c r="C641" s="218" t="s">
        <v>331</v>
      </c>
      <c r="D641" s="216">
        <v>700</v>
      </c>
      <c r="E641" s="217">
        <v>489.21</v>
      </c>
      <c r="F641" s="216">
        <v>420.98399999999998</v>
      </c>
      <c r="G641" s="215">
        <f>F641/E641*100</f>
        <v>86.053841908382907</v>
      </c>
    </row>
    <row r="642" spans="1:7">
      <c r="A642" s="127">
        <v>3742</v>
      </c>
      <c r="B642" s="204"/>
      <c r="C642" s="203" t="s">
        <v>391</v>
      </c>
      <c r="D642" s="201">
        <v>3500</v>
      </c>
      <c r="E642" s="202">
        <v>3052</v>
      </c>
      <c r="F642" s="201">
        <v>2950</v>
      </c>
      <c r="G642" s="200">
        <v>96.7</v>
      </c>
    </row>
    <row r="643" spans="1:7">
      <c r="A643" s="132"/>
      <c r="B643" s="113"/>
      <c r="C643" s="112"/>
      <c r="D643" s="111"/>
      <c r="E643" s="111"/>
      <c r="F643" s="111"/>
      <c r="G643" s="199"/>
    </row>
    <row r="644" spans="1:7" s="205" customFormat="1">
      <c r="A644" s="211">
        <v>3744</v>
      </c>
      <c r="B644" s="210">
        <v>5332</v>
      </c>
      <c r="C644" s="209" t="s">
        <v>390</v>
      </c>
      <c r="D644" s="207">
        <v>0</v>
      </c>
      <c r="E644" s="208">
        <v>2000</v>
      </c>
      <c r="F644" s="207">
        <v>1000</v>
      </c>
      <c r="G644" s="206">
        <f>F644/E644*100</f>
        <v>50</v>
      </c>
    </row>
    <row r="645" spans="1:7">
      <c r="A645" s="127">
        <v>3744</v>
      </c>
      <c r="B645" s="204"/>
      <c r="C645" s="203" t="s">
        <v>264</v>
      </c>
      <c r="D645" s="201">
        <v>0</v>
      </c>
      <c r="E645" s="202">
        <v>2000</v>
      </c>
      <c r="F645" s="201">
        <v>1000</v>
      </c>
      <c r="G645" s="200">
        <v>50</v>
      </c>
    </row>
    <row r="646" spans="1:7">
      <c r="A646" s="132"/>
      <c r="B646" s="113"/>
      <c r="C646" s="112"/>
      <c r="D646" s="111"/>
      <c r="E646" s="111"/>
      <c r="F646" s="111"/>
      <c r="G646" s="199"/>
    </row>
    <row r="647" spans="1:7" s="205" customFormat="1">
      <c r="A647" s="211">
        <v>3749</v>
      </c>
      <c r="B647" s="210">
        <v>5011</v>
      </c>
      <c r="C647" s="209" t="s">
        <v>356</v>
      </c>
      <c r="D647" s="207">
        <v>0</v>
      </c>
      <c r="E647" s="208">
        <v>486.49</v>
      </c>
      <c r="F647" s="207">
        <v>374.608</v>
      </c>
      <c r="G647" s="206">
        <f t="shared" ref="G647:G655" si="23">F647/E647*100</f>
        <v>77.002199428559678</v>
      </c>
    </row>
    <row r="648" spans="1:7" s="205" customFormat="1">
      <c r="A648" s="132">
        <v>3749</v>
      </c>
      <c r="B648" s="219">
        <v>5031</v>
      </c>
      <c r="C648" s="218" t="s">
        <v>352</v>
      </c>
      <c r="D648" s="216">
        <v>0</v>
      </c>
      <c r="E648" s="217">
        <v>121.62</v>
      </c>
      <c r="F648" s="216">
        <v>93.656000000000006</v>
      </c>
      <c r="G648" s="215">
        <f t="shared" si="23"/>
        <v>77.007071205393856</v>
      </c>
    </row>
    <row r="649" spans="1:7" s="205" customFormat="1">
      <c r="A649" s="132">
        <v>3749</v>
      </c>
      <c r="B649" s="219">
        <v>5032</v>
      </c>
      <c r="C649" s="218" t="s">
        <v>351</v>
      </c>
      <c r="D649" s="216">
        <v>0</v>
      </c>
      <c r="E649" s="217">
        <v>43.78</v>
      </c>
      <c r="F649" s="216">
        <v>33.722000000000001</v>
      </c>
      <c r="G649" s="215">
        <f t="shared" si="23"/>
        <v>77.02603928734581</v>
      </c>
    </row>
    <row r="650" spans="1:7" s="205" customFormat="1">
      <c r="A650" s="132">
        <v>3749</v>
      </c>
      <c r="B650" s="219">
        <v>5038</v>
      </c>
      <c r="C650" s="218" t="s">
        <v>350</v>
      </c>
      <c r="D650" s="216">
        <v>0</v>
      </c>
      <c r="E650" s="217">
        <v>2.04</v>
      </c>
      <c r="F650" s="216">
        <v>1.579</v>
      </c>
      <c r="G650" s="215">
        <f t="shared" si="23"/>
        <v>77.401960784313715</v>
      </c>
    </row>
    <row r="651" spans="1:7" s="205" customFormat="1">
      <c r="A651" s="132">
        <v>3749</v>
      </c>
      <c r="B651" s="219">
        <v>5139</v>
      </c>
      <c r="C651" s="218" t="s">
        <v>321</v>
      </c>
      <c r="D651" s="216">
        <v>0</v>
      </c>
      <c r="E651" s="217">
        <v>1007.25</v>
      </c>
      <c r="F651" s="216">
        <v>607.14639999999997</v>
      </c>
      <c r="G651" s="215">
        <f t="shared" si="23"/>
        <v>60.277627202779847</v>
      </c>
    </row>
    <row r="652" spans="1:7" s="205" customFormat="1">
      <c r="A652" s="132">
        <v>3749</v>
      </c>
      <c r="B652" s="219">
        <v>5163</v>
      </c>
      <c r="C652" s="218" t="s">
        <v>312</v>
      </c>
      <c r="D652" s="216">
        <v>0</v>
      </c>
      <c r="E652" s="217">
        <v>2.2799999999999998</v>
      </c>
      <c r="F652" s="216">
        <v>0.1152</v>
      </c>
      <c r="G652" s="215">
        <f t="shared" si="23"/>
        <v>5.052631578947369</v>
      </c>
    </row>
    <row r="653" spans="1:7" s="205" customFormat="1">
      <c r="A653" s="132">
        <v>3749</v>
      </c>
      <c r="B653" s="219">
        <v>5166</v>
      </c>
      <c r="C653" s="218" t="s">
        <v>319</v>
      </c>
      <c r="D653" s="216">
        <v>207</v>
      </c>
      <c r="E653" s="217">
        <v>398.43</v>
      </c>
      <c r="F653" s="216">
        <v>8.64</v>
      </c>
      <c r="G653" s="215">
        <f t="shared" si="23"/>
        <v>2.1685114072735487</v>
      </c>
    </row>
    <row r="654" spans="1:7" s="205" customFormat="1">
      <c r="A654" s="132">
        <v>3749</v>
      </c>
      <c r="B654" s="219">
        <v>5169</v>
      </c>
      <c r="C654" s="218" t="s">
        <v>318</v>
      </c>
      <c r="D654" s="216">
        <v>2255</v>
      </c>
      <c r="E654" s="217">
        <v>2580.54</v>
      </c>
      <c r="F654" s="216">
        <v>1049.598</v>
      </c>
      <c r="G654" s="215">
        <f t="shared" si="23"/>
        <v>40.673579948382894</v>
      </c>
    </row>
    <row r="655" spans="1:7" s="205" customFormat="1">
      <c r="A655" s="132">
        <v>3749</v>
      </c>
      <c r="B655" s="219">
        <v>5222</v>
      </c>
      <c r="C655" s="218" t="s">
        <v>367</v>
      </c>
      <c r="D655" s="216">
        <v>2392</v>
      </c>
      <c r="E655" s="217">
        <v>4977.2899999999991</v>
      </c>
      <c r="F655" s="216">
        <v>4010.2898399999999</v>
      </c>
      <c r="G655" s="215">
        <f t="shared" si="23"/>
        <v>80.571753705329613</v>
      </c>
    </row>
    <row r="656" spans="1:7">
      <c r="A656" s="127">
        <v>3749</v>
      </c>
      <c r="B656" s="204"/>
      <c r="C656" s="203" t="s">
        <v>389</v>
      </c>
      <c r="D656" s="201">
        <v>4854</v>
      </c>
      <c r="E656" s="202">
        <v>9619</v>
      </c>
      <c r="F656" s="201">
        <v>6181</v>
      </c>
      <c r="G656" s="200">
        <v>64.3</v>
      </c>
    </row>
    <row r="657" spans="1:7">
      <c r="A657" s="132"/>
      <c r="B657" s="113"/>
      <c r="C657" s="112"/>
      <c r="D657" s="111"/>
      <c r="E657" s="111"/>
      <c r="F657" s="111"/>
      <c r="G657" s="199"/>
    </row>
    <row r="658" spans="1:7" s="205" customFormat="1" ht="13.5" customHeight="1">
      <c r="A658" s="211">
        <v>3769</v>
      </c>
      <c r="B658" s="210">
        <v>5139</v>
      </c>
      <c r="C658" s="209" t="s">
        <v>321</v>
      </c>
      <c r="D658" s="207">
        <v>50</v>
      </c>
      <c r="E658" s="208">
        <v>50</v>
      </c>
      <c r="F658" s="207">
        <v>41.6</v>
      </c>
      <c r="G658" s="206">
        <f t="shared" ref="G658:G663" si="24">F658/E658*100</f>
        <v>83.2</v>
      </c>
    </row>
    <row r="659" spans="1:7" s="205" customFormat="1">
      <c r="A659" s="132">
        <v>3769</v>
      </c>
      <c r="B659" s="219">
        <v>5163</v>
      </c>
      <c r="C659" s="218" t="s">
        <v>312</v>
      </c>
      <c r="D659" s="216">
        <v>0</v>
      </c>
      <c r="E659" s="217">
        <v>1.5</v>
      </c>
      <c r="F659" s="216">
        <v>2.52E-2</v>
      </c>
      <c r="G659" s="215">
        <f t="shared" si="24"/>
        <v>1.68</v>
      </c>
    </row>
    <row r="660" spans="1:7" s="205" customFormat="1">
      <c r="A660" s="132">
        <v>3769</v>
      </c>
      <c r="B660" s="219">
        <v>5164</v>
      </c>
      <c r="C660" s="218" t="s">
        <v>313</v>
      </c>
      <c r="D660" s="216">
        <v>50</v>
      </c>
      <c r="E660" s="217">
        <v>50</v>
      </c>
      <c r="F660" s="216">
        <v>2.4500000000000002</v>
      </c>
      <c r="G660" s="215">
        <f t="shared" si="24"/>
        <v>4.9000000000000004</v>
      </c>
    </row>
    <row r="661" spans="1:7" s="205" customFormat="1">
      <c r="A661" s="132">
        <v>3769</v>
      </c>
      <c r="B661" s="219">
        <v>5166</v>
      </c>
      <c r="C661" s="218" t="s">
        <v>319</v>
      </c>
      <c r="D661" s="216">
        <v>800</v>
      </c>
      <c r="E661" s="217">
        <v>800</v>
      </c>
      <c r="F661" s="216">
        <v>62.04</v>
      </c>
      <c r="G661" s="215">
        <f t="shared" si="24"/>
        <v>7.754999999999999</v>
      </c>
    </row>
    <row r="662" spans="1:7" s="205" customFormat="1">
      <c r="A662" s="132">
        <v>3769</v>
      </c>
      <c r="B662" s="219">
        <v>5169</v>
      </c>
      <c r="C662" s="218" t="s">
        <v>318</v>
      </c>
      <c r="D662" s="216">
        <v>4160</v>
      </c>
      <c r="E662" s="217">
        <v>944.72</v>
      </c>
      <c r="F662" s="216">
        <v>190.94399999999999</v>
      </c>
      <c r="G662" s="215">
        <f t="shared" si="24"/>
        <v>20.211702938436783</v>
      </c>
    </row>
    <row r="663" spans="1:7" s="205" customFormat="1">
      <c r="A663" s="132">
        <v>3769</v>
      </c>
      <c r="B663" s="219">
        <v>5222</v>
      </c>
      <c r="C663" s="218" t="s">
        <v>367</v>
      </c>
      <c r="D663" s="216">
        <v>0</v>
      </c>
      <c r="E663" s="217">
        <v>150</v>
      </c>
      <c r="F663" s="216">
        <v>150</v>
      </c>
      <c r="G663" s="215">
        <f t="shared" si="24"/>
        <v>100</v>
      </c>
    </row>
    <row r="664" spans="1:7" s="205" customFormat="1">
      <c r="A664" s="132">
        <v>3769</v>
      </c>
      <c r="B664" s="219">
        <v>5229</v>
      </c>
      <c r="C664" s="218" t="s">
        <v>361</v>
      </c>
      <c r="D664" s="216">
        <v>2800</v>
      </c>
      <c r="E664" s="217">
        <v>0</v>
      </c>
      <c r="F664" s="216">
        <v>0</v>
      </c>
      <c r="G664" s="215">
        <v>0</v>
      </c>
    </row>
    <row r="665" spans="1:7" s="205" customFormat="1">
      <c r="A665" s="132">
        <v>3769</v>
      </c>
      <c r="B665" s="219">
        <v>5321</v>
      </c>
      <c r="C665" s="218" t="s">
        <v>366</v>
      </c>
      <c r="D665" s="216">
        <v>0</v>
      </c>
      <c r="E665" s="217">
        <v>106.1</v>
      </c>
      <c r="F665" s="216">
        <v>0</v>
      </c>
      <c r="G665" s="215">
        <f>F665/E665*100</f>
        <v>0</v>
      </c>
    </row>
    <row r="666" spans="1:7">
      <c r="A666" s="127">
        <v>3769</v>
      </c>
      <c r="B666" s="204"/>
      <c r="C666" s="203" t="s">
        <v>179</v>
      </c>
      <c r="D666" s="201">
        <v>7860</v>
      </c>
      <c r="E666" s="202">
        <v>2103</v>
      </c>
      <c r="F666" s="201">
        <v>447</v>
      </c>
      <c r="G666" s="200">
        <v>21.3</v>
      </c>
    </row>
    <row r="667" spans="1:7">
      <c r="A667" s="132"/>
      <c r="B667" s="113"/>
      <c r="C667" s="112"/>
      <c r="D667" s="111"/>
      <c r="E667" s="111"/>
      <c r="F667" s="111"/>
      <c r="G667" s="199"/>
    </row>
    <row r="668" spans="1:7" s="205" customFormat="1">
      <c r="A668" s="211">
        <v>3771</v>
      </c>
      <c r="B668" s="210">
        <v>5169</v>
      </c>
      <c r="C668" s="209" t="s">
        <v>318</v>
      </c>
      <c r="D668" s="207">
        <v>10</v>
      </c>
      <c r="E668" s="208">
        <v>0</v>
      </c>
      <c r="F668" s="207">
        <v>0</v>
      </c>
      <c r="G668" s="206">
        <v>0</v>
      </c>
    </row>
    <row r="669" spans="1:7">
      <c r="A669" s="127">
        <v>3771</v>
      </c>
      <c r="B669" s="204"/>
      <c r="C669" s="203" t="s">
        <v>388</v>
      </c>
      <c r="D669" s="201">
        <v>10</v>
      </c>
      <c r="E669" s="202">
        <v>0</v>
      </c>
      <c r="F669" s="201">
        <v>0</v>
      </c>
      <c r="G669" s="200">
        <v>0</v>
      </c>
    </row>
    <row r="670" spans="1:7">
      <c r="A670" s="132"/>
      <c r="B670" s="113"/>
      <c r="C670" s="112"/>
      <c r="D670" s="111"/>
      <c r="E670" s="111"/>
      <c r="F670" s="111"/>
      <c r="G670" s="199"/>
    </row>
    <row r="671" spans="1:7" s="205" customFormat="1">
      <c r="A671" s="211">
        <v>3792</v>
      </c>
      <c r="B671" s="210">
        <v>5139</v>
      </c>
      <c r="C671" s="209" t="s">
        <v>321</v>
      </c>
      <c r="D671" s="207">
        <v>210</v>
      </c>
      <c r="E671" s="208">
        <v>160</v>
      </c>
      <c r="F671" s="207">
        <v>149.13900000000001</v>
      </c>
      <c r="G671" s="206">
        <f t="shared" ref="G671:G682" si="25">F671/E671*100</f>
        <v>93.211875000000006</v>
      </c>
    </row>
    <row r="672" spans="1:7" s="205" customFormat="1">
      <c r="A672" s="132">
        <v>3792</v>
      </c>
      <c r="B672" s="219">
        <v>5164</v>
      </c>
      <c r="C672" s="218" t="s">
        <v>313</v>
      </c>
      <c r="D672" s="216">
        <v>50</v>
      </c>
      <c r="E672" s="217">
        <v>20</v>
      </c>
      <c r="F672" s="216">
        <v>0</v>
      </c>
      <c r="G672" s="215">
        <f t="shared" si="25"/>
        <v>0</v>
      </c>
    </row>
    <row r="673" spans="1:7" s="205" customFormat="1">
      <c r="A673" s="132">
        <v>3792</v>
      </c>
      <c r="B673" s="219">
        <v>5166</v>
      </c>
      <c r="C673" s="218" t="s">
        <v>319</v>
      </c>
      <c r="D673" s="216">
        <v>50</v>
      </c>
      <c r="E673" s="217">
        <v>20</v>
      </c>
      <c r="F673" s="216">
        <v>0</v>
      </c>
      <c r="G673" s="215">
        <f t="shared" si="25"/>
        <v>0</v>
      </c>
    </row>
    <row r="674" spans="1:7" s="205" customFormat="1">
      <c r="A674" s="132">
        <v>3792</v>
      </c>
      <c r="B674" s="219">
        <v>5169</v>
      </c>
      <c r="C674" s="218" t="s">
        <v>318</v>
      </c>
      <c r="D674" s="216">
        <v>760</v>
      </c>
      <c r="E674" s="217">
        <v>576.1099999999999</v>
      </c>
      <c r="F674" s="216">
        <v>412.46499999999997</v>
      </c>
      <c r="G674" s="215">
        <f t="shared" si="25"/>
        <v>71.59483431983476</v>
      </c>
    </row>
    <row r="675" spans="1:7" s="205" customFormat="1">
      <c r="A675" s="132">
        <v>3792</v>
      </c>
      <c r="B675" s="219">
        <v>5175</v>
      </c>
      <c r="C675" s="218" t="s">
        <v>317</v>
      </c>
      <c r="D675" s="216">
        <v>10</v>
      </c>
      <c r="E675" s="217">
        <v>10</v>
      </c>
      <c r="F675" s="216">
        <v>10</v>
      </c>
      <c r="G675" s="215">
        <f t="shared" si="25"/>
        <v>100</v>
      </c>
    </row>
    <row r="676" spans="1:7" s="205" customFormat="1">
      <c r="A676" s="132">
        <v>3792</v>
      </c>
      <c r="B676" s="219">
        <v>5179</v>
      </c>
      <c r="C676" s="218" t="s">
        <v>334</v>
      </c>
      <c r="D676" s="216">
        <v>0</v>
      </c>
      <c r="E676" s="217">
        <v>1142</v>
      </c>
      <c r="F676" s="216">
        <v>732.05</v>
      </c>
      <c r="G676" s="215">
        <f t="shared" si="25"/>
        <v>64.102451838879162</v>
      </c>
    </row>
    <row r="677" spans="1:7" s="205" customFormat="1">
      <c r="A677" s="132">
        <v>3792</v>
      </c>
      <c r="B677" s="219">
        <v>5194</v>
      </c>
      <c r="C677" s="218" t="s">
        <v>316</v>
      </c>
      <c r="D677" s="216">
        <v>100</v>
      </c>
      <c r="E677" s="217">
        <v>100</v>
      </c>
      <c r="F677" s="216">
        <v>100</v>
      </c>
      <c r="G677" s="215">
        <f t="shared" si="25"/>
        <v>100</v>
      </c>
    </row>
    <row r="678" spans="1:7" s="205" customFormat="1">
      <c r="A678" s="132">
        <v>3792</v>
      </c>
      <c r="B678" s="219">
        <v>5221</v>
      </c>
      <c r="C678" s="218" t="s">
        <v>371</v>
      </c>
      <c r="D678" s="216">
        <v>0</v>
      </c>
      <c r="E678" s="217">
        <v>235.6</v>
      </c>
      <c r="F678" s="216">
        <v>228.977</v>
      </c>
      <c r="G678" s="215">
        <f t="shared" si="25"/>
        <v>97.188879456706289</v>
      </c>
    </row>
    <row r="679" spans="1:7" s="205" customFormat="1">
      <c r="A679" s="132">
        <v>3792</v>
      </c>
      <c r="B679" s="219">
        <v>5222</v>
      </c>
      <c r="C679" s="218" t="s">
        <v>367</v>
      </c>
      <c r="D679" s="216">
        <v>0</v>
      </c>
      <c r="E679" s="217">
        <v>1125.6199999999999</v>
      </c>
      <c r="F679" s="216">
        <v>1125.21082</v>
      </c>
      <c r="G679" s="215">
        <f t="shared" si="25"/>
        <v>99.963648478172047</v>
      </c>
    </row>
    <row r="680" spans="1:7" s="205" customFormat="1">
      <c r="A680" s="132">
        <v>3792</v>
      </c>
      <c r="B680" s="219">
        <v>5229</v>
      </c>
      <c r="C680" s="218" t="s">
        <v>361</v>
      </c>
      <c r="D680" s="216">
        <v>2000</v>
      </c>
      <c r="E680" s="217">
        <v>1576.8</v>
      </c>
      <c r="F680" s="216">
        <v>75</v>
      </c>
      <c r="G680" s="215">
        <f t="shared" si="25"/>
        <v>4.756468797564688</v>
      </c>
    </row>
    <row r="681" spans="1:7" s="205" customFormat="1">
      <c r="A681" s="132">
        <v>3792</v>
      </c>
      <c r="B681" s="219">
        <v>5321</v>
      </c>
      <c r="C681" s="218" t="s">
        <v>366</v>
      </c>
      <c r="D681" s="216">
        <v>500</v>
      </c>
      <c r="E681" s="217">
        <v>1322.8200000000002</v>
      </c>
      <c r="F681" s="216">
        <v>1322.7201</v>
      </c>
      <c r="G681" s="215">
        <f t="shared" si="25"/>
        <v>99.99244795210231</v>
      </c>
    </row>
    <row r="682" spans="1:7" s="205" customFormat="1">
      <c r="A682" s="132">
        <v>3792</v>
      </c>
      <c r="B682" s="219">
        <v>5331</v>
      </c>
      <c r="C682" s="218" t="s">
        <v>377</v>
      </c>
      <c r="D682" s="216">
        <v>100</v>
      </c>
      <c r="E682" s="217">
        <v>717.8</v>
      </c>
      <c r="F682" s="216">
        <v>717.8</v>
      </c>
      <c r="G682" s="215">
        <f t="shared" si="25"/>
        <v>100</v>
      </c>
    </row>
    <row r="683" spans="1:7">
      <c r="A683" s="127">
        <v>3792</v>
      </c>
      <c r="B683" s="204"/>
      <c r="C683" s="203" t="s">
        <v>178</v>
      </c>
      <c r="D683" s="201">
        <v>3780</v>
      </c>
      <c r="E683" s="202">
        <v>7008</v>
      </c>
      <c r="F683" s="201">
        <v>4873</v>
      </c>
      <c r="G683" s="200">
        <v>69.5</v>
      </c>
    </row>
    <row r="684" spans="1:7">
      <c r="A684" s="132"/>
      <c r="B684" s="113"/>
      <c r="C684" s="112"/>
      <c r="D684" s="111"/>
      <c r="E684" s="111"/>
      <c r="F684" s="111"/>
      <c r="G684" s="199"/>
    </row>
    <row r="685" spans="1:7" s="205" customFormat="1">
      <c r="A685" s="211">
        <v>3799</v>
      </c>
      <c r="B685" s="210">
        <v>5213</v>
      </c>
      <c r="C685" s="209" t="s">
        <v>379</v>
      </c>
      <c r="D685" s="207">
        <v>0</v>
      </c>
      <c r="E685" s="208">
        <v>130</v>
      </c>
      <c r="F685" s="207">
        <v>130</v>
      </c>
      <c r="G685" s="206">
        <f>F685/E685*100</f>
        <v>100</v>
      </c>
    </row>
    <row r="686" spans="1:7" s="205" customFormat="1">
      <c r="A686" s="132">
        <v>3799</v>
      </c>
      <c r="B686" s="219">
        <v>5221</v>
      </c>
      <c r="C686" s="218" t="s">
        <v>371</v>
      </c>
      <c r="D686" s="216">
        <v>0</v>
      </c>
      <c r="E686" s="217">
        <v>20</v>
      </c>
      <c r="F686" s="216">
        <v>20</v>
      </c>
      <c r="G686" s="215">
        <f>F686/E686*100</f>
        <v>100</v>
      </c>
    </row>
    <row r="687" spans="1:7" s="205" customFormat="1">
      <c r="A687" s="132">
        <v>3799</v>
      </c>
      <c r="B687" s="219">
        <v>5222</v>
      </c>
      <c r="C687" s="218" t="s">
        <v>367</v>
      </c>
      <c r="D687" s="216">
        <v>0</v>
      </c>
      <c r="E687" s="217">
        <v>357.2</v>
      </c>
      <c r="F687" s="216">
        <v>357.2</v>
      </c>
      <c r="G687" s="215">
        <f>F687/E687*100</f>
        <v>100</v>
      </c>
    </row>
    <row r="688" spans="1:7" s="205" customFormat="1">
      <c r="A688" s="132">
        <v>3799</v>
      </c>
      <c r="B688" s="219">
        <v>5229</v>
      </c>
      <c r="C688" s="218" t="s">
        <v>361</v>
      </c>
      <c r="D688" s="216">
        <v>1300</v>
      </c>
      <c r="E688" s="217">
        <v>712.8</v>
      </c>
      <c r="F688" s="216">
        <v>190</v>
      </c>
      <c r="G688" s="215">
        <f>F688/E688*100</f>
        <v>26.655443322109988</v>
      </c>
    </row>
    <row r="689" spans="1:7" s="205" customFormat="1">
      <c r="A689" s="132">
        <v>3799</v>
      </c>
      <c r="B689" s="219">
        <v>5321</v>
      </c>
      <c r="C689" s="218" t="s">
        <v>366</v>
      </c>
      <c r="D689" s="216">
        <v>0</v>
      </c>
      <c r="E689" s="217">
        <v>5986.71</v>
      </c>
      <c r="F689" s="216">
        <v>3421.33113</v>
      </c>
      <c r="G689" s="215">
        <f>F689/E689*100</f>
        <v>57.148770025606723</v>
      </c>
    </row>
    <row r="690" spans="1:7" s="205" customFormat="1">
      <c r="A690" s="132">
        <v>3799</v>
      </c>
      <c r="B690" s="219">
        <v>5493</v>
      </c>
      <c r="C690" s="218" t="s">
        <v>387</v>
      </c>
      <c r="D690" s="216">
        <v>2500</v>
      </c>
      <c r="E690" s="217">
        <v>0</v>
      </c>
      <c r="F690" s="216">
        <v>0</v>
      </c>
      <c r="G690" s="215">
        <v>0</v>
      </c>
    </row>
    <row r="691" spans="1:7">
      <c r="A691" s="127">
        <v>3799</v>
      </c>
      <c r="B691" s="204"/>
      <c r="C691" s="203" t="s">
        <v>262</v>
      </c>
      <c r="D691" s="201">
        <v>3800</v>
      </c>
      <c r="E691" s="202">
        <v>7207</v>
      </c>
      <c r="F691" s="201">
        <v>4118</v>
      </c>
      <c r="G691" s="200">
        <v>57.1</v>
      </c>
    </row>
    <row r="692" spans="1:7">
      <c r="A692" s="132"/>
      <c r="B692" s="113"/>
      <c r="C692" s="112"/>
      <c r="D692" s="111"/>
      <c r="E692" s="111"/>
      <c r="F692" s="111"/>
      <c r="G692" s="199"/>
    </row>
    <row r="693" spans="1:7" s="205" customFormat="1">
      <c r="A693" s="211">
        <v>3900</v>
      </c>
      <c r="B693" s="210">
        <v>5166</v>
      </c>
      <c r="C693" s="209" t="s">
        <v>319</v>
      </c>
      <c r="D693" s="207">
        <v>0</v>
      </c>
      <c r="E693" s="208">
        <v>411.4</v>
      </c>
      <c r="F693" s="207">
        <v>411.4</v>
      </c>
      <c r="G693" s="206">
        <f>F693/E693*100</f>
        <v>100</v>
      </c>
    </row>
    <row r="694" spans="1:7" s="205" customFormat="1">
      <c r="A694" s="132">
        <v>3900</v>
      </c>
      <c r="B694" s="219">
        <v>5222</v>
      </c>
      <c r="C694" s="218" t="s">
        <v>367</v>
      </c>
      <c r="D694" s="216">
        <v>0</v>
      </c>
      <c r="E694" s="217">
        <v>20</v>
      </c>
      <c r="F694" s="216">
        <v>0</v>
      </c>
      <c r="G694" s="215">
        <f>F694/E694*100</f>
        <v>0</v>
      </c>
    </row>
    <row r="695" spans="1:7">
      <c r="A695" s="127">
        <v>3900</v>
      </c>
      <c r="B695" s="204"/>
      <c r="C695" s="203" t="s">
        <v>386</v>
      </c>
      <c r="D695" s="201">
        <v>0</v>
      </c>
      <c r="E695" s="202">
        <v>431</v>
      </c>
      <c r="F695" s="201">
        <v>411</v>
      </c>
      <c r="G695" s="200">
        <v>95.4</v>
      </c>
    </row>
    <row r="696" spans="1:7">
      <c r="A696" s="132"/>
      <c r="B696" s="113"/>
      <c r="C696" s="112"/>
      <c r="D696" s="111"/>
      <c r="E696" s="111"/>
      <c r="F696" s="111"/>
      <c r="G696" s="199"/>
    </row>
    <row r="697" spans="1:7">
      <c r="A697" s="1114" t="s">
        <v>261</v>
      </c>
      <c r="B697" s="1115"/>
      <c r="C697" s="1115"/>
      <c r="D697" s="226">
        <v>1667664</v>
      </c>
      <c r="E697" s="226">
        <v>12100093</v>
      </c>
      <c r="F697" s="226">
        <v>11578014</v>
      </c>
      <c r="G697" s="225">
        <v>95.7</v>
      </c>
    </row>
    <row r="698" spans="1:7">
      <c r="A698" s="122"/>
      <c r="B698" s="233"/>
      <c r="C698" s="121"/>
      <c r="D698" s="120"/>
      <c r="E698" s="120"/>
      <c r="F698" s="120"/>
      <c r="G698" s="119"/>
    </row>
    <row r="699" spans="1:7" s="205" customFormat="1">
      <c r="A699" s="211">
        <v>4311</v>
      </c>
      <c r="B699" s="210">
        <v>5169</v>
      </c>
      <c r="C699" s="209" t="s">
        <v>318</v>
      </c>
      <c r="D699" s="207">
        <v>200</v>
      </c>
      <c r="E699" s="208">
        <v>207.35999999999999</v>
      </c>
      <c r="F699" s="207">
        <v>0</v>
      </c>
      <c r="G699" s="206">
        <f>F699/E699*100</f>
        <v>0</v>
      </c>
    </row>
    <row r="700" spans="1:7">
      <c r="A700" s="127">
        <v>4311</v>
      </c>
      <c r="B700" s="204"/>
      <c r="C700" s="203" t="s">
        <v>385</v>
      </c>
      <c r="D700" s="201">
        <v>200</v>
      </c>
      <c r="E700" s="202">
        <v>207</v>
      </c>
      <c r="F700" s="201">
        <v>0</v>
      </c>
      <c r="G700" s="200">
        <v>0</v>
      </c>
    </row>
    <row r="701" spans="1:7">
      <c r="A701" s="132"/>
      <c r="B701" s="113"/>
      <c r="C701" s="112"/>
      <c r="D701" s="111"/>
      <c r="E701" s="111"/>
      <c r="F701" s="111"/>
      <c r="G701" s="199"/>
    </row>
    <row r="702" spans="1:7" s="205" customFormat="1">
      <c r="A702" s="211">
        <v>4319</v>
      </c>
      <c r="B702" s="210">
        <v>5166</v>
      </c>
      <c r="C702" s="209" t="s">
        <v>319</v>
      </c>
      <c r="D702" s="207">
        <v>100</v>
      </c>
      <c r="E702" s="208">
        <v>11.8</v>
      </c>
      <c r="F702" s="207">
        <v>7</v>
      </c>
      <c r="G702" s="206">
        <f>F702/E702*100</f>
        <v>59.322033898305079</v>
      </c>
    </row>
    <row r="703" spans="1:7" s="205" customFormat="1">
      <c r="A703" s="132">
        <v>4319</v>
      </c>
      <c r="B703" s="219">
        <v>5331</v>
      </c>
      <c r="C703" s="218" t="s">
        <v>377</v>
      </c>
      <c r="D703" s="216">
        <v>5150</v>
      </c>
      <c r="E703" s="217">
        <v>5150</v>
      </c>
      <c r="F703" s="216">
        <v>5150</v>
      </c>
      <c r="G703" s="215">
        <f>F703/E703*100</f>
        <v>100</v>
      </c>
    </row>
    <row r="704" spans="1:7">
      <c r="A704" s="127">
        <v>4319</v>
      </c>
      <c r="B704" s="204"/>
      <c r="C704" s="203" t="s">
        <v>384</v>
      </c>
      <c r="D704" s="201">
        <v>5250</v>
      </c>
      <c r="E704" s="202">
        <v>5162</v>
      </c>
      <c r="F704" s="201">
        <v>5157</v>
      </c>
      <c r="G704" s="200">
        <v>99.9</v>
      </c>
    </row>
    <row r="705" spans="1:7">
      <c r="A705" s="132"/>
      <c r="B705" s="113"/>
      <c r="C705" s="112"/>
      <c r="D705" s="111"/>
      <c r="E705" s="111"/>
      <c r="F705" s="111"/>
      <c r="G705" s="199"/>
    </row>
    <row r="706" spans="1:7" s="205" customFormat="1">
      <c r="A706" s="211">
        <v>4322</v>
      </c>
      <c r="B706" s="210">
        <v>5169</v>
      </c>
      <c r="C706" s="209" t="s">
        <v>318</v>
      </c>
      <c r="D706" s="207">
        <v>0</v>
      </c>
      <c r="E706" s="208">
        <v>115</v>
      </c>
      <c r="F706" s="207">
        <v>0</v>
      </c>
      <c r="G706" s="206">
        <f>F706/E706*100</f>
        <v>0</v>
      </c>
    </row>
    <row r="707" spans="1:7" s="205" customFormat="1">
      <c r="A707" s="132">
        <v>4322</v>
      </c>
      <c r="B707" s="219">
        <v>5331</v>
      </c>
      <c r="C707" s="218" t="s">
        <v>377</v>
      </c>
      <c r="D707" s="216">
        <v>28907</v>
      </c>
      <c r="E707" s="217">
        <v>64745</v>
      </c>
      <c r="F707" s="216">
        <v>64745</v>
      </c>
      <c r="G707" s="215">
        <f>F707/E707*100</f>
        <v>100</v>
      </c>
    </row>
    <row r="708" spans="1:7" s="205" customFormat="1">
      <c r="A708" s="132">
        <v>4322</v>
      </c>
      <c r="B708" s="219">
        <v>5336</v>
      </c>
      <c r="C708" s="218" t="s">
        <v>374</v>
      </c>
      <c r="D708" s="216">
        <v>0</v>
      </c>
      <c r="E708" s="217">
        <v>174038</v>
      </c>
      <c r="F708" s="216">
        <v>174038</v>
      </c>
      <c r="G708" s="215">
        <f>F708/E708*100</f>
        <v>100</v>
      </c>
    </row>
    <row r="709" spans="1:7">
      <c r="A709" s="127">
        <v>4322</v>
      </c>
      <c r="B709" s="204"/>
      <c r="C709" s="203" t="s">
        <v>259</v>
      </c>
      <c r="D709" s="201">
        <v>28907</v>
      </c>
      <c r="E709" s="202">
        <v>238898</v>
      </c>
      <c r="F709" s="201">
        <v>238783</v>
      </c>
      <c r="G709" s="200">
        <v>100</v>
      </c>
    </row>
    <row r="710" spans="1:7">
      <c r="A710" s="132"/>
      <c r="B710" s="113"/>
      <c r="C710" s="112"/>
      <c r="D710" s="111"/>
      <c r="E710" s="111"/>
      <c r="F710" s="111"/>
      <c r="G710" s="199"/>
    </row>
    <row r="711" spans="1:7" s="205" customFormat="1">
      <c r="A711" s="211">
        <v>4324</v>
      </c>
      <c r="B711" s="210">
        <v>5221</v>
      </c>
      <c r="C711" s="209" t="s">
        <v>371</v>
      </c>
      <c r="D711" s="207">
        <v>0</v>
      </c>
      <c r="E711" s="208">
        <v>1052.07</v>
      </c>
      <c r="F711" s="207">
        <v>1052.066</v>
      </c>
      <c r="G711" s="206">
        <f t="shared" ref="G711:G716" si="26">F711/E711*100</f>
        <v>99.999619797161799</v>
      </c>
    </row>
    <row r="712" spans="1:7" s="205" customFormat="1">
      <c r="A712" s="132">
        <v>4324</v>
      </c>
      <c r="B712" s="219">
        <v>5222</v>
      </c>
      <c r="C712" s="218" t="s">
        <v>367</v>
      </c>
      <c r="D712" s="216">
        <v>0</v>
      </c>
      <c r="E712" s="217">
        <v>11287.220000000001</v>
      </c>
      <c r="F712" s="216">
        <v>11287.217000000001</v>
      </c>
      <c r="G712" s="215">
        <f t="shared" si="26"/>
        <v>99.999973421267583</v>
      </c>
    </row>
    <row r="713" spans="1:7" s="205" customFormat="1">
      <c r="A713" s="132">
        <v>4324</v>
      </c>
      <c r="B713" s="219">
        <v>5223</v>
      </c>
      <c r="C713" s="218" t="s">
        <v>373</v>
      </c>
      <c r="D713" s="216">
        <v>0</v>
      </c>
      <c r="E713" s="217">
        <v>3643.1600000000003</v>
      </c>
      <c r="F713" s="216">
        <v>3643.1620000000003</v>
      </c>
      <c r="G713" s="215">
        <f t="shared" si="26"/>
        <v>100.00005489739677</v>
      </c>
    </row>
    <row r="714" spans="1:7" s="205" customFormat="1">
      <c r="A714" s="132">
        <v>4324</v>
      </c>
      <c r="B714" s="219">
        <v>5229</v>
      </c>
      <c r="C714" s="218" t="s">
        <v>361</v>
      </c>
      <c r="D714" s="216">
        <v>0</v>
      </c>
      <c r="E714" s="217">
        <v>124.66</v>
      </c>
      <c r="F714" s="216">
        <v>0</v>
      </c>
      <c r="G714" s="215">
        <f t="shared" si="26"/>
        <v>0</v>
      </c>
    </row>
    <row r="715" spans="1:7" s="205" customFormat="1">
      <c r="A715" s="132">
        <v>4324</v>
      </c>
      <c r="B715" s="219">
        <v>5321</v>
      </c>
      <c r="C715" s="218" t="s">
        <v>366</v>
      </c>
      <c r="D715" s="216">
        <v>0</v>
      </c>
      <c r="E715" s="217">
        <v>4059.98</v>
      </c>
      <c r="F715" s="216">
        <v>4059.9780000000001</v>
      </c>
      <c r="G715" s="215">
        <f t="shared" si="26"/>
        <v>99.99995073867359</v>
      </c>
    </row>
    <row r="716" spans="1:7" s="205" customFormat="1">
      <c r="A716" s="132">
        <v>4324</v>
      </c>
      <c r="B716" s="219">
        <v>5336</v>
      </c>
      <c r="C716" s="218" t="s">
        <v>374</v>
      </c>
      <c r="D716" s="216">
        <v>0</v>
      </c>
      <c r="E716" s="217">
        <v>8834.119999999999</v>
      </c>
      <c r="F716" s="216">
        <v>8834.1129999999994</v>
      </c>
      <c r="G716" s="215">
        <f t="shared" si="26"/>
        <v>99.99992076177368</v>
      </c>
    </row>
    <row r="717" spans="1:7">
      <c r="A717" s="127">
        <v>4324</v>
      </c>
      <c r="B717" s="204"/>
      <c r="C717" s="203" t="s">
        <v>383</v>
      </c>
      <c r="D717" s="201">
        <v>0</v>
      </c>
      <c r="E717" s="202">
        <v>29001</v>
      </c>
      <c r="F717" s="201">
        <v>28876</v>
      </c>
      <c r="G717" s="200">
        <v>99.6</v>
      </c>
    </row>
    <row r="718" spans="1:7">
      <c r="A718" s="132"/>
      <c r="B718" s="113"/>
      <c r="C718" s="112"/>
      <c r="D718" s="111"/>
      <c r="E718" s="111"/>
      <c r="F718" s="111"/>
      <c r="G718" s="199"/>
    </row>
    <row r="719" spans="1:7" s="205" customFormat="1">
      <c r="A719" s="211">
        <v>4332</v>
      </c>
      <c r="B719" s="210">
        <v>5011</v>
      </c>
      <c r="C719" s="209" t="s">
        <v>356</v>
      </c>
      <c r="D719" s="207">
        <v>0</v>
      </c>
      <c r="E719" s="208">
        <v>58</v>
      </c>
      <c r="F719" s="207">
        <v>14.812000000000001</v>
      </c>
      <c r="G719" s="206">
        <f t="shared" ref="G719:G724" si="27">F719/E719*100</f>
        <v>25.537931034482757</v>
      </c>
    </row>
    <row r="720" spans="1:7" s="205" customFormat="1">
      <c r="A720" s="132">
        <v>4332</v>
      </c>
      <c r="B720" s="219">
        <v>5031</v>
      </c>
      <c r="C720" s="218" t="s">
        <v>352</v>
      </c>
      <c r="D720" s="216">
        <v>0</v>
      </c>
      <c r="E720" s="217">
        <v>14.5</v>
      </c>
      <c r="F720" s="216">
        <v>3.702</v>
      </c>
      <c r="G720" s="215">
        <f t="shared" si="27"/>
        <v>25.531034482758621</v>
      </c>
    </row>
    <row r="721" spans="1:7" s="205" customFormat="1">
      <c r="A721" s="132">
        <v>4332</v>
      </c>
      <c r="B721" s="219">
        <v>5032</v>
      </c>
      <c r="C721" s="218" t="s">
        <v>351</v>
      </c>
      <c r="D721" s="216">
        <v>0</v>
      </c>
      <c r="E721" s="217">
        <v>5.2200000000000006</v>
      </c>
      <c r="F721" s="216">
        <v>1.331</v>
      </c>
      <c r="G721" s="215">
        <f t="shared" si="27"/>
        <v>25.498084291187734</v>
      </c>
    </row>
    <row r="722" spans="1:7" s="205" customFormat="1">
      <c r="A722" s="132">
        <v>4332</v>
      </c>
      <c r="B722" s="219">
        <v>5038</v>
      </c>
      <c r="C722" s="218" t="s">
        <v>350</v>
      </c>
      <c r="D722" s="216">
        <v>0</v>
      </c>
      <c r="E722" s="217">
        <v>0.27999999999999997</v>
      </c>
      <c r="F722" s="216">
        <v>5.8999999999999997E-2</v>
      </c>
      <c r="G722" s="215">
        <f t="shared" si="27"/>
        <v>21.071428571428573</v>
      </c>
    </row>
    <row r="723" spans="1:7" s="205" customFormat="1">
      <c r="A723" s="132">
        <v>4332</v>
      </c>
      <c r="B723" s="219">
        <v>5169</v>
      </c>
      <c r="C723" s="218" t="s">
        <v>318</v>
      </c>
      <c r="D723" s="216">
        <v>0</v>
      </c>
      <c r="E723" s="217">
        <v>237</v>
      </c>
      <c r="F723" s="216">
        <v>0</v>
      </c>
      <c r="G723" s="215">
        <f t="shared" si="27"/>
        <v>0</v>
      </c>
    </row>
    <row r="724" spans="1:7" s="205" customFormat="1">
      <c r="A724" s="132">
        <v>4332</v>
      </c>
      <c r="B724" s="219">
        <v>5331</v>
      </c>
      <c r="C724" s="218" t="s">
        <v>377</v>
      </c>
      <c r="D724" s="216">
        <v>11000</v>
      </c>
      <c r="E724" s="217">
        <v>6790</v>
      </c>
      <c r="F724" s="216">
        <v>5900</v>
      </c>
      <c r="G724" s="215">
        <f t="shared" si="27"/>
        <v>86.892488954344628</v>
      </c>
    </row>
    <row r="725" spans="1:7">
      <c r="A725" s="127">
        <v>4332</v>
      </c>
      <c r="B725" s="204"/>
      <c r="C725" s="203" t="s">
        <v>170</v>
      </c>
      <c r="D725" s="201">
        <v>11000</v>
      </c>
      <c r="E725" s="202">
        <v>7105</v>
      </c>
      <c r="F725" s="201">
        <v>5920</v>
      </c>
      <c r="G725" s="200">
        <v>83.3</v>
      </c>
    </row>
    <row r="726" spans="1:7">
      <c r="A726" s="132"/>
      <c r="B726" s="113"/>
      <c r="C726" s="112"/>
      <c r="D726" s="111"/>
      <c r="E726" s="111"/>
      <c r="F726" s="111"/>
      <c r="G726" s="199"/>
    </row>
    <row r="727" spans="1:7" s="205" customFormat="1">
      <c r="A727" s="211">
        <v>4339</v>
      </c>
      <c r="B727" s="210">
        <v>5169</v>
      </c>
      <c r="C727" s="209" t="s">
        <v>318</v>
      </c>
      <c r="D727" s="207">
        <v>200</v>
      </c>
      <c r="E727" s="208">
        <v>200</v>
      </c>
      <c r="F727" s="207">
        <v>14.656000000000001</v>
      </c>
      <c r="G727" s="232">
        <v>7.5</v>
      </c>
    </row>
    <row r="728" spans="1:7">
      <c r="A728" s="127">
        <v>4339</v>
      </c>
      <c r="B728" s="204"/>
      <c r="C728" s="203" t="s">
        <v>382</v>
      </c>
      <c r="D728" s="201">
        <v>200</v>
      </c>
      <c r="E728" s="202">
        <v>200</v>
      </c>
      <c r="F728" s="201">
        <v>15</v>
      </c>
      <c r="G728" s="230">
        <v>7.5</v>
      </c>
    </row>
    <row r="729" spans="1:7">
      <c r="A729" s="132"/>
      <c r="B729" s="113"/>
      <c r="C729" s="112"/>
      <c r="D729" s="111"/>
      <c r="E729" s="111"/>
      <c r="F729" s="111"/>
      <c r="G729" s="199"/>
    </row>
    <row r="730" spans="1:7" s="205" customFormat="1">
      <c r="A730" s="211">
        <v>4342</v>
      </c>
      <c r="B730" s="210">
        <v>5011</v>
      </c>
      <c r="C730" s="209" t="s">
        <v>356</v>
      </c>
      <c r="D730" s="207">
        <v>0</v>
      </c>
      <c r="E730" s="208">
        <v>233.28</v>
      </c>
      <c r="F730" s="207">
        <v>233.28</v>
      </c>
      <c r="G730" s="206">
        <f t="shared" ref="G730:G743" si="28">F730/E730*100</f>
        <v>100</v>
      </c>
    </row>
    <row r="731" spans="1:7" s="205" customFormat="1">
      <c r="A731" s="132">
        <v>4342</v>
      </c>
      <c r="B731" s="219">
        <v>5031</v>
      </c>
      <c r="C731" s="218" t="s">
        <v>352</v>
      </c>
      <c r="D731" s="216">
        <v>0</v>
      </c>
      <c r="E731" s="217">
        <v>58.32</v>
      </c>
      <c r="F731" s="216">
        <v>58.32</v>
      </c>
      <c r="G731" s="215">
        <f t="shared" si="28"/>
        <v>100</v>
      </c>
    </row>
    <row r="732" spans="1:7" s="205" customFormat="1">
      <c r="A732" s="132">
        <v>4342</v>
      </c>
      <c r="B732" s="219">
        <v>5032</v>
      </c>
      <c r="C732" s="218" t="s">
        <v>351</v>
      </c>
      <c r="D732" s="216">
        <v>0</v>
      </c>
      <c r="E732" s="217">
        <v>20.99</v>
      </c>
      <c r="F732" s="216">
        <v>20.99</v>
      </c>
      <c r="G732" s="215">
        <f t="shared" si="28"/>
        <v>100</v>
      </c>
    </row>
    <row r="733" spans="1:7" s="205" customFormat="1">
      <c r="A733" s="132">
        <v>4342</v>
      </c>
      <c r="B733" s="219">
        <v>5038</v>
      </c>
      <c r="C733" s="218" t="s">
        <v>350</v>
      </c>
      <c r="D733" s="216">
        <v>0</v>
      </c>
      <c r="E733" s="217">
        <v>0.98</v>
      </c>
      <c r="F733" s="216">
        <v>0.98</v>
      </c>
      <c r="G733" s="215">
        <f t="shared" si="28"/>
        <v>100</v>
      </c>
    </row>
    <row r="734" spans="1:7" s="205" customFormat="1">
      <c r="A734" s="132">
        <v>4342</v>
      </c>
      <c r="B734" s="219">
        <v>5136</v>
      </c>
      <c r="C734" s="218" t="s">
        <v>323</v>
      </c>
      <c r="D734" s="216">
        <v>0</v>
      </c>
      <c r="E734" s="217">
        <v>2</v>
      </c>
      <c r="F734" s="216">
        <v>1.8979999999999999</v>
      </c>
      <c r="G734" s="215">
        <f t="shared" si="28"/>
        <v>94.899999999999991</v>
      </c>
    </row>
    <row r="735" spans="1:7" s="205" customFormat="1">
      <c r="A735" s="132">
        <v>4342</v>
      </c>
      <c r="B735" s="219">
        <v>5139</v>
      </c>
      <c r="C735" s="218" t="s">
        <v>321</v>
      </c>
      <c r="D735" s="216">
        <v>0</v>
      </c>
      <c r="E735" s="217">
        <v>3</v>
      </c>
      <c r="F735" s="216">
        <v>2.9950999999999999</v>
      </c>
      <c r="G735" s="215">
        <f t="shared" si="28"/>
        <v>99.836666666666659</v>
      </c>
    </row>
    <row r="736" spans="1:7" s="205" customFormat="1">
      <c r="A736" s="132">
        <v>4342</v>
      </c>
      <c r="B736" s="219">
        <v>5162</v>
      </c>
      <c r="C736" s="218" t="s">
        <v>340</v>
      </c>
      <c r="D736" s="216">
        <v>0</v>
      </c>
      <c r="E736" s="217">
        <v>1.5</v>
      </c>
      <c r="F736" s="216">
        <v>1.5</v>
      </c>
      <c r="G736" s="215">
        <f t="shared" si="28"/>
        <v>100</v>
      </c>
    </row>
    <row r="737" spans="1:7" s="205" customFormat="1">
      <c r="A737" s="132">
        <v>4342</v>
      </c>
      <c r="B737" s="219">
        <v>5167</v>
      </c>
      <c r="C737" s="218" t="s">
        <v>339</v>
      </c>
      <c r="D737" s="216">
        <v>0</v>
      </c>
      <c r="E737" s="217">
        <v>10</v>
      </c>
      <c r="F737" s="216">
        <v>0</v>
      </c>
      <c r="G737" s="215">
        <f t="shared" si="28"/>
        <v>0</v>
      </c>
    </row>
    <row r="738" spans="1:7" s="205" customFormat="1">
      <c r="A738" s="132">
        <v>4342</v>
      </c>
      <c r="B738" s="219">
        <v>5173</v>
      </c>
      <c r="C738" s="218" t="s">
        <v>336</v>
      </c>
      <c r="D738" s="216">
        <v>0</v>
      </c>
      <c r="E738" s="217">
        <v>12.93</v>
      </c>
      <c r="F738" s="216">
        <v>10.3</v>
      </c>
      <c r="G738" s="215">
        <f t="shared" si="28"/>
        <v>79.659706109822125</v>
      </c>
    </row>
    <row r="739" spans="1:7" s="205" customFormat="1">
      <c r="A739" s="132">
        <v>4342</v>
      </c>
      <c r="B739" s="219">
        <v>5175</v>
      </c>
      <c r="C739" s="218" t="s">
        <v>317</v>
      </c>
      <c r="D739" s="216">
        <v>0</v>
      </c>
      <c r="E739" s="217">
        <v>2</v>
      </c>
      <c r="F739" s="216">
        <v>1.8815999999999999</v>
      </c>
      <c r="G739" s="215">
        <f t="shared" si="28"/>
        <v>94.08</v>
      </c>
    </row>
    <row r="740" spans="1:7" s="205" customFormat="1">
      <c r="A740" s="132">
        <v>4342</v>
      </c>
      <c r="B740" s="219">
        <v>5176</v>
      </c>
      <c r="C740" s="218" t="s">
        <v>335</v>
      </c>
      <c r="D740" s="216">
        <v>0</v>
      </c>
      <c r="E740" s="217">
        <v>5</v>
      </c>
      <c r="F740" s="216">
        <v>0</v>
      </c>
      <c r="G740" s="215">
        <f t="shared" si="28"/>
        <v>0</v>
      </c>
    </row>
    <row r="741" spans="1:7" s="205" customFormat="1">
      <c r="A741" s="132">
        <v>4342</v>
      </c>
      <c r="B741" s="219">
        <v>5221</v>
      </c>
      <c r="C741" s="218" t="s">
        <v>371</v>
      </c>
      <c r="D741" s="216">
        <v>0</v>
      </c>
      <c r="E741" s="217">
        <v>50</v>
      </c>
      <c r="F741" s="216">
        <v>50</v>
      </c>
      <c r="G741" s="215">
        <f t="shared" si="28"/>
        <v>100</v>
      </c>
    </row>
    <row r="742" spans="1:7" s="205" customFormat="1">
      <c r="A742" s="132">
        <v>4342</v>
      </c>
      <c r="B742" s="219">
        <v>5222</v>
      </c>
      <c r="C742" s="218" t="s">
        <v>367</v>
      </c>
      <c r="D742" s="216">
        <v>0</v>
      </c>
      <c r="E742" s="217">
        <v>650.19999999999993</v>
      </c>
      <c r="F742" s="216">
        <v>650.19999999999993</v>
      </c>
      <c r="G742" s="215">
        <f t="shared" si="28"/>
        <v>100</v>
      </c>
    </row>
    <row r="743" spans="1:7" s="205" customFormat="1">
      <c r="A743" s="132">
        <v>4342</v>
      </c>
      <c r="B743" s="219">
        <v>5223</v>
      </c>
      <c r="C743" s="218" t="s">
        <v>373</v>
      </c>
      <c r="D743" s="216">
        <v>0</v>
      </c>
      <c r="E743" s="217">
        <v>178.7</v>
      </c>
      <c r="F743" s="216">
        <v>178.7</v>
      </c>
      <c r="G743" s="215">
        <f t="shared" si="28"/>
        <v>100</v>
      </c>
    </row>
    <row r="744" spans="1:7" s="205" customFormat="1">
      <c r="A744" s="132">
        <v>4342</v>
      </c>
      <c r="B744" s="219">
        <v>5229</v>
      </c>
      <c r="C744" s="218" t="s">
        <v>361</v>
      </c>
      <c r="D744" s="216">
        <v>800</v>
      </c>
      <c r="E744" s="217">
        <v>0</v>
      </c>
      <c r="F744" s="216">
        <v>0</v>
      </c>
      <c r="G744" s="215">
        <v>0</v>
      </c>
    </row>
    <row r="745" spans="1:7">
      <c r="A745" s="127">
        <v>4342</v>
      </c>
      <c r="B745" s="204"/>
      <c r="C745" s="203" t="s">
        <v>381</v>
      </c>
      <c r="D745" s="201">
        <v>800</v>
      </c>
      <c r="E745" s="202">
        <v>1229</v>
      </c>
      <c r="F745" s="201">
        <v>1211</v>
      </c>
      <c r="G745" s="200">
        <v>98.5</v>
      </c>
    </row>
    <row r="746" spans="1:7">
      <c r="A746" s="132"/>
      <c r="B746" s="113"/>
      <c r="C746" s="112"/>
      <c r="D746" s="111"/>
      <c r="E746" s="111"/>
      <c r="F746" s="111"/>
      <c r="G746" s="199"/>
    </row>
    <row r="747" spans="1:7" s="205" customFormat="1">
      <c r="A747" s="211">
        <v>4343</v>
      </c>
      <c r="B747" s="210">
        <v>5499</v>
      </c>
      <c r="C747" s="209" t="s">
        <v>326</v>
      </c>
      <c r="D747" s="207">
        <v>0</v>
      </c>
      <c r="E747" s="208">
        <v>1020</v>
      </c>
      <c r="F747" s="207">
        <v>1020</v>
      </c>
      <c r="G747" s="206">
        <f>F747/E747*100</f>
        <v>100</v>
      </c>
    </row>
    <row r="748" spans="1:7">
      <c r="A748" s="127">
        <v>4343</v>
      </c>
      <c r="B748" s="204"/>
      <c r="C748" s="203" t="s">
        <v>380</v>
      </c>
      <c r="D748" s="201">
        <v>0</v>
      </c>
      <c r="E748" s="202">
        <v>1020</v>
      </c>
      <c r="F748" s="201">
        <v>1020</v>
      </c>
      <c r="G748" s="200">
        <v>100</v>
      </c>
    </row>
    <row r="749" spans="1:7">
      <c r="A749" s="132"/>
      <c r="B749" s="113"/>
      <c r="C749" s="112"/>
      <c r="D749" s="111"/>
      <c r="E749" s="111"/>
      <c r="F749" s="111"/>
      <c r="G749" s="199"/>
    </row>
    <row r="750" spans="1:7" s="205" customFormat="1">
      <c r="A750" s="211">
        <v>4349</v>
      </c>
      <c r="B750" s="210">
        <v>5169</v>
      </c>
      <c r="C750" s="209" t="s">
        <v>318</v>
      </c>
      <c r="D750" s="207">
        <v>0</v>
      </c>
      <c r="E750" s="208">
        <v>86.5</v>
      </c>
      <c r="F750" s="207">
        <v>84.972000000000008</v>
      </c>
      <c r="G750" s="206">
        <f>F750/E750*100</f>
        <v>98.233526011560699</v>
      </c>
    </row>
    <row r="751" spans="1:7" s="205" customFormat="1">
      <c r="A751" s="132">
        <v>4349</v>
      </c>
      <c r="B751" s="219">
        <v>5213</v>
      </c>
      <c r="C751" s="218" t="s">
        <v>379</v>
      </c>
      <c r="D751" s="216">
        <v>0</v>
      </c>
      <c r="E751" s="217">
        <v>100</v>
      </c>
      <c r="F751" s="216">
        <v>100</v>
      </c>
      <c r="G751" s="215">
        <f>F751/E751*100</f>
        <v>100</v>
      </c>
    </row>
    <row r="752" spans="1:7" s="205" customFormat="1">
      <c r="A752" s="132">
        <v>4349</v>
      </c>
      <c r="B752" s="219">
        <v>5221</v>
      </c>
      <c r="C752" s="218" t="s">
        <v>371</v>
      </c>
      <c r="D752" s="216">
        <v>0</v>
      </c>
      <c r="E752" s="217">
        <v>99.6</v>
      </c>
      <c r="F752" s="216">
        <v>99.6</v>
      </c>
      <c r="G752" s="215">
        <f>F752/E752*100</f>
        <v>100</v>
      </c>
    </row>
    <row r="753" spans="1:7" s="205" customFormat="1">
      <c r="A753" s="132">
        <v>4349</v>
      </c>
      <c r="B753" s="219">
        <v>5222</v>
      </c>
      <c r="C753" s="218" t="s">
        <v>367</v>
      </c>
      <c r="D753" s="216">
        <v>0</v>
      </c>
      <c r="E753" s="217">
        <v>385.5</v>
      </c>
      <c r="F753" s="216">
        <v>385.5</v>
      </c>
      <c r="G753" s="215">
        <f>F753/E753*100</f>
        <v>100</v>
      </c>
    </row>
    <row r="754" spans="1:7" s="205" customFormat="1">
      <c r="A754" s="132">
        <v>4349</v>
      </c>
      <c r="B754" s="219">
        <v>5223</v>
      </c>
      <c r="C754" s="218" t="s">
        <v>373</v>
      </c>
      <c r="D754" s="216">
        <v>0</v>
      </c>
      <c r="E754" s="217">
        <v>181.9</v>
      </c>
      <c r="F754" s="216">
        <v>181.9</v>
      </c>
      <c r="G754" s="215">
        <f>F754/E754*100</f>
        <v>100</v>
      </c>
    </row>
    <row r="755" spans="1:7" s="205" customFormat="1">
      <c r="A755" s="132">
        <v>4349</v>
      </c>
      <c r="B755" s="219">
        <v>5229</v>
      </c>
      <c r="C755" s="218" t="s">
        <v>361</v>
      </c>
      <c r="D755" s="216">
        <v>500</v>
      </c>
      <c r="E755" s="217">
        <v>0</v>
      </c>
      <c r="F755" s="216">
        <v>0</v>
      </c>
      <c r="G755" s="215">
        <v>0</v>
      </c>
    </row>
    <row r="756" spans="1:7" s="205" customFormat="1">
      <c r="A756" s="132">
        <v>4349</v>
      </c>
      <c r="B756" s="219">
        <v>5339</v>
      </c>
      <c r="C756" s="218" t="s">
        <v>370</v>
      </c>
      <c r="D756" s="216">
        <v>0</v>
      </c>
      <c r="E756" s="217">
        <v>20</v>
      </c>
      <c r="F756" s="216">
        <v>20</v>
      </c>
      <c r="G756" s="215">
        <f>F756/E756*100</f>
        <v>100</v>
      </c>
    </row>
    <row r="757" spans="1:7">
      <c r="A757" s="127">
        <v>4349</v>
      </c>
      <c r="B757" s="204"/>
      <c r="C757" s="203" t="s">
        <v>378</v>
      </c>
      <c r="D757" s="201">
        <v>500</v>
      </c>
      <c r="E757" s="202">
        <v>875</v>
      </c>
      <c r="F757" s="201">
        <v>873</v>
      </c>
      <c r="G757" s="200">
        <v>99.8</v>
      </c>
    </row>
    <row r="758" spans="1:7">
      <c r="A758" s="132"/>
      <c r="B758" s="113"/>
      <c r="C758" s="112"/>
      <c r="D758" s="111"/>
      <c r="E758" s="111"/>
      <c r="F758" s="111"/>
      <c r="G758" s="199"/>
    </row>
    <row r="759" spans="1:7" s="205" customFormat="1">
      <c r="A759" s="211">
        <v>4350</v>
      </c>
      <c r="B759" s="210">
        <v>5137</v>
      </c>
      <c r="C759" s="209" t="s">
        <v>322</v>
      </c>
      <c r="D759" s="207">
        <v>0</v>
      </c>
      <c r="E759" s="208">
        <v>4036.2</v>
      </c>
      <c r="F759" s="207">
        <v>3901.4209700000001</v>
      </c>
      <c r="G759" s="206">
        <f t="shared" ref="G759:G765" si="29">F759/E759*100</f>
        <v>96.660744512164925</v>
      </c>
    </row>
    <row r="760" spans="1:7" s="205" customFormat="1">
      <c r="A760" s="132">
        <v>4350</v>
      </c>
      <c r="B760" s="219">
        <v>5167</v>
      </c>
      <c r="C760" s="218" t="s">
        <v>339</v>
      </c>
      <c r="D760" s="216">
        <v>0</v>
      </c>
      <c r="E760" s="217">
        <v>6.6</v>
      </c>
      <c r="F760" s="216">
        <v>6.5010000000000003</v>
      </c>
      <c r="G760" s="215">
        <f t="shared" si="29"/>
        <v>98.500000000000014</v>
      </c>
    </row>
    <row r="761" spans="1:7" s="205" customFormat="1">
      <c r="A761" s="132">
        <v>4350</v>
      </c>
      <c r="B761" s="219">
        <v>5169</v>
      </c>
      <c r="C761" s="218" t="s">
        <v>318</v>
      </c>
      <c r="D761" s="216">
        <v>0</v>
      </c>
      <c r="E761" s="217">
        <v>100</v>
      </c>
      <c r="F761" s="216">
        <v>53.694960000000002</v>
      </c>
      <c r="G761" s="215">
        <f t="shared" si="29"/>
        <v>53.694960000000002</v>
      </c>
    </row>
    <row r="762" spans="1:7" s="205" customFormat="1">
      <c r="A762" s="132">
        <v>4350</v>
      </c>
      <c r="B762" s="219">
        <v>5171</v>
      </c>
      <c r="C762" s="218" t="s">
        <v>338</v>
      </c>
      <c r="D762" s="216">
        <v>0</v>
      </c>
      <c r="E762" s="217">
        <v>30</v>
      </c>
      <c r="F762" s="216">
        <v>27.266999999999999</v>
      </c>
      <c r="G762" s="215">
        <f t="shared" si="29"/>
        <v>90.889999999999986</v>
      </c>
    </row>
    <row r="763" spans="1:7" s="205" customFormat="1">
      <c r="A763" s="132">
        <v>4350</v>
      </c>
      <c r="B763" s="219">
        <v>5331</v>
      </c>
      <c r="C763" s="218" t="s">
        <v>377</v>
      </c>
      <c r="D763" s="216">
        <v>0</v>
      </c>
      <c r="E763" s="217">
        <v>12815.9</v>
      </c>
      <c r="F763" s="216">
        <v>12315.9</v>
      </c>
      <c r="G763" s="215">
        <f t="shared" si="29"/>
        <v>96.098596274939723</v>
      </c>
    </row>
    <row r="764" spans="1:7" s="205" customFormat="1">
      <c r="A764" s="132">
        <v>4350</v>
      </c>
      <c r="B764" s="219">
        <v>5336</v>
      </c>
      <c r="C764" s="218" t="s">
        <v>374</v>
      </c>
      <c r="D764" s="216">
        <v>0</v>
      </c>
      <c r="E764" s="217">
        <v>493.31</v>
      </c>
      <c r="F764" s="216">
        <v>493.31999999999994</v>
      </c>
      <c r="G764" s="215">
        <f t="shared" si="29"/>
        <v>100.00202712290445</v>
      </c>
    </row>
    <row r="765" spans="1:7" s="205" customFormat="1">
      <c r="A765" s="132">
        <v>4350</v>
      </c>
      <c r="B765" s="219">
        <v>5651</v>
      </c>
      <c r="C765" s="218" t="s">
        <v>375</v>
      </c>
      <c r="D765" s="216">
        <v>0</v>
      </c>
      <c r="E765" s="217">
        <v>13500</v>
      </c>
      <c r="F765" s="216">
        <v>13500</v>
      </c>
      <c r="G765" s="215">
        <f t="shared" si="29"/>
        <v>100</v>
      </c>
    </row>
    <row r="766" spans="1:7">
      <c r="A766" s="127">
        <v>4350</v>
      </c>
      <c r="B766" s="204"/>
      <c r="C766" s="203" t="s">
        <v>169</v>
      </c>
      <c r="D766" s="201">
        <v>0</v>
      </c>
      <c r="E766" s="202">
        <v>30982</v>
      </c>
      <c r="F766" s="201">
        <v>30298</v>
      </c>
      <c r="G766" s="200">
        <v>97.8</v>
      </c>
    </row>
    <row r="767" spans="1:7">
      <c r="A767" s="132"/>
      <c r="B767" s="113"/>
      <c r="C767" s="112"/>
      <c r="D767" s="111"/>
      <c r="E767" s="111"/>
      <c r="F767" s="111"/>
      <c r="G767" s="199"/>
    </row>
    <row r="768" spans="1:7" s="205" customFormat="1">
      <c r="A768" s="211">
        <v>4354</v>
      </c>
      <c r="B768" s="210">
        <v>5011</v>
      </c>
      <c r="C768" s="209" t="s">
        <v>356</v>
      </c>
      <c r="D768" s="207">
        <v>0</v>
      </c>
      <c r="E768" s="208">
        <v>564.19999999999993</v>
      </c>
      <c r="F768" s="207">
        <v>198.74599999999998</v>
      </c>
      <c r="G768" s="206">
        <f t="shared" ref="G768:G777" si="30">F768/E768*100</f>
        <v>35.226160935838358</v>
      </c>
    </row>
    <row r="769" spans="1:7" s="205" customFormat="1">
      <c r="A769" s="132">
        <v>4354</v>
      </c>
      <c r="B769" s="219">
        <v>5031</v>
      </c>
      <c r="C769" s="218" t="s">
        <v>352</v>
      </c>
      <c r="D769" s="216">
        <v>0</v>
      </c>
      <c r="E769" s="217">
        <v>141.05000000000001</v>
      </c>
      <c r="F769" s="216">
        <v>49.657000000000004</v>
      </c>
      <c r="G769" s="215">
        <f t="shared" si="30"/>
        <v>35.205246366536691</v>
      </c>
    </row>
    <row r="770" spans="1:7" s="205" customFormat="1">
      <c r="A770" s="132">
        <v>4354</v>
      </c>
      <c r="B770" s="219">
        <v>5032</v>
      </c>
      <c r="C770" s="218" t="s">
        <v>351</v>
      </c>
      <c r="D770" s="216">
        <v>0</v>
      </c>
      <c r="E770" s="217">
        <v>50.78</v>
      </c>
      <c r="F770" s="216">
        <v>17.845000000000002</v>
      </c>
      <c r="G770" s="215">
        <f t="shared" si="30"/>
        <v>35.141788105553374</v>
      </c>
    </row>
    <row r="771" spans="1:7" s="205" customFormat="1">
      <c r="A771" s="132">
        <v>4354</v>
      </c>
      <c r="B771" s="219">
        <v>5038</v>
      </c>
      <c r="C771" s="218" t="s">
        <v>350</v>
      </c>
      <c r="D771" s="216">
        <v>0</v>
      </c>
      <c r="E771" s="217">
        <v>2.3900000000000006</v>
      </c>
      <c r="F771" s="216">
        <v>0.79999999999999993</v>
      </c>
      <c r="G771" s="215">
        <f t="shared" si="30"/>
        <v>33.472803347280319</v>
      </c>
    </row>
    <row r="772" spans="1:7" s="205" customFormat="1">
      <c r="A772" s="132">
        <v>4354</v>
      </c>
      <c r="B772" s="219">
        <v>5137</v>
      </c>
      <c r="C772" s="218" t="s">
        <v>322</v>
      </c>
      <c r="D772" s="216">
        <v>2848</v>
      </c>
      <c r="E772" s="217">
        <v>4081.66</v>
      </c>
      <c r="F772" s="216">
        <v>2921.4687500000005</v>
      </c>
      <c r="G772" s="215">
        <f t="shared" si="30"/>
        <v>71.575504819117725</v>
      </c>
    </row>
    <row r="773" spans="1:7" s="205" customFormat="1">
      <c r="A773" s="132">
        <v>4354</v>
      </c>
      <c r="B773" s="219">
        <v>5139</v>
      </c>
      <c r="C773" s="218" t="s">
        <v>321</v>
      </c>
      <c r="D773" s="216">
        <v>0</v>
      </c>
      <c r="E773" s="217">
        <v>9</v>
      </c>
      <c r="F773" s="216">
        <v>4.4590000000000005</v>
      </c>
      <c r="G773" s="215">
        <f t="shared" si="30"/>
        <v>49.544444444444451</v>
      </c>
    </row>
    <row r="774" spans="1:7" s="205" customFormat="1">
      <c r="A774" s="132">
        <v>4354</v>
      </c>
      <c r="B774" s="219">
        <v>5169</v>
      </c>
      <c r="C774" s="218" t="s">
        <v>318</v>
      </c>
      <c r="D774" s="216">
        <v>74</v>
      </c>
      <c r="E774" s="217">
        <v>226</v>
      </c>
      <c r="F774" s="216">
        <v>177.62299999999999</v>
      </c>
      <c r="G774" s="215">
        <f t="shared" si="30"/>
        <v>78.594247787610612</v>
      </c>
    </row>
    <row r="775" spans="1:7" s="205" customFormat="1">
      <c r="A775" s="132">
        <v>4354</v>
      </c>
      <c r="B775" s="219">
        <v>5171</v>
      </c>
      <c r="C775" s="218" t="s">
        <v>338</v>
      </c>
      <c r="D775" s="216">
        <v>0</v>
      </c>
      <c r="E775" s="217">
        <v>95.55</v>
      </c>
      <c r="F775" s="216">
        <v>95.22578</v>
      </c>
      <c r="G775" s="215">
        <f t="shared" si="30"/>
        <v>99.660680272108848</v>
      </c>
    </row>
    <row r="776" spans="1:7" s="205" customFormat="1">
      <c r="A776" s="132">
        <v>4354</v>
      </c>
      <c r="B776" s="219">
        <v>5175</v>
      </c>
      <c r="C776" s="218" t="s">
        <v>317</v>
      </c>
      <c r="D776" s="216">
        <v>0</v>
      </c>
      <c r="E776" s="217">
        <v>5</v>
      </c>
      <c r="F776" s="216">
        <v>4</v>
      </c>
      <c r="G776" s="215">
        <f t="shared" si="30"/>
        <v>80</v>
      </c>
    </row>
    <row r="777" spans="1:7" s="205" customFormat="1">
      <c r="A777" s="132">
        <v>4354</v>
      </c>
      <c r="B777" s="219">
        <v>5363</v>
      </c>
      <c r="C777" s="218" t="s">
        <v>328</v>
      </c>
      <c r="D777" s="216">
        <v>0</v>
      </c>
      <c r="E777" s="217">
        <v>62.69</v>
      </c>
      <c r="F777" s="216">
        <v>60.878999999999998</v>
      </c>
      <c r="G777" s="215">
        <f t="shared" si="30"/>
        <v>97.111182006699636</v>
      </c>
    </row>
    <row r="778" spans="1:7">
      <c r="A778" s="127">
        <v>4354</v>
      </c>
      <c r="B778" s="204"/>
      <c r="C778" s="203" t="s">
        <v>257</v>
      </c>
      <c r="D778" s="201">
        <v>2922</v>
      </c>
      <c r="E778" s="202">
        <v>5239</v>
      </c>
      <c r="F778" s="201">
        <v>3531</v>
      </c>
      <c r="G778" s="200">
        <v>67.400000000000006</v>
      </c>
    </row>
    <row r="779" spans="1:7">
      <c r="A779" s="132"/>
      <c r="B779" s="113"/>
      <c r="C779" s="112"/>
      <c r="D779" s="111"/>
      <c r="E779" s="111"/>
      <c r="F779" s="111"/>
      <c r="G779" s="199"/>
    </row>
    <row r="780" spans="1:7" s="205" customFormat="1">
      <c r="A780" s="211">
        <v>4357</v>
      </c>
      <c r="B780" s="210">
        <v>5011</v>
      </c>
      <c r="C780" s="209" t="s">
        <v>356</v>
      </c>
      <c r="D780" s="207">
        <v>0</v>
      </c>
      <c r="E780" s="208">
        <v>1283.9499999999998</v>
      </c>
      <c r="F780" s="207">
        <v>585.15099999999973</v>
      </c>
      <c r="G780" s="206">
        <f t="shared" ref="G780:G793" si="31">F780/E780*100</f>
        <v>45.574282487635799</v>
      </c>
    </row>
    <row r="781" spans="1:7" s="205" customFormat="1">
      <c r="A781" s="132">
        <v>4357</v>
      </c>
      <c r="B781" s="219">
        <v>5031</v>
      </c>
      <c r="C781" s="218" t="s">
        <v>352</v>
      </c>
      <c r="D781" s="216">
        <v>0</v>
      </c>
      <c r="E781" s="217">
        <v>320.98999999999995</v>
      </c>
      <c r="F781" s="216">
        <v>146.22399999999999</v>
      </c>
      <c r="G781" s="215">
        <f t="shared" si="31"/>
        <v>45.554067104894237</v>
      </c>
    </row>
    <row r="782" spans="1:7" s="205" customFormat="1">
      <c r="A782" s="132">
        <v>4357</v>
      </c>
      <c r="B782" s="219">
        <v>5032</v>
      </c>
      <c r="C782" s="218" t="s">
        <v>351</v>
      </c>
      <c r="D782" s="216">
        <v>0</v>
      </c>
      <c r="E782" s="217">
        <v>115.54999999999998</v>
      </c>
      <c r="F782" s="216">
        <v>52.563000000000017</v>
      </c>
      <c r="G782" s="215">
        <f t="shared" si="31"/>
        <v>45.489398528775446</v>
      </c>
    </row>
    <row r="783" spans="1:7" s="205" customFormat="1">
      <c r="A783" s="132">
        <v>4357</v>
      </c>
      <c r="B783" s="219">
        <v>5038</v>
      </c>
      <c r="C783" s="218" t="s">
        <v>350</v>
      </c>
      <c r="D783" s="216">
        <v>0</v>
      </c>
      <c r="E783" s="217">
        <v>5.43</v>
      </c>
      <c r="F783" s="216">
        <v>2.3670000000000004</v>
      </c>
      <c r="G783" s="215">
        <f t="shared" si="31"/>
        <v>43.591160220994482</v>
      </c>
    </row>
    <row r="784" spans="1:7" s="205" customFormat="1">
      <c r="A784" s="132">
        <v>4357</v>
      </c>
      <c r="B784" s="219">
        <v>5137</v>
      </c>
      <c r="C784" s="218" t="s">
        <v>322</v>
      </c>
      <c r="D784" s="216">
        <v>5189</v>
      </c>
      <c r="E784" s="217">
        <v>3303.38</v>
      </c>
      <c r="F784" s="216">
        <v>2780.7267900000002</v>
      </c>
      <c r="G784" s="215">
        <f t="shared" si="31"/>
        <v>84.178229268204092</v>
      </c>
    </row>
    <row r="785" spans="1:7" s="205" customFormat="1">
      <c r="A785" s="132">
        <v>4357</v>
      </c>
      <c r="B785" s="219">
        <v>5141</v>
      </c>
      <c r="C785" s="218" t="s">
        <v>314</v>
      </c>
      <c r="D785" s="216">
        <v>184</v>
      </c>
      <c r="E785" s="217">
        <v>210.4</v>
      </c>
      <c r="F785" s="216">
        <v>210.38820999999999</v>
      </c>
      <c r="G785" s="215">
        <f t="shared" si="31"/>
        <v>99.994396387832694</v>
      </c>
    </row>
    <row r="786" spans="1:7" s="205" customFormat="1">
      <c r="A786" s="132">
        <v>4357</v>
      </c>
      <c r="B786" s="219">
        <v>5167</v>
      </c>
      <c r="C786" s="218" t="s">
        <v>339</v>
      </c>
      <c r="D786" s="216">
        <v>7</v>
      </c>
      <c r="E786" s="217">
        <v>3</v>
      </c>
      <c r="F786" s="216">
        <v>2.8933200000000001</v>
      </c>
      <c r="G786" s="215">
        <f t="shared" si="31"/>
        <v>96.444000000000003</v>
      </c>
    </row>
    <row r="787" spans="1:7" s="205" customFormat="1">
      <c r="A787" s="132">
        <v>4357</v>
      </c>
      <c r="B787" s="219">
        <v>5169</v>
      </c>
      <c r="C787" s="218" t="s">
        <v>318</v>
      </c>
      <c r="D787" s="216">
        <v>253</v>
      </c>
      <c r="E787" s="217">
        <v>741.8</v>
      </c>
      <c r="F787" s="216">
        <v>535.96546000000001</v>
      </c>
      <c r="G787" s="215">
        <f t="shared" si="31"/>
        <v>72.252016716095994</v>
      </c>
    </row>
    <row r="788" spans="1:7" s="205" customFormat="1">
      <c r="A788" s="132">
        <v>4357</v>
      </c>
      <c r="B788" s="219">
        <v>5171</v>
      </c>
      <c r="C788" s="218" t="s">
        <v>338</v>
      </c>
      <c r="D788" s="216">
        <v>0</v>
      </c>
      <c r="E788" s="217">
        <v>33</v>
      </c>
      <c r="F788" s="216">
        <v>32.547130000000003</v>
      </c>
      <c r="G788" s="215">
        <f t="shared" si="31"/>
        <v>98.627666666666684</v>
      </c>
    </row>
    <row r="789" spans="1:7" s="205" customFormat="1">
      <c r="A789" s="132">
        <v>4357</v>
      </c>
      <c r="B789" s="219">
        <v>5331</v>
      </c>
      <c r="C789" s="218" t="s">
        <v>377</v>
      </c>
      <c r="D789" s="216">
        <v>105610</v>
      </c>
      <c r="E789" s="217">
        <v>140655.64000000001</v>
      </c>
      <c r="F789" s="216">
        <v>22271.636999999999</v>
      </c>
      <c r="G789" s="215">
        <f t="shared" si="31"/>
        <v>15.834158516501716</v>
      </c>
    </row>
    <row r="790" spans="1:7" s="205" customFormat="1">
      <c r="A790" s="132">
        <v>4357</v>
      </c>
      <c r="B790" s="219">
        <v>5336</v>
      </c>
      <c r="C790" s="218" t="s">
        <v>374</v>
      </c>
      <c r="D790" s="216">
        <v>0</v>
      </c>
      <c r="E790" s="217">
        <v>1028.47</v>
      </c>
      <c r="F790" s="216">
        <v>1028.461</v>
      </c>
      <c r="G790" s="215">
        <f t="shared" si="31"/>
        <v>99.999124913706765</v>
      </c>
    </row>
    <row r="791" spans="1:7" s="205" customFormat="1">
      <c r="A791" s="132">
        <v>4357</v>
      </c>
      <c r="B791" s="219">
        <v>5363</v>
      </c>
      <c r="C791" s="218" t="s">
        <v>328</v>
      </c>
      <c r="D791" s="216">
        <v>0</v>
      </c>
      <c r="E791" s="217">
        <v>30.92</v>
      </c>
      <c r="F791" s="216">
        <v>8.4169999999999998</v>
      </c>
      <c r="G791" s="215">
        <f t="shared" si="31"/>
        <v>27.221862871927556</v>
      </c>
    </row>
    <row r="792" spans="1:7" s="205" customFormat="1">
      <c r="A792" s="132">
        <v>4357</v>
      </c>
      <c r="B792" s="219">
        <v>5365</v>
      </c>
      <c r="C792" s="218" t="s">
        <v>376</v>
      </c>
      <c r="D792" s="216">
        <v>0</v>
      </c>
      <c r="E792" s="217">
        <v>1</v>
      </c>
      <c r="F792" s="216">
        <v>0.5</v>
      </c>
      <c r="G792" s="215">
        <f t="shared" si="31"/>
        <v>50</v>
      </c>
    </row>
    <row r="793" spans="1:7" s="205" customFormat="1">
      <c r="A793" s="132">
        <v>4357</v>
      </c>
      <c r="B793" s="219">
        <v>5651</v>
      </c>
      <c r="C793" s="218" t="s">
        <v>375</v>
      </c>
      <c r="D793" s="216">
        <v>50000</v>
      </c>
      <c r="E793" s="217">
        <v>36500</v>
      </c>
      <c r="F793" s="216">
        <v>36500</v>
      </c>
      <c r="G793" s="215">
        <f t="shared" si="31"/>
        <v>100</v>
      </c>
    </row>
    <row r="794" spans="1:7">
      <c r="A794" s="127">
        <v>4357</v>
      </c>
      <c r="B794" s="204"/>
      <c r="C794" s="203" t="s">
        <v>166</v>
      </c>
      <c r="D794" s="201">
        <v>161243</v>
      </c>
      <c r="E794" s="202">
        <v>184233</v>
      </c>
      <c r="F794" s="201">
        <v>64158</v>
      </c>
      <c r="G794" s="200">
        <v>34.799999999999997</v>
      </c>
    </row>
    <row r="795" spans="1:7">
      <c r="A795" s="132"/>
      <c r="B795" s="113"/>
      <c r="C795" s="112"/>
      <c r="D795" s="111"/>
      <c r="E795" s="111"/>
      <c r="F795" s="111"/>
      <c r="G795" s="199"/>
    </row>
    <row r="796" spans="1:7" s="205" customFormat="1">
      <c r="A796" s="211">
        <v>4379</v>
      </c>
      <c r="B796" s="210">
        <v>5011</v>
      </c>
      <c r="C796" s="209" t="s">
        <v>356</v>
      </c>
      <c r="D796" s="207">
        <v>0</v>
      </c>
      <c r="E796" s="208">
        <v>1601.0299999999997</v>
      </c>
      <c r="F796" s="207">
        <v>1280.8652200000001</v>
      </c>
      <c r="G796" s="206">
        <f t="shared" ref="G796:G813" si="32">F796/E796*100</f>
        <v>80.002574592606038</v>
      </c>
    </row>
    <row r="797" spans="1:7" s="205" customFormat="1">
      <c r="A797" s="132">
        <v>4379</v>
      </c>
      <c r="B797" s="219">
        <v>5031</v>
      </c>
      <c r="C797" s="218" t="s">
        <v>352</v>
      </c>
      <c r="D797" s="216">
        <v>0</v>
      </c>
      <c r="E797" s="217">
        <v>400.22</v>
      </c>
      <c r="F797" s="216">
        <v>315.30700000000002</v>
      </c>
      <c r="G797" s="215">
        <f t="shared" si="32"/>
        <v>78.783419119484279</v>
      </c>
    </row>
    <row r="798" spans="1:7" s="205" customFormat="1">
      <c r="A798" s="132">
        <v>4379</v>
      </c>
      <c r="B798" s="219">
        <v>5032</v>
      </c>
      <c r="C798" s="218" t="s">
        <v>351</v>
      </c>
      <c r="D798" s="216">
        <v>0</v>
      </c>
      <c r="E798" s="217">
        <v>144.35</v>
      </c>
      <c r="F798" s="216">
        <v>115.386</v>
      </c>
      <c r="G798" s="215">
        <f t="shared" si="32"/>
        <v>79.934880498787663</v>
      </c>
    </row>
    <row r="799" spans="1:7" s="205" customFormat="1">
      <c r="A799" s="132">
        <v>4379</v>
      </c>
      <c r="B799" s="219">
        <v>5038</v>
      </c>
      <c r="C799" s="218" t="s">
        <v>350</v>
      </c>
      <c r="D799" s="216">
        <v>0</v>
      </c>
      <c r="E799" s="217">
        <v>8.68</v>
      </c>
      <c r="F799" s="216">
        <v>5.4710000000000001</v>
      </c>
      <c r="G799" s="215">
        <f t="shared" si="32"/>
        <v>63.029953917050697</v>
      </c>
    </row>
    <row r="800" spans="1:7" s="205" customFormat="1">
      <c r="A800" s="132">
        <v>4379</v>
      </c>
      <c r="B800" s="219">
        <v>5136</v>
      </c>
      <c r="C800" s="218" t="s">
        <v>323</v>
      </c>
      <c r="D800" s="216">
        <v>0</v>
      </c>
      <c r="E800" s="217">
        <v>180.01</v>
      </c>
      <c r="F800" s="216">
        <v>88.459000000000003</v>
      </c>
      <c r="G800" s="215">
        <f t="shared" si="32"/>
        <v>49.141158824509759</v>
      </c>
    </row>
    <row r="801" spans="1:7" s="205" customFormat="1">
      <c r="A801" s="132">
        <v>4379</v>
      </c>
      <c r="B801" s="219">
        <v>5137</v>
      </c>
      <c r="C801" s="218" t="s">
        <v>322</v>
      </c>
      <c r="D801" s="216">
        <v>0</v>
      </c>
      <c r="E801" s="217">
        <v>89.990000000000009</v>
      </c>
      <c r="F801" s="216">
        <v>51.267899999999997</v>
      </c>
      <c r="G801" s="215">
        <f t="shared" si="32"/>
        <v>56.970663407045222</v>
      </c>
    </row>
    <row r="802" spans="1:7" s="205" customFormat="1">
      <c r="A802" s="132">
        <v>4379</v>
      </c>
      <c r="B802" s="219">
        <v>5139</v>
      </c>
      <c r="C802" s="218" t="s">
        <v>321</v>
      </c>
      <c r="D802" s="216">
        <v>0</v>
      </c>
      <c r="E802" s="217">
        <v>261.60000000000002</v>
      </c>
      <c r="F802" s="216">
        <v>151.96729999999999</v>
      </c>
      <c r="G802" s="215">
        <f t="shared" si="32"/>
        <v>58.091475535168193</v>
      </c>
    </row>
    <row r="803" spans="1:7" s="205" customFormat="1">
      <c r="A803" s="132">
        <v>4379</v>
      </c>
      <c r="B803" s="219">
        <v>5162</v>
      </c>
      <c r="C803" s="218" t="s">
        <v>340</v>
      </c>
      <c r="D803" s="216">
        <v>0</v>
      </c>
      <c r="E803" s="217">
        <v>9</v>
      </c>
      <c r="F803" s="216">
        <v>4.46</v>
      </c>
      <c r="G803" s="215">
        <f t="shared" si="32"/>
        <v>49.55555555555555</v>
      </c>
    </row>
    <row r="804" spans="1:7" s="205" customFormat="1">
      <c r="A804" s="132">
        <v>4379</v>
      </c>
      <c r="B804" s="219">
        <v>5163</v>
      </c>
      <c r="C804" s="218" t="s">
        <v>312</v>
      </c>
      <c r="D804" s="216">
        <v>0</v>
      </c>
      <c r="E804" s="217">
        <v>2</v>
      </c>
      <c r="F804" s="216">
        <v>0</v>
      </c>
      <c r="G804" s="215">
        <f t="shared" si="32"/>
        <v>0</v>
      </c>
    </row>
    <row r="805" spans="1:7" s="205" customFormat="1">
      <c r="A805" s="132">
        <v>4379</v>
      </c>
      <c r="B805" s="219">
        <v>5164</v>
      </c>
      <c r="C805" s="218" t="s">
        <v>313</v>
      </c>
      <c r="D805" s="216">
        <v>48</v>
      </c>
      <c r="E805" s="217">
        <v>86.799999999999983</v>
      </c>
      <c r="F805" s="216">
        <v>44.379999999999995</v>
      </c>
      <c r="G805" s="215">
        <f t="shared" si="32"/>
        <v>51.12903225806452</v>
      </c>
    </row>
    <row r="806" spans="1:7" s="205" customFormat="1">
      <c r="A806" s="132">
        <v>4379</v>
      </c>
      <c r="B806" s="219">
        <v>5166</v>
      </c>
      <c r="C806" s="218" t="s">
        <v>319</v>
      </c>
      <c r="D806" s="216">
        <v>500</v>
      </c>
      <c r="E806" s="217">
        <v>1323.06</v>
      </c>
      <c r="F806" s="216">
        <v>1322.1669999999999</v>
      </c>
      <c r="G806" s="215">
        <f t="shared" si="32"/>
        <v>99.932504950644713</v>
      </c>
    </row>
    <row r="807" spans="1:7" s="205" customFormat="1">
      <c r="A807" s="132">
        <v>4379</v>
      </c>
      <c r="B807" s="219">
        <v>5167</v>
      </c>
      <c r="C807" s="218" t="s">
        <v>339</v>
      </c>
      <c r="D807" s="216">
        <v>200</v>
      </c>
      <c r="E807" s="217">
        <v>107.4</v>
      </c>
      <c r="F807" s="216">
        <v>107.4</v>
      </c>
      <c r="G807" s="215">
        <f t="shared" si="32"/>
        <v>100</v>
      </c>
    </row>
    <row r="808" spans="1:7" s="205" customFormat="1">
      <c r="A808" s="132">
        <v>4379</v>
      </c>
      <c r="B808" s="219">
        <v>5169</v>
      </c>
      <c r="C808" s="218" t="s">
        <v>318</v>
      </c>
      <c r="D808" s="216">
        <v>33599</v>
      </c>
      <c r="E808" s="217">
        <v>115816.72</v>
      </c>
      <c r="F808" s="216">
        <v>96961.728190000023</v>
      </c>
      <c r="G808" s="215">
        <f t="shared" si="32"/>
        <v>83.719974274871561</v>
      </c>
    </row>
    <row r="809" spans="1:7" s="205" customFormat="1">
      <c r="A809" s="132">
        <v>4379</v>
      </c>
      <c r="B809" s="219">
        <v>5173</v>
      </c>
      <c r="C809" s="218" t="s">
        <v>336</v>
      </c>
      <c r="D809" s="216">
        <v>5</v>
      </c>
      <c r="E809" s="217">
        <v>87</v>
      </c>
      <c r="F809" s="216">
        <v>17.542000000000002</v>
      </c>
      <c r="G809" s="215">
        <f t="shared" si="32"/>
        <v>20.163218390804598</v>
      </c>
    </row>
    <row r="810" spans="1:7" s="205" customFormat="1">
      <c r="A810" s="132">
        <v>4379</v>
      </c>
      <c r="B810" s="219">
        <v>5175</v>
      </c>
      <c r="C810" s="218" t="s">
        <v>317</v>
      </c>
      <c r="D810" s="216">
        <v>48</v>
      </c>
      <c r="E810" s="217">
        <v>119.12</v>
      </c>
      <c r="F810" s="216">
        <v>58.305</v>
      </c>
      <c r="G810" s="215">
        <f t="shared" si="32"/>
        <v>48.946440564136999</v>
      </c>
    </row>
    <row r="811" spans="1:7" s="205" customFormat="1">
      <c r="A811" s="132">
        <v>4379</v>
      </c>
      <c r="B811" s="219">
        <v>5221</v>
      </c>
      <c r="C811" s="218" t="s">
        <v>371</v>
      </c>
      <c r="D811" s="216">
        <v>0</v>
      </c>
      <c r="E811" s="217">
        <v>171</v>
      </c>
      <c r="F811" s="216">
        <v>171</v>
      </c>
      <c r="G811" s="215">
        <f t="shared" si="32"/>
        <v>100</v>
      </c>
    </row>
    <row r="812" spans="1:7" s="205" customFormat="1">
      <c r="A812" s="132">
        <v>4379</v>
      </c>
      <c r="B812" s="219">
        <v>5222</v>
      </c>
      <c r="C812" s="218" t="s">
        <v>367</v>
      </c>
      <c r="D812" s="216">
        <v>0</v>
      </c>
      <c r="E812" s="217">
        <v>741.7</v>
      </c>
      <c r="F812" s="216">
        <v>721.5</v>
      </c>
      <c r="G812" s="215">
        <f t="shared" si="32"/>
        <v>97.276526897667509</v>
      </c>
    </row>
    <row r="813" spans="1:7" s="205" customFormat="1">
      <c r="A813" s="132">
        <v>4379</v>
      </c>
      <c r="B813" s="219">
        <v>5223</v>
      </c>
      <c r="C813" s="218" t="s">
        <v>373</v>
      </c>
      <c r="D813" s="216">
        <v>0</v>
      </c>
      <c r="E813" s="217">
        <v>511.8</v>
      </c>
      <c r="F813" s="216">
        <v>511.8</v>
      </c>
      <c r="G813" s="215">
        <f t="shared" si="32"/>
        <v>100</v>
      </c>
    </row>
    <row r="814" spans="1:7" s="205" customFormat="1">
      <c r="A814" s="132">
        <v>4379</v>
      </c>
      <c r="B814" s="219">
        <v>5229</v>
      </c>
      <c r="C814" s="218" t="s">
        <v>361</v>
      </c>
      <c r="D814" s="216">
        <v>2100</v>
      </c>
      <c r="E814" s="217">
        <v>0</v>
      </c>
      <c r="F814" s="216">
        <v>0</v>
      </c>
      <c r="G814" s="215">
        <v>0</v>
      </c>
    </row>
    <row r="815" spans="1:7" s="205" customFormat="1">
      <c r="A815" s="132">
        <v>4379</v>
      </c>
      <c r="B815" s="219">
        <v>5336</v>
      </c>
      <c r="C815" s="218" t="s">
        <v>374</v>
      </c>
      <c r="D815" s="216">
        <v>0</v>
      </c>
      <c r="E815" s="217">
        <v>4066.18</v>
      </c>
      <c r="F815" s="216">
        <v>3738.1177999999995</v>
      </c>
      <c r="G815" s="215">
        <f>F815/E815*100</f>
        <v>91.931931198323724</v>
      </c>
    </row>
    <row r="816" spans="1:7">
      <c r="A816" s="127">
        <v>4379</v>
      </c>
      <c r="B816" s="204"/>
      <c r="C816" s="203" t="s">
        <v>165</v>
      </c>
      <c r="D816" s="201">
        <v>36500</v>
      </c>
      <c r="E816" s="202">
        <v>125728</v>
      </c>
      <c r="F816" s="201">
        <v>105665</v>
      </c>
      <c r="G816" s="200">
        <v>84</v>
      </c>
    </row>
    <row r="817" spans="1:7">
      <c r="A817" s="132"/>
      <c r="B817" s="113"/>
      <c r="C817" s="112"/>
      <c r="D817" s="111"/>
      <c r="E817" s="111"/>
      <c r="F817" s="111"/>
      <c r="G817" s="199"/>
    </row>
    <row r="818" spans="1:7" s="205" customFormat="1">
      <c r="A818" s="211">
        <v>4399</v>
      </c>
      <c r="B818" s="210">
        <v>5139</v>
      </c>
      <c r="C818" s="209" t="s">
        <v>321</v>
      </c>
      <c r="D818" s="207">
        <v>0</v>
      </c>
      <c r="E818" s="208">
        <v>65.099999999999994</v>
      </c>
      <c r="F818" s="207">
        <v>65.099999999999994</v>
      </c>
      <c r="G818" s="206">
        <f>F818/E818*100</f>
        <v>100</v>
      </c>
    </row>
    <row r="819" spans="1:7" s="205" customFormat="1">
      <c r="A819" s="132">
        <v>4399</v>
      </c>
      <c r="B819" s="219">
        <v>5221</v>
      </c>
      <c r="C819" s="218" t="s">
        <v>371</v>
      </c>
      <c r="D819" s="216">
        <v>0</v>
      </c>
      <c r="E819" s="217">
        <v>1132.8</v>
      </c>
      <c r="F819" s="216">
        <v>882.8</v>
      </c>
      <c r="G819" s="215">
        <f>F819/E819*100</f>
        <v>77.930790960451972</v>
      </c>
    </row>
    <row r="820" spans="1:7" s="205" customFormat="1">
      <c r="A820" s="132">
        <v>4399</v>
      </c>
      <c r="B820" s="219">
        <v>5222</v>
      </c>
      <c r="C820" s="218" t="s">
        <v>367</v>
      </c>
      <c r="D820" s="216">
        <v>0</v>
      </c>
      <c r="E820" s="217">
        <v>4798.3999999999996</v>
      </c>
      <c r="F820" s="216">
        <v>4598.3999999999996</v>
      </c>
      <c r="G820" s="215">
        <f>F820/E820*100</f>
        <v>95.8319439813271</v>
      </c>
    </row>
    <row r="821" spans="1:7" s="205" customFormat="1">
      <c r="A821" s="132">
        <v>4399</v>
      </c>
      <c r="B821" s="219">
        <v>5223</v>
      </c>
      <c r="C821" s="218" t="s">
        <v>373</v>
      </c>
      <c r="D821" s="216">
        <v>0</v>
      </c>
      <c r="E821" s="217">
        <v>5493.6</v>
      </c>
      <c r="F821" s="216">
        <v>5460.1</v>
      </c>
      <c r="G821" s="215">
        <f>F821/E821*100</f>
        <v>99.39019950487841</v>
      </c>
    </row>
    <row r="822" spans="1:7" s="205" customFormat="1">
      <c r="A822" s="132">
        <v>4399</v>
      </c>
      <c r="B822" s="219">
        <v>5229</v>
      </c>
      <c r="C822" s="218" t="s">
        <v>361</v>
      </c>
      <c r="D822" s="216">
        <v>12300</v>
      </c>
      <c r="E822" s="217">
        <v>0</v>
      </c>
      <c r="F822" s="216">
        <v>0</v>
      </c>
      <c r="G822" s="215">
        <v>0</v>
      </c>
    </row>
    <row r="823" spans="1:7" s="205" customFormat="1">
      <c r="A823" s="132">
        <v>4399</v>
      </c>
      <c r="B823" s="219">
        <v>5321</v>
      </c>
      <c r="C823" s="218" t="s">
        <v>366</v>
      </c>
      <c r="D823" s="216">
        <v>0</v>
      </c>
      <c r="E823" s="217">
        <v>426.90000000000003</v>
      </c>
      <c r="F823" s="216">
        <v>426.90000000000003</v>
      </c>
      <c r="G823" s="215">
        <f>F823/E823*100</f>
        <v>100</v>
      </c>
    </row>
    <row r="824" spans="1:7">
      <c r="A824" s="127">
        <v>4399</v>
      </c>
      <c r="B824" s="204"/>
      <c r="C824" s="203" t="s">
        <v>164</v>
      </c>
      <c r="D824" s="201">
        <v>12300</v>
      </c>
      <c r="E824" s="202">
        <v>11917</v>
      </c>
      <c r="F824" s="201">
        <v>11433</v>
      </c>
      <c r="G824" s="200">
        <v>95.9</v>
      </c>
    </row>
    <row r="825" spans="1:7">
      <c r="A825" s="132"/>
      <c r="B825" s="113"/>
      <c r="C825" s="112"/>
      <c r="D825" s="111"/>
      <c r="E825" s="111"/>
      <c r="F825" s="111"/>
      <c r="G825" s="199"/>
    </row>
    <row r="826" spans="1:7">
      <c r="A826" s="1114" t="s">
        <v>252</v>
      </c>
      <c r="B826" s="1115"/>
      <c r="C826" s="1115"/>
      <c r="D826" s="226">
        <v>259822</v>
      </c>
      <c r="E826" s="226">
        <v>641796</v>
      </c>
      <c r="F826" s="226">
        <v>496940</v>
      </c>
      <c r="G826" s="225">
        <v>77.400000000000006</v>
      </c>
    </row>
    <row r="827" spans="1:7">
      <c r="A827" s="122"/>
      <c r="B827" s="233"/>
      <c r="C827" s="121"/>
      <c r="D827" s="120"/>
      <c r="E827" s="120"/>
      <c r="F827" s="120"/>
      <c r="G827" s="119"/>
    </row>
    <row r="828" spans="1:7" s="205" customFormat="1">
      <c r="A828" s="211">
        <v>5212</v>
      </c>
      <c r="B828" s="210">
        <v>5137</v>
      </c>
      <c r="C828" s="209" t="s">
        <v>322</v>
      </c>
      <c r="D828" s="207">
        <v>2200</v>
      </c>
      <c r="E828" s="208">
        <v>2180.9699999999998</v>
      </c>
      <c r="F828" s="207">
        <v>2180.9650000000001</v>
      </c>
      <c r="G828" s="206">
        <f>F828/E828*100</f>
        <v>99.999770744210153</v>
      </c>
    </row>
    <row r="829" spans="1:7">
      <c r="A829" s="127">
        <v>5212</v>
      </c>
      <c r="B829" s="204"/>
      <c r="C829" s="203" t="s">
        <v>251</v>
      </c>
      <c r="D829" s="201">
        <v>2200</v>
      </c>
      <c r="E829" s="202">
        <v>2181</v>
      </c>
      <c r="F829" s="201">
        <v>2181</v>
      </c>
      <c r="G829" s="200">
        <v>100</v>
      </c>
    </row>
    <row r="830" spans="1:7">
      <c r="A830" s="132"/>
      <c r="B830" s="113"/>
      <c r="C830" s="112"/>
      <c r="D830" s="111"/>
      <c r="E830" s="111"/>
      <c r="F830" s="111"/>
      <c r="G830" s="199"/>
    </row>
    <row r="831" spans="1:7" s="205" customFormat="1">
      <c r="A831" s="211">
        <v>5272</v>
      </c>
      <c r="B831" s="210">
        <v>5321</v>
      </c>
      <c r="C831" s="209" t="s">
        <v>366</v>
      </c>
      <c r="D831" s="207">
        <v>0</v>
      </c>
      <c r="E831" s="208">
        <v>1500</v>
      </c>
      <c r="F831" s="207">
        <v>1500</v>
      </c>
      <c r="G831" s="206">
        <f>F831/E831*100</f>
        <v>100</v>
      </c>
    </row>
    <row r="832" spans="1:7" s="205" customFormat="1">
      <c r="A832" s="132">
        <v>5272</v>
      </c>
      <c r="B832" s="219">
        <v>5323</v>
      </c>
      <c r="C832" s="218" t="s">
        <v>372</v>
      </c>
      <c r="D832" s="216">
        <v>0</v>
      </c>
      <c r="E832" s="217">
        <v>290</v>
      </c>
      <c r="F832" s="216">
        <v>290</v>
      </c>
      <c r="G832" s="215">
        <f>F832/E832*100</f>
        <v>100</v>
      </c>
    </row>
    <row r="833" spans="1:7" ht="25.5">
      <c r="A833" s="127">
        <v>5272</v>
      </c>
      <c r="B833" s="204"/>
      <c r="C833" s="228" t="s">
        <v>250</v>
      </c>
      <c r="D833" s="201">
        <v>0</v>
      </c>
      <c r="E833" s="202">
        <v>1790</v>
      </c>
      <c r="F833" s="201">
        <v>1790</v>
      </c>
      <c r="G833" s="200">
        <v>100</v>
      </c>
    </row>
    <row r="834" spans="1:7">
      <c r="A834" s="132"/>
      <c r="B834" s="113"/>
      <c r="C834" s="227"/>
      <c r="D834" s="111"/>
      <c r="E834" s="111"/>
      <c r="F834" s="111"/>
      <c r="G834" s="199"/>
    </row>
    <row r="835" spans="1:7" s="205" customFormat="1">
      <c r="A835" s="211">
        <v>5273</v>
      </c>
      <c r="B835" s="210">
        <v>5021</v>
      </c>
      <c r="C835" s="209" t="s">
        <v>354</v>
      </c>
      <c r="D835" s="207">
        <v>0</v>
      </c>
      <c r="E835" s="208">
        <v>8</v>
      </c>
      <c r="F835" s="207">
        <v>0</v>
      </c>
      <c r="G835" s="206">
        <f t="shared" ref="G835:G842" si="33">F835/E835*100</f>
        <v>0</v>
      </c>
    </row>
    <row r="836" spans="1:7" s="205" customFormat="1">
      <c r="A836" s="132">
        <v>5273</v>
      </c>
      <c r="B836" s="219">
        <v>5132</v>
      </c>
      <c r="C836" s="218" t="s">
        <v>348</v>
      </c>
      <c r="D836" s="216">
        <v>20</v>
      </c>
      <c r="E836" s="217">
        <v>70</v>
      </c>
      <c r="F836" s="216">
        <v>15.521139999999999</v>
      </c>
      <c r="G836" s="215">
        <f t="shared" si="33"/>
        <v>22.173057142857143</v>
      </c>
    </row>
    <row r="837" spans="1:7" s="205" customFormat="1">
      <c r="A837" s="132">
        <v>5273</v>
      </c>
      <c r="B837" s="219">
        <v>5137</v>
      </c>
      <c r="C837" s="218" t="s">
        <v>322</v>
      </c>
      <c r="D837" s="216">
        <v>10</v>
      </c>
      <c r="E837" s="217">
        <v>10</v>
      </c>
      <c r="F837" s="216">
        <v>0</v>
      </c>
      <c r="G837" s="215">
        <f t="shared" si="33"/>
        <v>0</v>
      </c>
    </row>
    <row r="838" spans="1:7" s="205" customFormat="1">
      <c r="A838" s="132">
        <v>5273</v>
      </c>
      <c r="B838" s="219">
        <v>5139</v>
      </c>
      <c r="C838" s="218" t="s">
        <v>321</v>
      </c>
      <c r="D838" s="216">
        <v>10</v>
      </c>
      <c r="E838" s="217">
        <v>52</v>
      </c>
      <c r="F838" s="216">
        <v>40.249000000000002</v>
      </c>
      <c r="G838" s="215">
        <f t="shared" si="33"/>
        <v>77.401923076923083</v>
      </c>
    </row>
    <row r="839" spans="1:7" s="205" customFormat="1">
      <c r="A839" s="132">
        <v>5273</v>
      </c>
      <c r="B839" s="219">
        <v>5167</v>
      </c>
      <c r="C839" s="218" t="s">
        <v>339</v>
      </c>
      <c r="D839" s="216">
        <v>0</v>
      </c>
      <c r="E839" s="217">
        <v>19.8</v>
      </c>
      <c r="F839" s="216">
        <v>19.8</v>
      </c>
      <c r="G839" s="215">
        <f t="shared" si="33"/>
        <v>100</v>
      </c>
    </row>
    <row r="840" spans="1:7" s="205" customFormat="1">
      <c r="A840" s="132">
        <v>5273</v>
      </c>
      <c r="B840" s="219">
        <v>5169</v>
      </c>
      <c r="C840" s="218" t="s">
        <v>318</v>
      </c>
      <c r="D840" s="216">
        <v>1270</v>
      </c>
      <c r="E840" s="217">
        <v>910</v>
      </c>
      <c r="F840" s="216">
        <v>440.68041999999997</v>
      </c>
      <c r="G840" s="215">
        <f t="shared" si="33"/>
        <v>48.426419780219774</v>
      </c>
    </row>
    <row r="841" spans="1:7" s="205" customFormat="1">
      <c r="A841" s="132">
        <v>5273</v>
      </c>
      <c r="B841" s="219">
        <v>5175</v>
      </c>
      <c r="C841" s="218" t="s">
        <v>317</v>
      </c>
      <c r="D841" s="216">
        <v>10</v>
      </c>
      <c r="E841" s="217">
        <v>10</v>
      </c>
      <c r="F841" s="216">
        <v>5.0330000000000004</v>
      </c>
      <c r="G841" s="215">
        <f t="shared" si="33"/>
        <v>50.330000000000005</v>
      </c>
    </row>
    <row r="842" spans="1:7" s="205" customFormat="1">
      <c r="A842" s="132">
        <v>5273</v>
      </c>
      <c r="B842" s="219">
        <v>5321</v>
      </c>
      <c r="C842" s="218" t="s">
        <v>366</v>
      </c>
      <c r="D842" s="216">
        <v>2850</v>
      </c>
      <c r="E842" s="217">
        <v>2850</v>
      </c>
      <c r="F842" s="216">
        <v>2850</v>
      </c>
      <c r="G842" s="215">
        <f t="shared" si="33"/>
        <v>100</v>
      </c>
    </row>
    <row r="843" spans="1:7">
      <c r="A843" s="127">
        <v>5273</v>
      </c>
      <c r="B843" s="204"/>
      <c r="C843" s="203" t="s">
        <v>163</v>
      </c>
      <c r="D843" s="201">
        <v>4170</v>
      </c>
      <c r="E843" s="202">
        <v>3930</v>
      </c>
      <c r="F843" s="201">
        <v>3372</v>
      </c>
      <c r="G843" s="200">
        <v>85.8</v>
      </c>
    </row>
    <row r="844" spans="1:7">
      <c r="A844" s="132"/>
      <c r="B844" s="113"/>
      <c r="C844" s="112"/>
      <c r="D844" s="111"/>
      <c r="E844" s="111"/>
      <c r="F844" s="111"/>
      <c r="G844" s="199"/>
    </row>
    <row r="845" spans="1:7" s="205" customFormat="1">
      <c r="A845" s="211">
        <v>5279</v>
      </c>
      <c r="B845" s="210">
        <v>5137</v>
      </c>
      <c r="C845" s="209" t="s">
        <v>322</v>
      </c>
      <c r="D845" s="207">
        <v>0</v>
      </c>
      <c r="E845" s="208">
        <v>70.28</v>
      </c>
      <c r="F845" s="207">
        <v>70.28</v>
      </c>
      <c r="G845" s="206">
        <f t="shared" ref="G845:G853" si="34">F845/E845*100</f>
        <v>100</v>
      </c>
    </row>
    <row r="846" spans="1:7" s="205" customFormat="1">
      <c r="A846" s="132">
        <v>5279</v>
      </c>
      <c r="B846" s="219">
        <v>5139</v>
      </c>
      <c r="C846" s="218" t="s">
        <v>321</v>
      </c>
      <c r="D846" s="216">
        <v>10</v>
      </c>
      <c r="E846" s="217">
        <v>10</v>
      </c>
      <c r="F846" s="216">
        <v>0</v>
      </c>
      <c r="G846" s="215">
        <f t="shared" si="34"/>
        <v>0</v>
      </c>
    </row>
    <row r="847" spans="1:7" s="205" customFormat="1">
      <c r="A847" s="132">
        <v>5279</v>
      </c>
      <c r="B847" s="219">
        <v>5164</v>
      </c>
      <c r="C847" s="218" t="s">
        <v>313</v>
      </c>
      <c r="D847" s="216">
        <v>40</v>
      </c>
      <c r="E847" s="217">
        <v>40</v>
      </c>
      <c r="F847" s="216">
        <v>8</v>
      </c>
      <c r="G847" s="215">
        <f t="shared" si="34"/>
        <v>20</v>
      </c>
    </row>
    <row r="848" spans="1:7" s="205" customFormat="1">
      <c r="A848" s="132">
        <v>5279</v>
      </c>
      <c r="B848" s="219">
        <v>5175</v>
      </c>
      <c r="C848" s="218" t="s">
        <v>317</v>
      </c>
      <c r="D848" s="216">
        <v>70</v>
      </c>
      <c r="E848" s="217">
        <v>110</v>
      </c>
      <c r="F848" s="216">
        <v>97.945999999999998</v>
      </c>
      <c r="G848" s="215">
        <f t="shared" si="34"/>
        <v>89.041818181818172</v>
      </c>
    </row>
    <row r="849" spans="1:7" s="205" customFormat="1">
      <c r="A849" s="132">
        <v>5279</v>
      </c>
      <c r="B849" s="219">
        <v>5221</v>
      </c>
      <c r="C849" s="218" t="s">
        <v>371</v>
      </c>
      <c r="D849" s="216">
        <v>300</v>
      </c>
      <c r="E849" s="217">
        <v>300</v>
      </c>
      <c r="F849" s="216">
        <v>300</v>
      </c>
      <c r="G849" s="215">
        <f t="shared" si="34"/>
        <v>100</v>
      </c>
    </row>
    <row r="850" spans="1:7" s="205" customFormat="1">
      <c r="A850" s="132">
        <v>5279</v>
      </c>
      <c r="B850" s="219">
        <v>5222</v>
      </c>
      <c r="C850" s="218" t="s">
        <v>367</v>
      </c>
      <c r="D850" s="216">
        <v>50</v>
      </c>
      <c r="E850" s="217">
        <v>205</v>
      </c>
      <c r="F850" s="216">
        <v>205</v>
      </c>
      <c r="G850" s="215">
        <f t="shared" si="34"/>
        <v>100</v>
      </c>
    </row>
    <row r="851" spans="1:7" s="205" customFormat="1">
      <c r="A851" s="132">
        <v>5279</v>
      </c>
      <c r="B851" s="219">
        <v>5321</v>
      </c>
      <c r="C851" s="218" t="s">
        <v>366</v>
      </c>
      <c r="D851" s="216">
        <v>1650</v>
      </c>
      <c r="E851" s="217">
        <v>935</v>
      </c>
      <c r="F851" s="216">
        <v>30</v>
      </c>
      <c r="G851" s="215">
        <f t="shared" si="34"/>
        <v>3.2085561497326207</v>
      </c>
    </row>
    <row r="852" spans="1:7" s="205" customFormat="1">
      <c r="A852" s="132">
        <v>5279</v>
      </c>
      <c r="B852" s="219">
        <v>5339</v>
      </c>
      <c r="C852" s="218" t="s">
        <v>370</v>
      </c>
      <c r="D852" s="216">
        <v>0</v>
      </c>
      <c r="E852" s="217">
        <v>10</v>
      </c>
      <c r="F852" s="216">
        <v>10</v>
      </c>
      <c r="G852" s="215">
        <f t="shared" si="34"/>
        <v>100</v>
      </c>
    </row>
    <row r="853" spans="1:7" s="205" customFormat="1">
      <c r="A853" s="132">
        <v>5279</v>
      </c>
      <c r="B853" s="219">
        <v>5492</v>
      </c>
      <c r="C853" s="218" t="s">
        <v>360</v>
      </c>
      <c r="D853" s="216">
        <v>0</v>
      </c>
      <c r="E853" s="217">
        <v>50</v>
      </c>
      <c r="F853" s="216">
        <v>50</v>
      </c>
      <c r="G853" s="215">
        <f t="shared" si="34"/>
        <v>100</v>
      </c>
    </row>
    <row r="854" spans="1:7">
      <c r="A854" s="127">
        <v>5279</v>
      </c>
      <c r="B854" s="204"/>
      <c r="C854" s="203" t="s">
        <v>248</v>
      </c>
      <c r="D854" s="201">
        <v>2120</v>
      </c>
      <c r="E854" s="202">
        <v>1730</v>
      </c>
      <c r="F854" s="201">
        <v>771</v>
      </c>
      <c r="G854" s="200">
        <v>44.6</v>
      </c>
    </row>
    <row r="855" spans="1:7">
      <c r="A855" s="132"/>
      <c r="B855" s="113"/>
      <c r="C855" s="112"/>
      <c r="D855" s="111"/>
      <c r="E855" s="111"/>
      <c r="F855" s="111"/>
      <c r="G855" s="199"/>
    </row>
    <row r="856" spans="1:7" s="205" customFormat="1">
      <c r="A856" s="211">
        <v>5399</v>
      </c>
      <c r="B856" s="210">
        <v>5137</v>
      </c>
      <c r="C856" s="209" t="s">
        <v>322</v>
      </c>
      <c r="D856" s="207">
        <v>0</v>
      </c>
      <c r="E856" s="208">
        <v>28.56</v>
      </c>
      <c r="F856" s="207">
        <v>28.321999999999999</v>
      </c>
      <c r="G856" s="232">
        <v>96.6</v>
      </c>
    </row>
    <row r="857" spans="1:7">
      <c r="A857" s="127">
        <v>5399</v>
      </c>
      <c r="B857" s="204"/>
      <c r="C857" s="203" t="s">
        <v>369</v>
      </c>
      <c r="D857" s="201">
        <v>0</v>
      </c>
      <c r="E857" s="202">
        <v>29</v>
      </c>
      <c r="F857" s="201">
        <v>28</v>
      </c>
      <c r="G857" s="230">
        <v>96.6</v>
      </c>
    </row>
    <row r="858" spans="1:7">
      <c r="A858" s="132"/>
      <c r="B858" s="113"/>
      <c r="C858" s="112"/>
      <c r="D858" s="111"/>
      <c r="E858" s="111"/>
      <c r="F858" s="111"/>
      <c r="G858" s="199"/>
    </row>
    <row r="859" spans="1:7" s="205" customFormat="1">
      <c r="A859" s="211">
        <v>5511</v>
      </c>
      <c r="B859" s="210">
        <v>5137</v>
      </c>
      <c r="C859" s="209" t="s">
        <v>322</v>
      </c>
      <c r="D859" s="207">
        <v>0</v>
      </c>
      <c r="E859" s="208">
        <v>1400</v>
      </c>
      <c r="F859" s="207">
        <v>0</v>
      </c>
      <c r="G859" s="206">
        <f>F859/E859*100</f>
        <v>0</v>
      </c>
    </row>
    <row r="860" spans="1:7" s="205" customFormat="1">
      <c r="A860" s="132">
        <v>5511</v>
      </c>
      <c r="B860" s="219">
        <v>5319</v>
      </c>
      <c r="C860" s="218" t="s">
        <v>368</v>
      </c>
      <c r="D860" s="216">
        <v>3100</v>
      </c>
      <c r="E860" s="217">
        <v>3100</v>
      </c>
      <c r="F860" s="216">
        <v>3100</v>
      </c>
      <c r="G860" s="215">
        <f>F860/E860*100</f>
        <v>100</v>
      </c>
    </row>
    <row r="861" spans="1:7">
      <c r="A861" s="127">
        <v>5511</v>
      </c>
      <c r="B861" s="204"/>
      <c r="C861" s="203" t="s">
        <v>111</v>
      </c>
      <c r="D861" s="201">
        <v>3100</v>
      </c>
      <c r="E861" s="202">
        <v>4500</v>
      </c>
      <c r="F861" s="201">
        <v>3100</v>
      </c>
      <c r="G861" s="200">
        <v>68.900000000000006</v>
      </c>
    </row>
    <row r="862" spans="1:7">
      <c r="A862" s="132"/>
      <c r="B862" s="113"/>
      <c r="C862" s="112"/>
      <c r="D862" s="111"/>
      <c r="E862" s="111"/>
      <c r="F862" s="111"/>
      <c r="G862" s="199"/>
    </row>
    <row r="863" spans="1:7" s="205" customFormat="1">
      <c r="A863" s="211">
        <v>5512</v>
      </c>
      <c r="B863" s="210">
        <v>5137</v>
      </c>
      <c r="C863" s="209" t="s">
        <v>322</v>
      </c>
      <c r="D863" s="207">
        <v>0</v>
      </c>
      <c r="E863" s="208">
        <v>4496.2700000000004</v>
      </c>
      <c r="F863" s="207">
        <v>4235.8733300000004</v>
      </c>
      <c r="G863" s="206">
        <f>F863/E863*100</f>
        <v>94.208606911951463</v>
      </c>
    </row>
    <row r="864" spans="1:7" s="205" customFormat="1">
      <c r="A864" s="132">
        <v>5512</v>
      </c>
      <c r="B864" s="219">
        <v>5222</v>
      </c>
      <c r="C864" s="218" t="s">
        <v>367</v>
      </c>
      <c r="D864" s="216">
        <v>1300</v>
      </c>
      <c r="E864" s="217">
        <v>1300</v>
      </c>
      <c r="F864" s="216">
        <v>1300</v>
      </c>
      <c r="G864" s="215">
        <f>F864/E864*100</f>
        <v>100</v>
      </c>
    </row>
    <row r="865" spans="1:7" s="205" customFormat="1">
      <c r="A865" s="132">
        <v>5512</v>
      </c>
      <c r="B865" s="219">
        <v>5321</v>
      </c>
      <c r="C865" s="218" t="s">
        <v>366</v>
      </c>
      <c r="D865" s="216">
        <v>0</v>
      </c>
      <c r="E865" s="217">
        <v>30803.169999999987</v>
      </c>
      <c r="F865" s="216">
        <v>30752.172999999984</v>
      </c>
      <c r="G865" s="215">
        <f>F865/E865*100</f>
        <v>99.834442364211213</v>
      </c>
    </row>
    <row r="866" spans="1:7">
      <c r="A866" s="127">
        <v>5512</v>
      </c>
      <c r="B866" s="204"/>
      <c r="C866" s="203" t="s">
        <v>245</v>
      </c>
      <c r="D866" s="201">
        <v>1300</v>
      </c>
      <c r="E866" s="202">
        <v>36599</v>
      </c>
      <c r="F866" s="201">
        <v>36288</v>
      </c>
      <c r="G866" s="200">
        <v>99.2</v>
      </c>
    </row>
    <row r="867" spans="1:7">
      <c r="A867" s="132"/>
      <c r="B867" s="113"/>
      <c r="C867" s="112"/>
      <c r="D867" s="111"/>
      <c r="E867" s="111"/>
      <c r="F867" s="111"/>
      <c r="G867" s="199"/>
    </row>
    <row r="868" spans="1:7" s="205" customFormat="1">
      <c r="A868" s="211">
        <v>5521</v>
      </c>
      <c r="B868" s="210">
        <v>5011</v>
      </c>
      <c r="C868" s="209" t="s">
        <v>356</v>
      </c>
      <c r="D868" s="207">
        <v>0</v>
      </c>
      <c r="E868" s="208">
        <v>37.200000000000003</v>
      </c>
      <c r="F868" s="207">
        <v>32.709000000000003</v>
      </c>
      <c r="G868" s="206">
        <f>F868/E868*100</f>
        <v>87.927419354838705</v>
      </c>
    </row>
    <row r="869" spans="1:7" s="205" customFormat="1">
      <c r="A869" s="132">
        <v>5521</v>
      </c>
      <c r="B869" s="219">
        <v>5031</v>
      </c>
      <c r="C869" s="218" t="s">
        <v>352</v>
      </c>
      <c r="D869" s="216">
        <v>0</v>
      </c>
      <c r="E869" s="217">
        <v>9.3000000000000007</v>
      </c>
      <c r="F869" s="216">
        <v>8.1739999999999995</v>
      </c>
      <c r="G869" s="215">
        <f>F869/E869*100</f>
        <v>87.892473118279554</v>
      </c>
    </row>
    <row r="870" spans="1:7" s="205" customFormat="1">
      <c r="A870" s="132">
        <v>5521</v>
      </c>
      <c r="B870" s="219">
        <v>5032</v>
      </c>
      <c r="C870" s="218" t="s">
        <v>351</v>
      </c>
      <c r="D870" s="216">
        <v>0</v>
      </c>
      <c r="E870" s="217">
        <v>3.35</v>
      </c>
      <c r="F870" s="216">
        <v>2.9380000000000002</v>
      </c>
      <c r="G870" s="215">
        <f>F870/E870*100</f>
        <v>87.701492537313428</v>
      </c>
    </row>
    <row r="871" spans="1:7" s="205" customFormat="1">
      <c r="A871" s="132">
        <v>5521</v>
      </c>
      <c r="B871" s="219">
        <v>5038</v>
      </c>
      <c r="C871" s="218" t="s">
        <v>350</v>
      </c>
      <c r="D871" s="216">
        <v>0</v>
      </c>
      <c r="E871" s="217">
        <v>0.16</v>
      </c>
      <c r="F871" s="216">
        <v>0.13300000000000001</v>
      </c>
      <c r="G871" s="215">
        <f>F871/E871*100</f>
        <v>83.125</v>
      </c>
    </row>
    <row r="872" spans="1:7" s="205" customFormat="1">
      <c r="A872" s="132">
        <v>5521</v>
      </c>
      <c r="B872" s="219">
        <v>5171</v>
      </c>
      <c r="C872" s="218" t="s">
        <v>338</v>
      </c>
      <c r="D872" s="216">
        <v>0</v>
      </c>
      <c r="E872" s="217">
        <v>1213.67</v>
      </c>
      <c r="F872" s="216">
        <v>1213.664</v>
      </c>
      <c r="G872" s="215">
        <f>F872/E872*100</f>
        <v>99.999505631679114</v>
      </c>
    </row>
    <row r="873" spans="1:7">
      <c r="A873" s="127">
        <v>5521</v>
      </c>
      <c r="B873" s="204"/>
      <c r="C873" s="203" t="s">
        <v>162</v>
      </c>
      <c r="D873" s="201">
        <v>0</v>
      </c>
      <c r="E873" s="202">
        <v>1263</v>
      </c>
      <c r="F873" s="201">
        <v>1258</v>
      </c>
      <c r="G873" s="200">
        <v>99.6</v>
      </c>
    </row>
    <row r="874" spans="1:7">
      <c r="A874" s="132"/>
      <c r="B874" s="113"/>
      <c r="C874" s="112"/>
      <c r="D874" s="111"/>
      <c r="E874" s="111"/>
      <c r="F874" s="111"/>
      <c r="G874" s="199"/>
    </row>
    <row r="875" spans="1:7" s="205" customFormat="1">
      <c r="A875" s="211">
        <v>5591</v>
      </c>
      <c r="B875" s="210">
        <v>5164</v>
      </c>
      <c r="C875" s="209" t="s">
        <v>313</v>
      </c>
      <c r="D875" s="207">
        <v>100</v>
      </c>
      <c r="E875" s="208">
        <v>30.2</v>
      </c>
      <c r="F875" s="207">
        <v>0</v>
      </c>
      <c r="G875" s="206">
        <f>F875/E875*100</f>
        <v>0</v>
      </c>
    </row>
    <row r="876" spans="1:7" s="205" customFormat="1">
      <c r="A876" s="132">
        <v>5591</v>
      </c>
      <c r="B876" s="219">
        <v>5175</v>
      </c>
      <c r="C876" s="218" t="s">
        <v>317</v>
      </c>
      <c r="D876" s="216">
        <v>100</v>
      </c>
      <c r="E876" s="217">
        <v>10</v>
      </c>
      <c r="F876" s="216">
        <v>0</v>
      </c>
      <c r="G876" s="215">
        <f>F876/E876*100</f>
        <v>0</v>
      </c>
    </row>
    <row r="877" spans="1:7">
      <c r="A877" s="127">
        <v>5591</v>
      </c>
      <c r="B877" s="204"/>
      <c r="C877" s="203" t="s">
        <v>365</v>
      </c>
      <c r="D877" s="201">
        <v>200</v>
      </c>
      <c r="E877" s="202">
        <v>40</v>
      </c>
      <c r="F877" s="201">
        <v>0</v>
      </c>
      <c r="G877" s="200">
        <v>0</v>
      </c>
    </row>
    <row r="878" spans="1:7">
      <c r="A878" s="132"/>
      <c r="B878" s="113"/>
      <c r="C878" s="112"/>
      <c r="D878" s="111"/>
      <c r="E878" s="111"/>
      <c r="F878" s="111"/>
      <c r="G878" s="199"/>
    </row>
    <row r="879" spans="1:7" s="205" customFormat="1">
      <c r="A879" s="211">
        <v>5599</v>
      </c>
      <c r="B879" s="210">
        <v>5139</v>
      </c>
      <c r="C879" s="209" t="s">
        <v>321</v>
      </c>
      <c r="D879" s="207">
        <v>90</v>
      </c>
      <c r="E879" s="208">
        <v>90</v>
      </c>
      <c r="F879" s="207">
        <v>4.8289999999999997</v>
      </c>
      <c r="G879" s="206">
        <f>F879/E879*100</f>
        <v>5.365555555555555</v>
      </c>
    </row>
    <row r="880" spans="1:7" s="205" customFormat="1">
      <c r="A880" s="132">
        <v>5599</v>
      </c>
      <c r="B880" s="219">
        <v>5164</v>
      </c>
      <c r="C880" s="218" t="s">
        <v>313</v>
      </c>
      <c r="D880" s="216">
        <v>80</v>
      </c>
      <c r="E880" s="217">
        <v>80</v>
      </c>
      <c r="F880" s="216">
        <v>14.52</v>
      </c>
      <c r="G880" s="215">
        <f>F880/E880*100</f>
        <v>18.149999999999999</v>
      </c>
    </row>
    <row r="881" spans="1:7" s="205" customFormat="1">
      <c r="A881" s="132">
        <v>5599</v>
      </c>
      <c r="B881" s="219">
        <v>5169</v>
      </c>
      <c r="C881" s="218" t="s">
        <v>318</v>
      </c>
      <c r="D881" s="216">
        <v>80</v>
      </c>
      <c r="E881" s="217">
        <v>129</v>
      </c>
      <c r="F881" s="216">
        <v>5.5</v>
      </c>
      <c r="G881" s="215">
        <f>F881/E881*100</f>
        <v>4.2635658914728678</v>
      </c>
    </row>
    <row r="882" spans="1:7" s="205" customFormat="1">
      <c r="A882" s="132">
        <v>5599</v>
      </c>
      <c r="B882" s="219">
        <v>5175</v>
      </c>
      <c r="C882" s="218" t="s">
        <v>317</v>
      </c>
      <c r="D882" s="216">
        <v>200</v>
      </c>
      <c r="E882" s="217">
        <v>200</v>
      </c>
      <c r="F882" s="216">
        <v>78.372230000000002</v>
      </c>
      <c r="G882" s="215">
        <f>F882/E882*100</f>
        <v>39.186115000000001</v>
      </c>
    </row>
    <row r="883" spans="1:7">
      <c r="A883" s="127">
        <v>5599</v>
      </c>
      <c r="B883" s="204"/>
      <c r="C883" s="203" t="s">
        <v>243</v>
      </c>
      <c r="D883" s="201">
        <v>450</v>
      </c>
      <c r="E883" s="202">
        <v>499</v>
      </c>
      <c r="F883" s="201">
        <v>104</v>
      </c>
      <c r="G883" s="200">
        <v>20.8</v>
      </c>
    </row>
    <row r="884" spans="1:7">
      <c r="A884" s="132"/>
      <c r="B884" s="113"/>
      <c r="C884" s="112"/>
      <c r="D884" s="111"/>
      <c r="E884" s="111"/>
      <c r="F884" s="111"/>
      <c r="G884" s="199"/>
    </row>
    <row r="885" spans="1:7">
      <c r="A885" s="1114" t="s">
        <v>242</v>
      </c>
      <c r="B885" s="1115"/>
      <c r="C885" s="1115"/>
      <c r="D885" s="226">
        <v>13540</v>
      </c>
      <c r="E885" s="226">
        <v>52561</v>
      </c>
      <c r="F885" s="226">
        <v>48892</v>
      </c>
      <c r="G885" s="225">
        <v>93</v>
      </c>
    </row>
    <row r="886" spans="1:7">
      <c r="A886" s="122"/>
      <c r="B886" s="233"/>
      <c r="C886" s="121"/>
      <c r="D886" s="120"/>
      <c r="E886" s="120"/>
      <c r="F886" s="120"/>
      <c r="G886" s="119"/>
    </row>
    <row r="887" spans="1:7" s="205" customFormat="1">
      <c r="A887" s="211">
        <v>6113</v>
      </c>
      <c r="B887" s="210">
        <v>5019</v>
      </c>
      <c r="C887" s="209" t="s">
        <v>355</v>
      </c>
      <c r="D887" s="207">
        <v>600</v>
      </c>
      <c r="E887" s="208">
        <v>600</v>
      </c>
      <c r="F887" s="207">
        <v>434.01004999999998</v>
      </c>
      <c r="G887" s="206">
        <f t="shared" ref="G887:G892" si="35">F887/E887*100</f>
        <v>72.335008333333334</v>
      </c>
    </row>
    <row r="888" spans="1:7" s="205" customFormat="1">
      <c r="A888" s="132">
        <v>6113</v>
      </c>
      <c r="B888" s="219">
        <v>5021</v>
      </c>
      <c r="C888" s="218" t="s">
        <v>354</v>
      </c>
      <c r="D888" s="216">
        <v>500</v>
      </c>
      <c r="E888" s="217">
        <v>21.5</v>
      </c>
      <c r="F888" s="216">
        <v>21.5</v>
      </c>
      <c r="G888" s="215">
        <f t="shared" si="35"/>
        <v>100</v>
      </c>
    </row>
    <row r="889" spans="1:7" s="205" customFormat="1">
      <c r="A889" s="132">
        <v>6113</v>
      </c>
      <c r="B889" s="219">
        <v>5023</v>
      </c>
      <c r="C889" s="218" t="s">
        <v>364</v>
      </c>
      <c r="D889" s="216">
        <v>21171</v>
      </c>
      <c r="E889" s="217">
        <v>21171</v>
      </c>
      <c r="F889" s="216">
        <v>21081.093000000001</v>
      </c>
      <c r="G889" s="215">
        <f t="shared" si="35"/>
        <v>99.575329460110524</v>
      </c>
    </row>
    <row r="890" spans="1:7" s="205" customFormat="1">
      <c r="A890" s="132">
        <v>6113</v>
      </c>
      <c r="B890" s="219">
        <v>5029</v>
      </c>
      <c r="C890" s="218" t="s">
        <v>363</v>
      </c>
      <c r="D890" s="216">
        <v>576</v>
      </c>
      <c r="E890" s="217">
        <v>412.7</v>
      </c>
      <c r="F890" s="216">
        <v>276.58</v>
      </c>
      <c r="G890" s="215">
        <f t="shared" si="35"/>
        <v>67.017203779985451</v>
      </c>
    </row>
    <row r="891" spans="1:7" s="205" customFormat="1">
      <c r="A891" s="132">
        <v>6113</v>
      </c>
      <c r="B891" s="219">
        <v>5031</v>
      </c>
      <c r="C891" s="218" t="s">
        <v>352</v>
      </c>
      <c r="D891" s="216">
        <v>1870</v>
      </c>
      <c r="E891" s="217">
        <v>1891</v>
      </c>
      <c r="F891" s="216">
        <v>1890.019</v>
      </c>
      <c r="G891" s="215">
        <f t="shared" si="35"/>
        <v>99.948122686409306</v>
      </c>
    </row>
    <row r="892" spans="1:7" s="205" customFormat="1">
      <c r="A892" s="132">
        <v>6113</v>
      </c>
      <c r="B892" s="219">
        <v>5032</v>
      </c>
      <c r="C892" s="218" t="s">
        <v>351</v>
      </c>
      <c r="D892" s="216">
        <v>2052</v>
      </c>
      <c r="E892" s="217">
        <v>2052</v>
      </c>
      <c r="F892" s="216">
        <v>1938.9560000000001</v>
      </c>
      <c r="G892" s="215">
        <f t="shared" si="35"/>
        <v>94.491033138401576</v>
      </c>
    </row>
    <row r="893" spans="1:7" s="205" customFormat="1">
      <c r="A893" s="132">
        <v>6113</v>
      </c>
      <c r="B893" s="219">
        <v>5038</v>
      </c>
      <c r="C893" s="218" t="s">
        <v>350</v>
      </c>
      <c r="D893" s="216">
        <v>30</v>
      </c>
      <c r="E893" s="217">
        <v>0</v>
      </c>
      <c r="F893" s="216">
        <v>0</v>
      </c>
      <c r="G893" s="215">
        <v>0</v>
      </c>
    </row>
    <row r="894" spans="1:7" s="205" customFormat="1">
      <c r="A894" s="132">
        <v>6113</v>
      </c>
      <c r="B894" s="219">
        <v>5039</v>
      </c>
      <c r="C894" s="218" t="s">
        <v>362</v>
      </c>
      <c r="D894" s="216">
        <v>210</v>
      </c>
      <c r="E894" s="217">
        <v>210</v>
      </c>
      <c r="F894" s="216">
        <v>147.59961999999999</v>
      </c>
      <c r="G894" s="215">
        <f t="shared" ref="G894:G917" si="36">F894/E894*100</f>
        <v>70.285533333333333</v>
      </c>
    </row>
    <row r="895" spans="1:7" s="205" customFormat="1">
      <c r="A895" s="132">
        <v>6113</v>
      </c>
      <c r="B895" s="219">
        <v>5136</v>
      </c>
      <c r="C895" s="218" t="s">
        <v>323</v>
      </c>
      <c r="D895" s="216">
        <v>190</v>
      </c>
      <c r="E895" s="217">
        <v>190</v>
      </c>
      <c r="F895" s="216">
        <v>147.76300000000001</v>
      </c>
      <c r="G895" s="215">
        <f t="shared" si="36"/>
        <v>77.77000000000001</v>
      </c>
    </row>
    <row r="896" spans="1:7" s="205" customFormat="1">
      <c r="A896" s="132">
        <v>6113</v>
      </c>
      <c r="B896" s="219">
        <v>5137</v>
      </c>
      <c r="C896" s="218" t="s">
        <v>322</v>
      </c>
      <c r="D896" s="216">
        <v>500</v>
      </c>
      <c r="E896" s="217">
        <v>745</v>
      </c>
      <c r="F896" s="216">
        <v>717.07015000000001</v>
      </c>
      <c r="G896" s="215">
        <f t="shared" si="36"/>
        <v>96.251026845637583</v>
      </c>
    </row>
    <row r="897" spans="1:7" s="205" customFormat="1">
      <c r="A897" s="132">
        <v>6113</v>
      </c>
      <c r="B897" s="219">
        <v>5139</v>
      </c>
      <c r="C897" s="218" t="s">
        <v>321</v>
      </c>
      <c r="D897" s="216">
        <v>761</v>
      </c>
      <c r="E897" s="217">
        <v>624.18000000000006</v>
      </c>
      <c r="F897" s="216">
        <v>314.72890999999998</v>
      </c>
      <c r="G897" s="215">
        <f t="shared" si="36"/>
        <v>50.422780287737503</v>
      </c>
    </row>
    <row r="898" spans="1:7" s="205" customFormat="1">
      <c r="A898" s="132">
        <v>6113</v>
      </c>
      <c r="B898" s="219">
        <v>5142</v>
      </c>
      <c r="C898" s="218" t="s">
        <v>320</v>
      </c>
      <c r="D898" s="216">
        <v>50</v>
      </c>
      <c r="E898" s="217">
        <v>50</v>
      </c>
      <c r="F898" s="216">
        <v>0</v>
      </c>
      <c r="G898" s="215">
        <f t="shared" si="36"/>
        <v>0</v>
      </c>
    </row>
    <row r="899" spans="1:7" s="205" customFormat="1">
      <c r="A899" s="132">
        <v>6113</v>
      </c>
      <c r="B899" s="219">
        <v>5156</v>
      </c>
      <c r="C899" s="218" t="s">
        <v>342</v>
      </c>
      <c r="D899" s="216">
        <v>1000</v>
      </c>
      <c r="E899" s="217">
        <v>1000</v>
      </c>
      <c r="F899" s="216">
        <v>705.56543999999997</v>
      </c>
      <c r="G899" s="215">
        <f t="shared" si="36"/>
        <v>70.556544000000002</v>
      </c>
    </row>
    <row r="900" spans="1:7" s="205" customFormat="1">
      <c r="A900" s="132">
        <v>6113</v>
      </c>
      <c r="B900" s="219">
        <v>5162</v>
      </c>
      <c r="C900" s="218" t="s">
        <v>340</v>
      </c>
      <c r="D900" s="216">
        <v>320</v>
      </c>
      <c r="E900" s="217">
        <v>320</v>
      </c>
      <c r="F900" s="216">
        <v>254.75484</v>
      </c>
      <c r="G900" s="215">
        <f t="shared" si="36"/>
        <v>79.610887500000004</v>
      </c>
    </row>
    <row r="901" spans="1:7" s="205" customFormat="1">
      <c r="A901" s="132">
        <v>6113</v>
      </c>
      <c r="B901" s="219">
        <v>5163</v>
      </c>
      <c r="C901" s="218" t="s">
        <v>312</v>
      </c>
      <c r="D901" s="216">
        <v>10</v>
      </c>
      <c r="E901" s="217">
        <v>10</v>
      </c>
      <c r="F901" s="216">
        <v>6</v>
      </c>
      <c r="G901" s="215">
        <f t="shared" si="36"/>
        <v>60</v>
      </c>
    </row>
    <row r="902" spans="1:7" s="205" customFormat="1">
      <c r="A902" s="132">
        <v>6113</v>
      </c>
      <c r="B902" s="219">
        <v>5164</v>
      </c>
      <c r="C902" s="218" t="s">
        <v>313</v>
      </c>
      <c r="D902" s="216">
        <v>170</v>
      </c>
      <c r="E902" s="217">
        <v>170</v>
      </c>
      <c r="F902" s="216">
        <v>96.54849999999999</v>
      </c>
      <c r="G902" s="215">
        <f t="shared" si="36"/>
        <v>56.793235294117636</v>
      </c>
    </row>
    <row r="903" spans="1:7" s="205" customFormat="1">
      <c r="A903" s="132">
        <v>6113</v>
      </c>
      <c r="B903" s="219">
        <v>5166</v>
      </c>
      <c r="C903" s="218" t="s">
        <v>319</v>
      </c>
      <c r="D903" s="216">
        <v>100</v>
      </c>
      <c r="E903" s="217">
        <v>429</v>
      </c>
      <c r="F903" s="216">
        <v>334.63400000000001</v>
      </c>
      <c r="G903" s="215">
        <f t="shared" si="36"/>
        <v>78.003263403263418</v>
      </c>
    </row>
    <row r="904" spans="1:7" s="205" customFormat="1">
      <c r="A904" s="132">
        <v>6113</v>
      </c>
      <c r="B904" s="219">
        <v>5167</v>
      </c>
      <c r="C904" s="218" t="s">
        <v>339</v>
      </c>
      <c r="D904" s="216">
        <v>118</v>
      </c>
      <c r="E904" s="217">
        <v>118</v>
      </c>
      <c r="F904" s="216">
        <v>63.37</v>
      </c>
      <c r="G904" s="215">
        <f t="shared" si="36"/>
        <v>53.703389830508478</v>
      </c>
    </row>
    <row r="905" spans="1:7" s="205" customFormat="1">
      <c r="A905" s="132">
        <v>6113</v>
      </c>
      <c r="B905" s="219">
        <v>5169</v>
      </c>
      <c r="C905" s="218" t="s">
        <v>318</v>
      </c>
      <c r="D905" s="216">
        <v>499</v>
      </c>
      <c r="E905" s="217">
        <v>626</v>
      </c>
      <c r="F905" s="216">
        <v>459.20298000000003</v>
      </c>
      <c r="G905" s="215">
        <f t="shared" si="36"/>
        <v>73.355108626198088</v>
      </c>
    </row>
    <row r="906" spans="1:7" s="205" customFormat="1">
      <c r="A906" s="132">
        <v>6113</v>
      </c>
      <c r="B906" s="219">
        <v>5171</v>
      </c>
      <c r="C906" s="218" t="s">
        <v>338</v>
      </c>
      <c r="D906" s="216">
        <v>620</v>
      </c>
      <c r="E906" s="217">
        <v>470</v>
      </c>
      <c r="F906" s="216">
        <v>312.91287999999997</v>
      </c>
      <c r="G906" s="215">
        <f t="shared" si="36"/>
        <v>66.5772085106383</v>
      </c>
    </row>
    <row r="907" spans="1:7" s="205" customFormat="1">
      <c r="A907" s="132">
        <v>6113</v>
      </c>
      <c r="B907" s="219">
        <v>5173</v>
      </c>
      <c r="C907" s="218" t="s">
        <v>336</v>
      </c>
      <c r="D907" s="216">
        <v>1050</v>
      </c>
      <c r="E907" s="217">
        <v>1360</v>
      </c>
      <c r="F907" s="216">
        <v>1191.6283099999998</v>
      </c>
      <c r="G907" s="215">
        <f t="shared" si="36"/>
        <v>87.619728676470572</v>
      </c>
    </row>
    <row r="908" spans="1:7" s="205" customFormat="1">
      <c r="A908" s="132">
        <v>6113</v>
      </c>
      <c r="B908" s="219">
        <v>5175</v>
      </c>
      <c r="C908" s="218" t="s">
        <v>317</v>
      </c>
      <c r="D908" s="216">
        <v>1670</v>
      </c>
      <c r="E908" s="217">
        <v>1770</v>
      </c>
      <c r="F908" s="216">
        <v>1531.65606</v>
      </c>
      <c r="G908" s="215">
        <f t="shared" si="36"/>
        <v>86.534240677966096</v>
      </c>
    </row>
    <row r="909" spans="1:7" s="205" customFormat="1">
      <c r="A909" s="132">
        <v>6113</v>
      </c>
      <c r="B909" s="219">
        <v>5176</v>
      </c>
      <c r="C909" s="218" t="s">
        <v>335</v>
      </c>
      <c r="D909" s="216">
        <v>80</v>
      </c>
      <c r="E909" s="217">
        <v>80</v>
      </c>
      <c r="F909" s="216">
        <v>0</v>
      </c>
      <c r="G909" s="215">
        <f t="shared" si="36"/>
        <v>0</v>
      </c>
    </row>
    <row r="910" spans="1:7" s="205" customFormat="1">
      <c r="A910" s="132">
        <v>6113</v>
      </c>
      <c r="B910" s="219">
        <v>5179</v>
      </c>
      <c r="C910" s="218" t="s">
        <v>334</v>
      </c>
      <c r="D910" s="216">
        <v>220</v>
      </c>
      <c r="E910" s="217">
        <v>155</v>
      </c>
      <c r="F910" s="216">
        <v>124.72421</v>
      </c>
      <c r="G910" s="215">
        <f t="shared" si="36"/>
        <v>80.467232258064513</v>
      </c>
    </row>
    <row r="911" spans="1:7" s="205" customFormat="1">
      <c r="A911" s="132">
        <v>6113</v>
      </c>
      <c r="B911" s="219">
        <v>5194</v>
      </c>
      <c r="C911" s="218" t="s">
        <v>316</v>
      </c>
      <c r="D911" s="216">
        <v>130</v>
      </c>
      <c r="E911" s="217">
        <v>226</v>
      </c>
      <c r="F911" s="216">
        <v>174.404</v>
      </c>
      <c r="G911" s="215">
        <f t="shared" si="36"/>
        <v>77.169911504424789</v>
      </c>
    </row>
    <row r="912" spans="1:7" s="205" customFormat="1">
      <c r="A912" s="132">
        <v>6113</v>
      </c>
      <c r="B912" s="219">
        <v>5229</v>
      </c>
      <c r="C912" s="218" t="s">
        <v>361</v>
      </c>
      <c r="D912" s="216">
        <v>1000</v>
      </c>
      <c r="E912" s="217">
        <v>700</v>
      </c>
      <c r="F912" s="216">
        <v>700</v>
      </c>
      <c r="G912" s="215">
        <f t="shared" si="36"/>
        <v>100</v>
      </c>
    </row>
    <row r="913" spans="1:8" s="205" customFormat="1">
      <c r="A913" s="132">
        <v>6113</v>
      </c>
      <c r="B913" s="219">
        <v>5362</v>
      </c>
      <c r="C913" s="218" t="s">
        <v>311</v>
      </c>
      <c r="D913" s="216">
        <v>15</v>
      </c>
      <c r="E913" s="217">
        <v>24</v>
      </c>
      <c r="F913" s="216">
        <v>24</v>
      </c>
      <c r="G913" s="215">
        <f t="shared" si="36"/>
        <v>100</v>
      </c>
    </row>
    <row r="914" spans="1:8" s="205" customFormat="1">
      <c r="A914" s="132">
        <v>6113</v>
      </c>
      <c r="B914" s="219">
        <v>5424</v>
      </c>
      <c r="C914" s="218" t="s">
        <v>327</v>
      </c>
      <c r="D914" s="216">
        <v>16</v>
      </c>
      <c r="E914" s="217">
        <v>16</v>
      </c>
      <c r="F914" s="216">
        <v>0</v>
      </c>
      <c r="G914" s="215">
        <f t="shared" si="36"/>
        <v>0</v>
      </c>
    </row>
    <row r="915" spans="1:8" s="205" customFormat="1">
      <c r="A915" s="132">
        <v>6113</v>
      </c>
      <c r="B915" s="219">
        <v>5492</v>
      </c>
      <c r="C915" s="218" t="s">
        <v>360</v>
      </c>
      <c r="D915" s="216">
        <v>0</v>
      </c>
      <c r="E915" s="217">
        <v>10</v>
      </c>
      <c r="F915" s="216">
        <v>10</v>
      </c>
      <c r="G915" s="215">
        <f t="shared" si="36"/>
        <v>100</v>
      </c>
    </row>
    <row r="916" spans="1:8" s="205" customFormat="1">
      <c r="A916" s="132">
        <v>6113</v>
      </c>
      <c r="B916" s="219">
        <v>5499</v>
      </c>
      <c r="C916" s="218" t="s">
        <v>326</v>
      </c>
      <c r="D916" s="216">
        <v>107</v>
      </c>
      <c r="E916" s="217">
        <v>70.3</v>
      </c>
      <c r="F916" s="216">
        <v>66.971000000000004</v>
      </c>
      <c r="G916" s="215">
        <f t="shared" si="36"/>
        <v>95.264580369843529</v>
      </c>
    </row>
    <row r="917" spans="1:8" s="205" customFormat="1">
      <c r="A917" s="132">
        <v>6113</v>
      </c>
      <c r="B917" s="219">
        <v>5901</v>
      </c>
      <c r="C917" s="218" t="s">
        <v>305</v>
      </c>
      <c r="D917" s="216">
        <v>5000</v>
      </c>
      <c r="E917" s="217">
        <v>4455</v>
      </c>
      <c r="F917" s="216">
        <v>0</v>
      </c>
      <c r="G917" s="215">
        <f t="shared" si="36"/>
        <v>0</v>
      </c>
    </row>
    <row r="918" spans="1:8" s="88" customFormat="1">
      <c r="A918" s="127">
        <v>6113</v>
      </c>
      <c r="B918" s="204"/>
      <c r="C918" s="203" t="s">
        <v>159</v>
      </c>
      <c r="D918" s="201">
        <v>40635</v>
      </c>
      <c r="E918" s="202">
        <v>39977</v>
      </c>
      <c r="F918" s="201">
        <v>33029</v>
      </c>
      <c r="G918" s="200">
        <v>82.6</v>
      </c>
      <c r="H918" s="87"/>
    </row>
    <row r="919" spans="1:8" s="88" customFormat="1">
      <c r="A919" s="132"/>
      <c r="B919" s="113"/>
      <c r="C919" s="213"/>
      <c r="D919" s="173"/>
      <c r="E919" s="173"/>
      <c r="F919" s="173"/>
      <c r="G919" s="212"/>
      <c r="H919" s="87"/>
    </row>
    <row r="920" spans="1:8" s="205" customFormat="1">
      <c r="A920" s="211">
        <v>6114</v>
      </c>
      <c r="B920" s="210">
        <v>5011</v>
      </c>
      <c r="C920" s="209" t="s">
        <v>356</v>
      </c>
      <c r="D920" s="207">
        <v>0</v>
      </c>
      <c r="E920" s="208">
        <v>70.900000000000006</v>
      </c>
      <c r="F920" s="207">
        <v>60.231000000000002</v>
      </c>
      <c r="G920" s="206">
        <f t="shared" ref="G920:G925" si="37">F920/E920*100</f>
        <v>84.952045133991533</v>
      </c>
    </row>
    <row r="921" spans="1:8" s="205" customFormat="1">
      <c r="A921" s="132">
        <v>6114</v>
      </c>
      <c r="B921" s="219">
        <v>5031</v>
      </c>
      <c r="C921" s="218" t="s">
        <v>352</v>
      </c>
      <c r="D921" s="216">
        <v>0</v>
      </c>
      <c r="E921" s="217">
        <v>17.73</v>
      </c>
      <c r="F921" s="216">
        <v>15.058</v>
      </c>
      <c r="G921" s="215">
        <f t="shared" si="37"/>
        <v>84.929498025944724</v>
      </c>
    </row>
    <row r="922" spans="1:8" s="205" customFormat="1">
      <c r="A922" s="132">
        <v>6114</v>
      </c>
      <c r="B922" s="219">
        <v>5032</v>
      </c>
      <c r="C922" s="218" t="s">
        <v>351</v>
      </c>
      <c r="D922" s="216">
        <v>0</v>
      </c>
      <c r="E922" s="217">
        <v>6.37</v>
      </c>
      <c r="F922" s="216">
        <v>5.4210000000000003</v>
      </c>
      <c r="G922" s="215">
        <f t="shared" si="37"/>
        <v>85.102040816326536</v>
      </c>
    </row>
    <row r="923" spans="1:8" s="205" customFormat="1">
      <c r="A923" s="132">
        <v>6114</v>
      </c>
      <c r="B923" s="219">
        <v>5156</v>
      </c>
      <c r="C923" s="218" t="s">
        <v>342</v>
      </c>
      <c r="D923" s="216">
        <v>0</v>
      </c>
      <c r="E923" s="217">
        <v>2</v>
      </c>
      <c r="F923" s="216">
        <v>1.63392</v>
      </c>
      <c r="G923" s="215">
        <f t="shared" si="37"/>
        <v>81.695999999999998</v>
      </c>
    </row>
    <row r="924" spans="1:8" s="205" customFormat="1">
      <c r="A924" s="132">
        <v>6114</v>
      </c>
      <c r="B924" s="219">
        <v>5161</v>
      </c>
      <c r="C924" s="218" t="s">
        <v>341</v>
      </c>
      <c r="D924" s="216">
        <v>0</v>
      </c>
      <c r="E924" s="217">
        <v>2</v>
      </c>
      <c r="F924" s="216">
        <v>1.1504000000000001</v>
      </c>
      <c r="G924" s="215">
        <f t="shared" si="37"/>
        <v>57.52</v>
      </c>
    </row>
    <row r="925" spans="1:8" s="205" customFormat="1">
      <c r="A925" s="132">
        <v>6114</v>
      </c>
      <c r="B925" s="219">
        <v>5173</v>
      </c>
      <c r="C925" s="218" t="s">
        <v>336</v>
      </c>
      <c r="D925" s="216">
        <v>0</v>
      </c>
      <c r="E925" s="217">
        <v>1</v>
      </c>
      <c r="F925" s="216">
        <v>0.33</v>
      </c>
      <c r="G925" s="215">
        <f t="shared" si="37"/>
        <v>33</v>
      </c>
    </row>
    <row r="926" spans="1:8" s="88" customFormat="1">
      <c r="A926" s="127">
        <v>6114</v>
      </c>
      <c r="B926" s="204"/>
      <c r="C926" s="203" t="s">
        <v>359</v>
      </c>
      <c r="D926" s="201">
        <v>0</v>
      </c>
      <c r="E926" s="202">
        <v>100</v>
      </c>
      <c r="F926" s="201">
        <v>83</v>
      </c>
      <c r="G926" s="200">
        <v>83</v>
      </c>
      <c r="H926" s="87"/>
    </row>
    <row r="927" spans="1:8" s="88" customFormat="1">
      <c r="A927" s="132"/>
      <c r="B927" s="113"/>
      <c r="C927" s="112"/>
      <c r="D927" s="111"/>
      <c r="E927" s="111"/>
      <c r="F927" s="111"/>
      <c r="G927" s="199"/>
      <c r="H927" s="87"/>
    </row>
    <row r="928" spans="1:8" s="205" customFormat="1">
      <c r="A928" s="211">
        <v>6115</v>
      </c>
      <c r="B928" s="210">
        <v>5011</v>
      </c>
      <c r="C928" s="209" t="s">
        <v>356</v>
      </c>
      <c r="D928" s="207">
        <v>0</v>
      </c>
      <c r="E928" s="208">
        <v>10.5</v>
      </c>
      <c r="F928" s="207">
        <v>2.33</v>
      </c>
      <c r="G928" s="206">
        <f>F928/E928*100</f>
        <v>22.19047619047619</v>
      </c>
    </row>
    <row r="929" spans="1:8" s="205" customFormat="1">
      <c r="A929" s="132">
        <v>6115</v>
      </c>
      <c r="B929" s="219">
        <v>5031</v>
      </c>
      <c r="C929" s="218" t="s">
        <v>352</v>
      </c>
      <c r="D929" s="216">
        <v>0</v>
      </c>
      <c r="E929" s="217">
        <v>2.6</v>
      </c>
      <c r="F929" s="216">
        <v>0.58299999999999996</v>
      </c>
      <c r="G929" s="215">
        <f>F929/E929*100</f>
        <v>22.42307692307692</v>
      </c>
    </row>
    <row r="930" spans="1:8" s="205" customFormat="1">
      <c r="A930" s="132">
        <v>6115</v>
      </c>
      <c r="B930" s="219">
        <v>5032</v>
      </c>
      <c r="C930" s="218" t="s">
        <v>351</v>
      </c>
      <c r="D930" s="216">
        <v>0</v>
      </c>
      <c r="E930" s="217">
        <v>0.9</v>
      </c>
      <c r="F930" s="216">
        <v>0.21</v>
      </c>
      <c r="G930" s="215">
        <f>F930/E930*100</f>
        <v>23.333333333333332</v>
      </c>
    </row>
    <row r="931" spans="1:8" s="205" customFormat="1">
      <c r="A931" s="132">
        <v>6115</v>
      </c>
      <c r="B931" s="219">
        <v>5156</v>
      </c>
      <c r="C931" s="218" t="s">
        <v>342</v>
      </c>
      <c r="D931" s="216">
        <v>0</v>
      </c>
      <c r="E931" s="217">
        <v>0.5</v>
      </c>
      <c r="F931" s="216">
        <v>0.23843</v>
      </c>
      <c r="G931" s="215">
        <f>F931/E931*100</f>
        <v>47.686</v>
      </c>
    </row>
    <row r="932" spans="1:8" s="205" customFormat="1">
      <c r="A932" s="132">
        <v>6115</v>
      </c>
      <c r="B932" s="219">
        <v>5173</v>
      </c>
      <c r="C932" s="218" t="s">
        <v>336</v>
      </c>
      <c r="D932" s="216">
        <v>0</v>
      </c>
      <c r="E932" s="217">
        <v>0.5</v>
      </c>
      <c r="F932" s="216">
        <v>0</v>
      </c>
      <c r="G932" s="215">
        <f>F932/E932*100</f>
        <v>0</v>
      </c>
    </row>
    <row r="933" spans="1:8" s="88" customFormat="1">
      <c r="A933" s="127">
        <v>6115</v>
      </c>
      <c r="B933" s="204"/>
      <c r="C933" s="203" t="s">
        <v>358</v>
      </c>
      <c r="D933" s="201">
        <v>0</v>
      </c>
      <c r="E933" s="202">
        <v>17</v>
      </c>
      <c r="F933" s="201">
        <v>3</v>
      </c>
      <c r="G933" s="200">
        <v>17.600000000000001</v>
      </c>
      <c r="H933" s="87"/>
    </row>
    <row r="934" spans="1:8" s="88" customFormat="1">
      <c r="A934" s="132"/>
      <c r="B934" s="113"/>
      <c r="C934" s="112"/>
      <c r="D934" s="111"/>
      <c r="E934" s="111"/>
      <c r="F934" s="111"/>
      <c r="G934" s="199"/>
      <c r="H934" s="87"/>
    </row>
    <row r="935" spans="1:8" s="205" customFormat="1">
      <c r="A935" s="211">
        <v>6118</v>
      </c>
      <c r="B935" s="210">
        <v>5011</v>
      </c>
      <c r="C935" s="209" t="s">
        <v>356</v>
      </c>
      <c r="D935" s="207">
        <v>0</v>
      </c>
      <c r="E935" s="208">
        <v>29.53</v>
      </c>
      <c r="F935" s="207">
        <v>29.521999999999998</v>
      </c>
      <c r="G935" s="206">
        <f>F935/E935*100</f>
        <v>99.972908906197077</v>
      </c>
    </row>
    <row r="936" spans="1:8" s="205" customFormat="1">
      <c r="A936" s="132">
        <v>6118</v>
      </c>
      <c r="B936" s="219">
        <v>5031</v>
      </c>
      <c r="C936" s="218" t="s">
        <v>352</v>
      </c>
      <c r="D936" s="216">
        <v>0</v>
      </c>
      <c r="E936" s="217">
        <v>7.39</v>
      </c>
      <c r="F936" s="216">
        <v>7.3810000000000002</v>
      </c>
      <c r="G936" s="215">
        <f>F936/E936*100</f>
        <v>99.878213802435738</v>
      </c>
    </row>
    <row r="937" spans="1:8" s="205" customFormat="1">
      <c r="A937" s="132">
        <v>6118</v>
      </c>
      <c r="B937" s="219">
        <v>5032</v>
      </c>
      <c r="C937" s="218" t="s">
        <v>351</v>
      </c>
      <c r="D937" s="216">
        <v>0</v>
      </c>
      <c r="E937" s="217">
        <v>2.66</v>
      </c>
      <c r="F937" s="216">
        <v>2.657</v>
      </c>
      <c r="G937" s="215">
        <f>F937/E937*100</f>
        <v>99.887218045112775</v>
      </c>
    </row>
    <row r="938" spans="1:8" s="205" customFormat="1">
      <c r="A938" s="132">
        <v>6118</v>
      </c>
      <c r="B938" s="219">
        <v>5156</v>
      </c>
      <c r="C938" s="218" t="s">
        <v>342</v>
      </c>
      <c r="D938" s="216">
        <v>0</v>
      </c>
      <c r="E938" s="217">
        <v>3.04</v>
      </c>
      <c r="F938" s="216">
        <v>3.0385</v>
      </c>
      <c r="G938" s="215">
        <f>F938/E938*100</f>
        <v>99.950657894736835</v>
      </c>
    </row>
    <row r="939" spans="1:8" s="205" customFormat="1">
      <c r="A939" s="132">
        <v>6118</v>
      </c>
      <c r="B939" s="219">
        <v>5173</v>
      </c>
      <c r="C939" s="218" t="s">
        <v>336</v>
      </c>
      <c r="D939" s="216">
        <v>0</v>
      </c>
      <c r="E939" s="217">
        <v>0.53</v>
      </c>
      <c r="F939" s="216">
        <v>0.52800000000000002</v>
      </c>
      <c r="G939" s="215">
        <f>F939/E939*100</f>
        <v>99.622641509433961</v>
      </c>
    </row>
    <row r="940" spans="1:8" s="88" customFormat="1">
      <c r="A940" s="127">
        <v>6118</v>
      </c>
      <c r="B940" s="204"/>
      <c r="C940" s="203" t="s">
        <v>357</v>
      </c>
      <c r="D940" s="201">
        <v>0</v>
      </c>
      <c r="E940" s="202">
        <v>44</v>
      </c>
      <c r="F940" s="201">
        <v>44</v>
      </c>
      <c r="G940" s="200">
        <v>100</v>
      </c>
      <c r="H940" s="87"/>
    </row>
    <row r="941" spans="1:8" s="88" customFormat="1">
      <c r="A941" s="132"/>
      <c r="B941" s="113"/>
      <c r="C941" s="112"/>
      <c r="D941" s="111"/>
      <c r="E941" s="111"/>
      <c r="F941" s="111"/>
      <c r="G941" s="199"/>
      <c r="H941" s="87"/>
    </row>
    <row r="942" spans="1:8" s="205" customFormat="1">
      <c r="A942" s="211">
        <v>6172</v>
      </c>
      <c r="B942" s="210">
        <v>5011</v>
      </c>
      <c r="C942" s="209" t="s">
        <v>356</v>
      </c>
      <c r="D942" s="207">
        <v>224500</v>
      </c>
      <c r="E942" s="208">
        <v>232474.91999999998</v>
      </c>
      <c r="F942" s="207">
        <v>231343.56069000004</v>
      </c>
      <c r="G942" s="206">
        <f t="shared" ref="G942:G976" si="38">F942/E942*100</f>
        <v>99.513341348821655</v>
      </c>
    </row>
    <row r="943" spans="1:8" s="205" customFormat="1">
      <c r="A943" s="132">
        <v>6172</v>
      </c>
      <c r="B943" s="219">
        <v>5019</v>
      </c>
      <c r="C943" s="218" t="s">
        <v>355</v>
      </c>
      <c r="D943" s="216">
        <v>0</v>
      </c>
      <c r="E943" s="217">
        <v>9.85</v>
      </c>
      <c r="F943" s="216">
        <v>9.8480000000000008</v>
      </c>
      <c r="G943" s="215">
        <f t="shared" si="38"/>
        <v>99.979695431472095</v>
      </c>
    </row>
    <row r="944" spans="1:8" s="205" customFormat="1">
      <c r="A944" s="132">
        <v>6172</v>
      </c>
      <c r="B944" s="219">
        <v>5021</v>
      </c>
      <c r="C944" s="218" t="s">
        <v>354</v>
      </c>
      <c r="D944" s="216">
        <v>1300</v>
      </c>
      <c r="E944" s="217">
        <v>1723</v>
      </c>
      <c r="F944" s="216">
        <v>1452.01</v>
      </c>
      <c r="G944" s="215">
        <f t="shared" si="38"/>
        <v>84.272199651770165</v>
      </c>
    </row>
    <row r="945" spans="1:7" s="205" customFormat="1">
      <c r="A945" s="132">
        <v>6172</v>
      </c>
      <c r="B945" s="219">
        <v>5024</v>
      </c>
      <c r="C945" s="218" t="s">
        <v>353</v>
      </c>
      <c r="D945" s="216">
        <v>0</v>
      </c>
      <c r="E945" s="217">
        <v>860</v>
      </c>
      <c r="F945" s="216">
        <v>621.77700000000004</v>
      </c>
      <c r="G945" s="215">
        <f t="shared" si="38"/>
        <v>72.299651162790695</v>
      </c>
    </row>
    <row r="946" spans="1:7" s="205" customFormat="1">
      <c r="A946" s="132">
        <v>6172</v>
      </c>
      <c r="B946" s="219">
        <v>5031</v>
      </c>
      <c r="C946" s="218" t="s">
        <v>352</v>
      </c>
      <c r="D946" s="216">
        <v>56125</v>
      </c>
      <c r="E946" s="217">
        <v>58627.000000000007</v>
      </c>
      <c r="F946" s="216">
        <v>58250.342499999999</v>
      </c>
      <c r="G946" s="215">
        <f t="shared" si="38"/>
        <v>99.357535777031046</v>
      </c>
    </row>
    <row r="947" spans="1:7" s="205" customFormat="1">
      <c r="A947" s="132">
        <v>6172</v>
      </c>
      <c r="B947" s="219">
        <v>5032</v>
      </c>
      <c r="C947" s="218" t="s">
        <v>351</v>
      </c>
      <c r="D947" s="216">
        <v>20205</v>
      </c>
      <c r="E947" s="217">
        <v>21361.499999999996</v>
      </c>
      <c r="F947" s="216">
        <v>21165.659620000002</v>
      </c>
      <c r="G947" s="215">
        <f t="shared" si="38"/>
        <v>99.083208669803184</v>
      </c>
    </row>
    <row r="948" spans="1:7" s="205" customFormat="1">
      <c r="A948" s="132">
        <v>6172</v>
      </c>
      <c r="B948" s="219">
        <v>5038</v>
      </c>
      <c r="C948" s="218" t="s">
        <v>350</v>
      </c>
      <c r="D948" s="216">
        <v>960</v>
      </c>
      <c r="E948" s="217">
        <v>1090.0299999999997</v>
      </c>
      <c r="F948" s="216">
        <v>979.14621999999997</v>
      </c>
      <c r="G948" s="215">
        <f t="shared" si="38"/>
        <v>89.827456125060806</v>
      </c>
    </row>
    <row r="949" spans="1:7" s="205" customFormat="1">
      <c r="A949" s="132">
        <v>6172</v>
      </c>
      <c r="B949" s="219">
        <v>5131</v>
      </c>
      <c r="C949" s="218" t="s">
        <v>349</v>
      </c>
      <c r="D949" s="216">
        <v>10</v>
      </c>
      <c r="E949" s="217">
        <v>10</v>
      </c>
      <c r="F949" s="216">
        <v>4.306</v>
      </c>
      <c r="G949" s="215">
        <f t="shared" si="38"/>
        <v>43.059999999999995</v>
      </c>
    </row>
    <row r="950" spans="1:7" s="205" customFormat="1">
      <c r="A950" s="132">
        <v>6172</v>
      </c>
      <c r="B950" s="219">
        <v>5132</v>
      </c>
      <c r="C950" s="218" t="s">
        <v>348</v>
      </c>
      <c r="D950" s="216">
        <v>120</v>
      </c>
      <c r="E950" s="217">
        <v>80</v>
      </c>
      <c r="F950" s="216">
        <v>50.225999999999999</v>
      </c>
      <c r="G950" s="215">
        <f t="shared" si="38"/>
        <v>62.782499999999999</v>
      </c>
    </row>
    <row r="951" spans="1:7" s="205" customFormat="1">
      <c r="A951" s="132">
        <v>6172</v>
      </c>
      <c r="B951" s="219">
        <v>5133</v>
      </c>
      <c r="C951" s="218" t="s">
        <v>347</v>
      </c>
      <c r="D951" s="216">
        <v>40</v>
      </c>
      <c r="E951" s="217">
        <v>25</v>
      </c>
      <c r="F951" s="216">
        <v>9.9949999999999992</v>
      </c>
      <c r="G951" s="215">
        <f t="shared" si="38"/>
        <v>39.979999999999997</v>
      </c>
    </row>
    <row r="952" spans="1:7" s="205" customFormat="1">
      <c r="A952" s="132">
        <v>6172</v>
      </c>
      <c r="B952" s="219">
        <v>5134</v>
      </c>
      <c r="C952" s="218" t="s">
        <v>346</v>
      </c>
      <c r="D952" s="216">
        <v>150</v>
      </c>
      <c r="E952" s="217">
        <v>130</v>
      </c>
      <c r="F952" s="216">
        <v>104.68355</v>
      </c>
      <c r="G952" s="215">
        <f t="shared" si="38"/>
        <v>80.525807692307694</v>
      </c>
    </row>
    <row r="953" spans="1:7" s="205" customFormat="1">
      <c r="A953" s="132">
        <v>6172</v>
      </c>
      <c r="B953" s="219">
        <v>5136</v>
      </c>
      <c r="C953" s="218" t="s">
        <v>323</v>
      </c>
      <c r="D953" s="216">
        <v>700</v>
      </c>
      <c r="E953" s="217">
        <v>420</v>
      </c>
      <c r="F953" s="216">
        <v>256.90160000000003</v>
      </c>
      <c r="G953" s="215">
        <f t="shared" si="38"/>
        <v>61.167047619047622</v>
      </c>
    </row>
    <row r="954" spans="1:7" s="205" customFormat="1">
      <c r="A954" s="132">
        <v>6172</v>
      </c>
      <c r="B954" s="219">
        <v>5137</v>
      </c>
      <c r="C954" s="218" t="s">
        <v>322</v>
      </c>
      <c r="D954" s="216">
        <v>1685</v>
      </c>
      <c r="E954" s="217">
        <v>3419.7</v>
      </c>
      <c r="F954" s="216">
        <v>3325.5867000000003</v>
      </c>
      <c r="G954" s="215">
        <f t="shared" si="38"/>
        <v>97.247907711202757</v>
      </c>
    </row>
    <row r="955" spans="1:7" s="205" customFormat="1">
      <c r="A955" s="132">
        <v>6172</v>
      </c>
      <c r="B955" s="219">
        <v>5139</v>
      </c>
      <c r="C955" s="218" t="s">
        <v>321</v>
      </c>
      <c r="D955" s="216">
        <v>4610</v>
      </c>
      <c r="E955" s="217">
        <v>3767.09</v>
      </c>
      <c r="F955" s="216">
        <v>3213.8451100000002</v>
      </c>
      <c r="G955" s="215">
        <f t="shared" si="38"/>
        <v>85.313733146805632</v>
      </c>
    </row>
    <row r="956" spans="1:7" s="205" customFormat="1">
      <c r="A956" s="132">
        <v>6172</v>
      </c>
      <c r="B956" s="219">
        <v>5142</v>
      </c>
      <c r="C956" s="218" t="s">
        <v>320</v>
      </c>
      <c r="D956" s="216">
        <v>100</v>
      </c>
      <c r="E956" s="217">
        <v>100</v>
      </c>
      <c r="F956" s="216">
        <v>9.3882000000000012</v>
      </c>
      <c r="G956" s="215">
        <f t="shared" si="38"/>
        <v>9.3882000000000012</v>
      </c>
    </row>
    <row r="957" spans="1:7" s="205" customFormat="1">
      <c r="A957" s="132">
        <v>6172</v>
      </c>
      <c r="B957" s="219">
        <v>5151</v>
      </c>
      <c r="C957" s="218" t="s">
        <v>345</v>
      </c>
      <c r="D957" s="216">
        <v>560</v>
      </c>
      <c r="E957" s="217">
        <v>560</v>
      </c>
      <c r="F957" s="216">
        <v>552.58100000000002</v>
      </c>
      <c r="G957" s="215">
        <f t="shared" si="38"/>
        <v>98.675178571428575</v>
      </c>
    </row>
    <row r="958" spans="1:7" s="205" customFormat="1">
      <c r="A958" s="132">
        <v>6172</v>
      </c>
      <c r="B958" s="219">
        <v>5152</v>
      </c>
      <c r="C958" s="218" t="s">
        <v>344</v>
      </c>
      <c r="D958" s="216">
        <v>4030</v>
      </c>
      <c r="E958" s="217">
        <v>3430</v>
      </c>
      <c r="F958" s="216">
        <v>2894.5322000000001</v>
      </c>
      <c r="G958" s="215">
        <f t="shared" si="38"/>
        <v>84.38869387755102</v>
      </c>
    </row>
    <row r="959" spans="1:7" s="205" customFormat="1">
      <c r="A959" s="132">
        <v>6172</v>
      </c>
      <c r="B959" s="219">
        <v>5154</v>
      </c>
      <c r="C959" s="218" t="s">
        <v>343</v>
      </c>
      <c r="D959" s="216">
        <v>5500</v>
      </c>
      <c r="E959" s="217">
        <v>4110</v>
      </c>
      <c r="F959" s="216">
        <v>4104.1090000000004</v>
      </c>
      <c r="G959" s="215">
        <f t="shared" si="38"/>
        <v>99.856666666666669</v>
      </c>
    </row>
    <row r="960" spans="1:7" s="205" customFormat="1">
      <c r="A960" s="132">
        <v>6172</v>
      </c>
      <c r="B960" s="219">
        <v>5156</v>
      </c>
      <c r="C960" s="218" t="s">
        <v>342</v>
      </c>
      <c r="D960" s="216">
        <v>1600</v>
      </c>
      <c r="E960" s="217">
        <v>1616</v>
      </c>
      <c r="F960" s="216">
        <v>1418.2166500000001</v>
      </c>
      <c r="G960" s="215">
        <f t="shared" si="38"/>
        <v>87.760931311881194</v>
      </c>
    </row>
    <row r="961" spans="1:7" s="205" customFormat="1">
      <c r="A961" s="132">
        <v>6172</v>
      </c>
      <c r="B961" s="219">
        <v>5161</v>
      </c>
      <c r="C961" s="218" t="s">
        <v>341</v>
      </c>
      <c r="D961" s="216">
        <v>1255</v>
      </c>
      <c r="E961" s="217">
        <v>1005</v>
      </c>
      <c r="F961" s="216">
        <v>1003.1981</v>
      </c>
      <c r="G961" s="215">
        <f t="shared" si="38"/>
        <v>99.820706467661694</v>
      </c>
    </row>
    <row r="962" spans="1:7" s="205" customFormat="1">
      <c r="A962" s="132">
        <v>6172</v>
      </c>
      <c r="B962" s="219">
        <v>5162</v>
      </c>
      <c r="C962" s="218" t="s">
        <v>340</v>
      </c>
      <c r="D962" s="216">
        <v>1135</v>
      </c>
      <c r="E962" s="217">
        <v>1241.4399999999998</v>
      </c>
      <c r="F962" s="216">
        <v>1193.7261000000001</v>
      </c>
      <c r="G962" s="215">
        <f t="shared" si="38"/>
        <v>96.15656817888906</v>
      </c>
    </row>
    <row r="963" spans="1:7" s="205" customFormat="1">
      <c r="A963" s="132">
        <v>6172</v>
      </c>
      <c r="B963" s="219">
        <v>5163</v>
      </c>
      <c r="C963" s="218" t="s">
        <v>312</v>
      </c>
      <c r="D963" s="216">
        <v>50</v>
      </c>
      <c r="E963" s="217">
        <v>50</v>
      </c>
      <c r="F963" s="216">
        <v>46.783999999999999</v>
      </c>
      <c r="G963" s="215">
        <f t="shared" si="38"/>
        <v>93.567999999999998</v>
      </c>
    </row>
    <row r="964" spans="1:7" s="205" customFormat="1">
      <c r="A964" s="132">
        <v>6172</v>
      </c>
      <c r="B964" s="219">
        <v>5164</v>
      </c>
      <c r="C964" s="218" t="s">
        <v>313</v>
      </c>
      <c r="D964" s="216">
        <v>125</v>
      </c>
      <c r="E964" s="217">
        <v>246.91</v>
      </c>
      <c r="F964" s="216">
        <v>77.421000000000006</v>
      </c>
      <c r="G964" s="215">
        <f t="shared" si="38"/>
        <v>31.355959661415095</v>
      </c>
    </row>
    <row r="965" spans="1:7" s="205" customFormat="1">
      <c r="A965" s="132">
        <v>6172</v>
      </c>
      <c r="B965" s="219">
        <v>5166</v>
      </c>
      <c r="C965" s="218" t="s">
        <v>319</v>
      </c>
      <c r="D965" s="216">
        <v>685</v>
      </c>
      <c r="E965" s="217">
        <v>4910.5</v>
      </c>
      <c r="F965" s="216">
        <v>1714.17668</v>
      </c>
      <c r="G965" s="215">
        <f t="shared" si="38"/>
        <v>34.908393849913452</v>
      </c>
    </row>
    <row r="966" spans="1:7" s="205" customFormat="1">
      <c r="A966" s="132">
        <v>6172</v>
      </c>
      <c r="B966" s="219">
        <v>5167</v>
      </c>
      <c r="C966" s="218" t="s">
        <v>339</v>
      </c>
      <c r="D966" s="216">
        <v>3180</v>
      </c>
      <c r="E966" s="217">
        <v>2391.06</v>
      </c>
      <c r="F966" s="216">
        <v>2250.8548100000003</v>
      </c>
      <c r="G966" s="215">
        <f t="shared" si="38"/>
        <v>94.136274706615481</v>
      </c>
    </row>
    <row r="967" spans="1:7" s="205" customFormat="1">
      <c r="A967" s="132">
        <v>6172</v>
      </c>
      <c r="B967" s="219">
        <v>5169</v>
      </c>
      <c r="C967" s="218" t="s">
        <v>318</v>
      </c>
      <c r="D967" s="216">
        <v>42702</v>
      </c>
      <c r="E967" s="217">
        <v>37434.769999999997</v>
      </c>
      <c r="F967" s="216">
        <v>30630.446439999992</v>
      </c>
      <c r="G967" s="215">
        <f t="shared" si="38"/>
        <v>81.823519791894</v>
      </c>
    </row>
    <row r="968" spans="1:7" s="205" customFormat="1">
      <c r="A968" s="132">
        <v>6172</v>
      </c>
      <c r="B968" s="219">
        <v>5171</v>
      </c>
      <c r="C968" s="218" t="s">
        <v>338</v>
      </c>
      <c r="D968" s="216">
        <v>5211</v>
      </c>
      <c r="E968" s="217">
        <v>4625.1000000000004</v>
      </c>
      <c r="F968" s="216">
        <v>4371.6409799999992</v>
      </c>
      <c r="G968" s="215">
        <f t="shared" si="38"/>
        <v>94.519923461114331</v>
      </c>
    </row>
    <row r="969" spans="1:7" s="205" customFormat="1">
      <c r="A969" s="132">
        <v>6172</v>
      </c>
      <c r="B969" s="219">
        <v>5172</v>
      </c>
      <c r="C969" s="218" t="s">
        <v>337</v>
      </c>
      <c r="D969" s="216">
        <v>444</v>
      </c>
      <c r="E969" s="217">
        <v>6821.5</v>
      </c>
      <c r="F969" s="216">
        <v>5913.7212</v>
      </c>
      <c r="G969" s="215">
        <f t="shared" si="38"/>
        <v>86.692387304844971</v>
      </c>
    </row>
    <row r="970" spans="1:7" s="205" customFormat="1">
      <c r="A970" s="132">
        <v>6172</v>
      </c>
      <c r="B970" s="219">
        <v>5173</v>
      </c>
      <c r="C970" s="218" t="s">
        <v>336</v>
      </c>
      <c r="D970" s="216">
        <v>4685</v>
      </c>
      <c r="E970" s="217">
        <v>5128.1000000000004</v>
      </c>
      <c r="F970" s="216">
        <v>3984.7249700000043</v>
      </c>
      <c r="G970" s="215">
        <f t="shared" si="38"/>
        <v>77.703729841461836</v>
      </c>
    </row>
    <row r="971" spans="1:7" s="205" customFormat="1">
      <c r="A971" s="132">
        <v>6172</v>
      </c>
      <c r="B971" s="219">
        <v>5175</v>
      </c>
      <c r="C971" s="218" t="s">
        <v>317</v>
      </c>
      <c r="D971" s="216">
        <v>600</v>
      </c>
      <c r="E971" s="217">
        <v>498</v>
      </c>
      <c r="F971" s="216">
        <v>405.32257999999996</v>
      </c>
      <c r="G971" s="215">
        <f t="shared" si="38"/>
        <v>81.390076305220873</v>
      </c>
    </row>
    <row r="972" spans="1:7" s="205" customFormat="1">
      <c r="A972" s="132">
        <v>6172</v>
      </c>
      <c r="B972" s="219">
        <v>5176</v>
      </c>
      <c r="C972" s="218" t="s">
        <v>335</v>
      </c>
      <c r="D972" s="216">
        <v>320</v>
      </c>
      <c r="E972" s="217">
        <v>304</v>
      </c>
      <c r="F972" s="216">
        <v>164.28074999999998</v>
      </c>
      <c r="G972" s="215">
        <f t="shared" si="38"/>
        <v>54.039720394736833</v>
      </c>
    </row>
    <row r="973" spans="1:7" s="205" customFormat="1">
      <c r="A973" s="132">
        <v>6172</v>
      </c>
      <c r="B973" s="219">
        <v>5179</v>
      </c>
      <c r="C973" s="218" t="s">
        <v>334</v>
      </c>
      <c r="D973" s="216">
        <v>1580</v>
      </c>
      <c r="E973" s="217">
        <v>2715.8</v>
      </c>
      <c r="F973" s="216">
        <v>2601.0773700000004</v>
      </c>
      <c r="G973" s="215">
        <f t="shared" si="38"/>
        <v>95.77573348552913</v>
      </c>
    </row>
    <row r="974" spans="1:7" s="205" customFormat="1">
      <c r="A974" s="132">
        <v>6172</v>
      </c>
      <c r="B974" s="219">
        <v>5189</v>
      </c>
      <c r="C974" s="218" t="s">
        <v>333</v>
      </c>
      <c r="D974" s="216">
        <v>4</v>
      </c>
      <c r="E974" s="217">
        <v>4</v>
      </c>
      <c r="F974" s="216">
        <v>0</v>
      </c>
      <c r="G974" s="215">
        <f t="shared" si="38"/>
        <v>0</v>
      </c>
    </row>
    <row r="975" spans="1:7" s="205" customFormat="1">
      <c r="A975" s="132">
        <v>6172</v>
      </c>
      <c r="B975" s="219">
        <v>5191</v>
      </c>
      <c r="C975" s="218" t="s">
        <v>332</v>
      </c>
      <c r="D975" s="216">
        <v>0</v>
      </c>
      <c r="E975" s="217">
        <v>9.9600000000000009</v>
      </c>
      <c r="F975" s="216">
        <v>9.9540500000000005</v>
      </c>
      <c r="G975" s="215">
        <f t="shared" si="38"/>
        <v>99.940261044176708</v>
      </c>
    </row>
    <row r="976" spans="1:7" s="205" customFormat="1">
      <c r="A976" s="132">
        <v>6172</v>
      </c>
      <c r="B976" s="219">
        <v>5192</v>
      </c>
      <c r="C976" s="218" t="s">
        <v>331</v>
      </c>
      <c r="D976" s="216">
        <v>192</v>
      </c>
      <c r="E976" s="217">
        <v>193.37</v>
      </c>
      <c r="F976" s="216">
        <v>165.268</v>
      </c>
      <c r="G976" s="215">
        <f t="shared" si="38"/>
        <v>85.467238971919116</v>
      </c>
    </row>
    <row r="977" spans="1:8" s="205" customFormat="1">
      <c r="A977" s="132">
        <v>6172</v>
      </c>
      <c r="B977" s="219">
        <v>5194</v>
      </c>
      <c r="C977" s="218" t="s">
        <v>316</v>
      </c>
      <c r="D977" s="216">
        <v>15</v>
      </c>
      <c r="E977" s="217">
        <v>0</v>
      </c>
      <c r="F977" s="216">
        <v>0</v>
      </c>
      <c r="G977" s="215">
        <v>0</v>
      </c>
    </row>
    <row r="978" spans="1:8" s="205" customFormat="1">
      <c r="A978" s="132">
        <v>6172</v>
      </c>
      <c r="B978" s="219">
        <v>5195</v>
      </c>
      <c r="C978" s="218" t="s">
        <v>330</v>
      </c>
      <c r="D978" s="216">
        <v>0</v>
      </c>
      <c r="E978" s="217">
        <v>272.14999999999998</v>
      </c>
      <c r="F978" s="216">
        <v>272.14999999999998</v>
      </c>
      <c r="G978" s="215">
        <f t="shared" ref="G978:G984" si="39">F978/E978*100</f>
        <v>100</v>
      </c>
    </row>
    <row r="979" spans="1:8" s="205" customFormat="1">
      <c r="A979" s="132">
        <v>6172</v>
      </c>
      <c r="B979" s="219">
        <v>5361</v>
      </c>
      <c r="C979" s="218" t="s">
        <v>329</v>
      </c>
      <c r="D979" s="216">
        <v>50</v>
      </c>
      <c r="E979" s="217">
        <v>50</v>
      </c>
      <c r="F979" s="216">
        <v>31</v>
      </c>
      <c r="G979" s="215">
        <f t="shared" si="39"/>
        <v>62</v>
      </c>
    </row>
    <row r="980" spans="1:8" s="205" customFormat="1">
      <c r="A980" s="132">
        <v>6172</v>
      </c>
      <c r="B980" s="219">
        <v>5362</v>
      </c>
      <c r="C980" s="218" t="s">
        <v>311</v>
      </c>
      <c r="D980" s="216">
        <v>500</v>
      </c>
      <c r="E980" s="217">
        <v>500</v>
      </c>
      <c r="F980" s="216">
        <v>79.59</v>
      </c>
      <c r="G980" s="215">
        <f t="shared" si="39"/>
        <v>15.918000000000001</v>
      </c>
    </row>
    <row r="981" spans="1:8" s="205" customFormat="1">
      <c r="A981" s="132">
        <v>6172</v>
      </c>
      <c r="B981" s="219">
        <v>5363</v>
      </c>
      <c r="C981" s="218" t="s">
        <v>328</v>
      </c>
      <c r="D981" s="216">
        <v>0</v>
      </c>
      <c r="E981" s="217">
        <v>0.5</v>
      </c>
      <c r="F981" s="216">
        <v>0</v>
      </c>
      <c r="G981" s="215">
        <f t="shared" si="39"/>
        <v>0</v>
      </c>
    </row>
    <row r="982" spans="1:8" s="205" customFormat="1">
      <c r="A982" s="132">
        <v>6172</v>
      </c>
      <c r="B982" s="219">
        <v>5424</v>
      </c>
      <c r="C982" s="218" t="s">
        <v>327</v>
      </c>
      <c r="D982" s="216">
        <v>2000</v>
      </c>
      <c r="E982" s="217">
        <v>1227.8499999999999</v>
      </c>
      <c r="F982" s="216">
        <v>1047.087</v>
      </c>
      <c r="G982" s="215">
        <f t="shared" si="39"/>
        <v>85.278087714297357</v>
      </c>
    </row>
    <row r="983" spans="1:8" s="205" customFormat="1">
      <c r="A983" s="132">
        <v>6172</v>
      </c>
      <c r="B983" s="219">
        <v>5499</v>
      </c>
      <c r="C983" s="218" t="s">
        <v>326</v>
      </c>
      <c r="D983" s="216">
        <v>4788</v>
      </c>
      <c r="E983" s="217">
        <v>5955.95</v>
      </c>
      <c r="F983" s="216">
        <v>5950.15</v>
      </c>
      <c r="G983" s="215">
        <f t="shared" si="39"/>
        <v>99.902618390013345</v>
      </c>
    </row>
    <row r="984" spans="1:8" s="205" customFormat="1">
      <c r="A984" s="132">
        <v>6172</v>
      </c>
      <c r="B984" s="219">
        <v>5532</v>
      </c>
      <c r="C984" s="218" t="s">
        <v>325</v>
      </c>
      <c r="D984" s="216">
        <v>0</v>
      </c>
      <c r="E984" s="217">
        <v>573.49</v>
      </c>
      <c r="F984" s="216">
        <v>573.47106000000008</v>
      </c>
      <c r="G984" s="215">
        <f t="shared" si="39"/>
        <v>99.996697414078724</v>
      </c>
    </row>
    <row r="985" spans="1:8" s="205" customFormat="1">
      <c r="A985" s="132">
        <v>6172</v>
      </c>
      <c r="B985" s="219">
        <v>5909</v>
      </c>
      <c r="C985" s="218" t="s">
        <v>304</v>
      </c>
      <c r="D985" s="216">
        <v>0</v>
      </c>
      <c r="E985" s="217">
        <v>0</v>
      </c>
      <c r="F985" s="216">
        <v>0</v>
      </c>
      <c r="G985" s="215">
        <v>0</v>
      </c>
    </row>
    <row r="986" spans="1:8" s="88" customFormat="1">
      <c r="A986" s="127">
        <v>6172</v>
      </c>
      <c r="B986" s="204"/>
      <c r="C986" s="203" t="s">
        <v>142</v>
      </c>
      <c r="D986" s="201">
        <v>391716</v>
      </c>
      <c r="E986" s="202">
        <v>409975</v>
      </c>
      <c r="F986" s="201">
        <v>392253</v>
      </c>
      <c r="G986" s="200">
        <v>95.7</v>
      </c>
      <c r="H986" s="87"/>
    </row>
    <row r="987" spans="1:8" s="88" customFormat="1">
      <c r="A987" s="132"/>
      <c r="B987" s="113"/>
      <c r="C987" s="213"/>
      <c r="D987" s="173"/>
      <c r="E987" s="173"/>
      <c r="F987" s="173"/>
      <c r="G987" s="212"/>
      <c r="H987" s="87"/>
    </row>
    <row r="988" spans="1:8" s="205" customFormat="1">
      <c r="A988" s="211">
        <v>6174</v>
      </c>
      <c r="B988" s="210">
        <v>5325</v>
      </c>
      <c r="C988" s="209" t="s">
        <v>324</v>
      </c>
      <c r="D988" s="207">
        <v>8887</v>
      </c>
      <c r="E988" s="208">
        <v>8887</v>
      </c>
      <c r="F988" s="207">
        <v>8887</v>
      </c>
      <c r="G988" s="206">
        <f>F988/E988*100</f>
        <v>100</v>
      </c>
    </row>
    <row r="989" spans="1:8" s="88" customFormat="1">
      <c r="A989" s="127">
        <v>6174</v>
      </c>
      <c r="B989" s="204"/>
      <c r="C989" s="203" t="s">
        <v>234</v>
      </c>
      <c r="D989" s="201">
        <v>8887</v>
      </c>
      <c r="E989" s="202">
        <v>8887</v>
      </c>
      <c r="F989" s="201">
        <v>8887</v>
      </c>
      <c r="G989" s="200">
        <v>100</v>
      </c>
      <c r="H989" s="87"/>
    </row>
    <row r="990" spans="1:8" s="88" customFormat="1">
      <c r="A990" s="132"/>
      <c r="B990" s="113"/>
      <c r="C990" s="112"/>
      <c r="D990" s="111"/>
      <c r="E990" s="111"/>
      <c r="F990" s="111"/>
      <c r="G990" s="199"/>
      <c r="H990" s="87"/>
    </row>
    <row r="991" spans="1:8" s="205" customFormat="1">
      <c r="A991" s="211">
        <v>6223</v>
      </c>
      <c r="B991" s="210">
        <v>5136</v>
      </c>
      <c r="C991" s="209" t="s">
        <v>323</v>
      </c>
      <c r="D991" s="207">
        <v>20</v>
      </c>
      <c r="E991" s="208">
        <v>0</v>
      </c>
      <c r="F991" s="207">
        <v>0</v>
      </c>
      <c r="G991" s="206">
        <v>0</v>
      </c>
    </row>
    <row r="992" spans="1:8" s="205" customFormat="1">
      <c r="A992" s="132">
        <v>6223</v>
      </c>
      <c r="B992" s="219">
        <v>5137</v>
      </c>
      <c r="C992" s="218" t="s">
        <v>322</v>
      </c>
      <c r="D992" s="216">
        <v>15</v>
      </c>
      <c r="E992" s="217">
        <v>15</v>
      </c>
      <c r="F992" s="216">
        <v>0</v>
      </c>
      <c r="G992" s="215">
        <f>F992/E992*100</f>
        <v>0</v>
      </c>
    </row>
    <row r="993" spans="1:8" s="205" customFormat="1">
      <c r="A993" s="132">
        <v>6223</v>
      </c>
      <c r="B993" s="219">
        <v>5139</v>
      </c>
      <c r="C993" s="218" t="s">
        <v>321</v>
      </c>
      <c r="D993" s="216">
        <v>15</v>
      </c>
      <c r="E993" s="217">
        <v>15</v>
      </c>
      <c r="F993" s="216">
        <v>6.8650000000000002</v>
      </c>
      <c r="G993" s="215">
        <f>F993/E993*100</f>
        <v>45.766666666666666</v>
      </c>
    </row>
    <row r="994" spans="1:8" s="205" customFormat="1">
      <c r="A994" s="132">
        <v>6223</v>
      </c>
      <c r="B994" s="219">
        <v>5142</v>
      </c>
      <c r="C994" s="218" t="s">
        <v>320</v>
      </c>
      <c r="D994" s="216">
        <v>10</v>
      </c>
      <c r="E994" s="217">
        <v>0</v>
      </c>
      <c r="F994" s="216">
        <v>0</v>
      </c>
      <c r="G994" s="215">
        <v>0</v>
      </c>
    </row>
    <row r="995" spans="1:8" s="205" customFormat="1">
      <c r="A995" s="132">
        <v>6223</v>
      </c>
      <c r="B995" s="219">
        <v>5164</v>
      </c>
      <c r="C995" s="218" t="s">
        <v>313</v>
      </c>
      <c r="D995" s="216">
        <v>800</v>
      </c>
      <c r="E995" s="217">
        <v>0.4</v>
      </c>
      <c r="F995" s="216">
        <v>0</v>
      </c>
      <c r="G995" s="215">
        <f>F995/E995*100</f>
        <v>0</v>
      </c>
    </row>
    <row r="996" spans="1:8" s="205" customFormat="1">
      <c r="A996" s="132">
        <v>6223</v>
      </c>
      <c r="B996" s="219">
        <v>5166</v>
      </c>
      <c r="C996" s="218" t="s">
        <v>319</v>
      </c>
      <c r="D996" s="216">
        <v>1500</v>
      </c>
      <c r="E996" s="217">
        <v>1500</v>
      </c>
      <c r="F996" s="216">
        <v>339.39</v>
      </c>
      <c r="G996" s="215">
        <f>F996/E996*100</f>
        <v>22.625999999999998</v>
      </c>
    </row>
    <row r="997" spans="1:8" s="205" customFormat="1">
      <c r="A997" s="132">
        <v>6223</v>
      </c>
      <c r="B997" s="219">
        <v>5169</v>
      </c>
      <c r="C997" s="218" t="s">
        <v>318</v>
      </c>
      <c r="D997" s="216">
        <v>230</v>
      </c>
      <c r="E997" s="217">
        <v>220</v>
      </c>
      <c r="F997" s="216">
        <v>198.798</v>
      </c>
      <c r="G997" s="215">
        <f>F997/E997*100</f>
        <v>90.36272727272727</v>
      </c>
    </row>
    <row r="998" spans="1:8" s="205" customFormat="1">
      <c r="A998" s="132">
        <v>6223</v>
      </c>
      <c r="B998" s="219">
        <v>5175</v>
      </c>
      <c r="C998" s="218" t="s">
        <v>317</v>
      </c>
      <c r="D998" s="216">
        <v>400</v>
      </c>
      <c r="E998" s="217">
        <v>400</v>
      </c>
      <c r="F998" s="216">
        <v>131.28399999999999</v>
      </c>
      <c r="G998" s="215">
        <f>F998/E998*100</f>
        <v>32.820999999999998</v>
      </c>
    </row>
    <row r="999" spans="1:8" s="205" customFormat="1">
      <c r="A999" s="132">
        <v>6223</v>
      </c>
      <c r="B999" s="219">
        <v>5194</v>
      </c>
      <c r="C999" s="218" t="s">
        <v>316</v>
      </c>
      <c r="D999" s="216">
        <v>10</v>
      </c>
      <c r="E999" s="217">
        <v>0</v>
      </c>
      <c r="F999" s="216">
        <v>0</v>
      </c>
      <c r="G999" s="215">
        <v>0</v>
      </c>
    </row>
    <row r="1000" spans="1:8" s="88" customFormat="1">
      <c r="A1000" s="127">
        <v>6223</v>
      </c>
      <c r="B1000" s="204"/>
      <c r="C1000" s="203" t="s">
        <v>315</v>
      </c>
      <c r="D1000" s="201">
        <v>3000</v>
      </c>
      <c r="E1000" s="202">
        <v>2150</v>
      </c>
      <c r="F1000" s="201">
        <v>676</v>
      </c>
      <c r="G1000" s="200">
        <v>31.4</v>
      </c>
      <c r="H1000" s="87"/>
    </row>
    <row r="1001" spans="1:8" s="88" customFormat="1">
      <c r="A1001" s="132"/>
      <c r="B1001" s="113"/>
      <c r="C1001" s="112"/>
      <c r="D1001" s="111"/>
      <c r="E1001" s="111"/>
      <c r="F1001" s="111"/>
      <c r="G1001" s="199"/>
      <c r="H1001" s="87"/>
    </row>
    <row r="1002" spans="1:8" s="205" customFormat="1">
      <c r="A1002" s="211">
        <v>6310</v>
      </c>
      <c r="B1002" s="210">
        <v>5141</v>
      </c>
      <c r="C1002" s="209" t="s">
        <v>314</v>
      </c>
      <c r="D1002" s="207">
        <v>55000</v>
      </c>
      <c r="E1002" s="208">
        <v>29000</v>
      </c>
      <c r="F1002" s="207">
        <v>27162.253140000001</v>
      </c>
      <c r="G1002" s="206">
        <f>F1002/E1002*100</f>
        <v>93.662941862068976</v>
      </c>
    </row>
    <row r="1003" spans="1:8" s="205" customFormat="1">
      <c r="A1003" s="132">
        <v>6310</v>
      </c>
      <c r="B1003" s="219">
        <v>5163</v>
      </c>
      <c r="C1003" s="218" t="s">
        <v>312</v>
      </c>
      <c r="D1003" s="216">
        <v>513</v>
      </c>
      <c r="E1003" s="217">
        <v>526.49999999999989</v>
      </c>
      <c r="F1003" s="216">
        <v>401.37038999999999</v>
      </c>
      <c r="G1003" s="215">
        <f>F1003/E1003*100</f>
        <v>76.233692307692323</v>
      </c>
    </row>
    <row r="1004" spans="1:8" s="205" customFormat="1">
      <c r="A1004" s="132">
        <v>6310</v>
      </c>
      <c r="B1004" s="219">
        <v>5164</v>
      </c>
      <c r="C1004" s="218" t="s">
        <v>313</v>
      </c>
      <c r="D1004" s="216">
        <v>2</v>
      </c>
      <c r="E1004" s="217">
        <v>2</v>
      </c>
      <c r="F1004" s="216">
        <v>1.9359999999999999</v>
      </c>
      <c r="G1004" s="215">
        <f>F1004/E1004*100</f>
        <v>96.8</v>
      </c>
    </row>
    <row r="1005" spans="1:8" s="88" customFormat="1">
      <c r="A1005" s="127">
        <v>6310</v>
      </c>
      <c r="B1005" s="204"/>
      <c r="C1005" s="203" t="s">
        <v>139</v>
      </c>
      <c r="D1005" s="201">
        <v>55515</v>
      </c>
      <c r="E1005" s="202">
        <v>29529</v>
      </c>
      <c r="F1005" s="201">
        <v>27565</v>
      </c>
      <c r="G1005" s="200">
        <v>93.3</v>
      </c>
      <c r="H1005" s="87"/>
    </row>
    <row r="1006" spans="1:8" s="88" customFormat="1">
      <c r="A1006" s="132"/>
      <c r="B1006" s="113"/>
      <c r="C1006" s="112"/>
      <c r="D1006" s="111"/>
      <c r="E1006" s="111"/>
      <c r="F1006" s="111"/>
      <c r="G1006" s="199"/>
      <c r="H1006" s="87"/>
    </row>
    <row r="1007" spans="1:8" s="205" customFormat="1">
      <c r="A1007" s="211">
        <v>6320</v>
      </c>
      <c r="B1007" s="210">
        <v>5163</v>
      </c>
      <c r="C1007" s="209" t="s">
        <v>312</v>
      </c>
      <c r="D1007" s="207">
        <v>31600</v>
      </c>
      <c r="E1007" s="208">
        <v>32332.25</v>
      </c>
      <c r="F1007" s="207">
        <v>31804.14</v>
      </c>
      <c r="G1007" s="206">
        <f>F1007/E1007*100</f>
        <v>98.366615376288379</v>
      </c>
    </row>
    <row r="1008" spans="1:8" s="88" customFormat="1">
      <c r="A1008" s="127">
        <v>6320</v>
      </c>
      <c r="B1008" s="204"/>
      <c r="C1008" s="203" t="s">
        <v>134</v>
      </c>
      <c r="D1008" s="201">
        <v>31600</v>
      </c>
      <c r="E1008" s="202">
        <v>32332</v>
      </c>
      <c r="F1008" s="201">
        <v>31804</v>
      </c>
      <c r="G1008" s="200">
        <v>98.4</v>
      </c>
      <c r="H1008" s="87"/>
    </row>
    <row r="1009" spans="1:8" s="88" customFormat="1">
      <c r="A1009" s="132"/>
      <c r="B1009" s="113"/>
      <c r="C1009" s="112"/>
      <c r="D1009" s="111"/>
      <c r="E1009" s="111"/>
      <c r="F1009" s="111"/>
      <c r="G1009" s="199"/>
      <c r="H1009" s="87"/>
    </row>
    <row r="1010" spans="1:8" s="205" customFormat="1">
      <c r="A1010" s="211">
        <v>6399</v>
      </c>
      <c r="B1010" s="210">
        <v>5362</v>
      </c>
      <c r="C1010" s="209" t="s">
        <v>311</v>
      </c>
      <c r="D1010" s="207">
        <v>37600</v>
      </c>
      <c r="E1010" s="208">
        <v>32366.92</v>
      </c>
      <c r="F1010" s="207">
        <v>25443.32778</v>
      </c>
      <c r="G1010" s="206">
        <f>F1010/E1010*100</f>
        <v>78.609048312289218</v>
      </c>
    </row>
    <row r="1011" spans="1:8" s="88" customFormat="1">
      <c r="A1011" s="127">
        <v>6399</v>
      </c>
      <c r="B1011" s="204"/>
      <c r="C1011" s="203" t="s">
        <v>310</v>
      </c>
      <c r="D1011" s="201">
        <v>37600</v>
      </c>
      <c r="E1011" s="202">
        <v>32367</v>
      </c>
      <c r="F1011" s="201">
        <v>25443</v>
      </c>
      <c r="G1011" s="200">
        <v>78.599999999999994</v>
      </c>
      <c r="H1011" s="87"/>
    </row>
    <row r="1012" spans="1:8" s="88" customFormat="1">
      <c r="A1012" s="132"/>
      <c r="B1012" s="113"/>
      <c r="C1012" s="112"/>
      <c r="D1012" s="111"/>
      <c r="E1012" s="111"/>
      <c r="F1012" s="111"/>
      <c r="G1012" s="199"/>
      <c r="H1012" s="87"/>
    </row>
    <row r="1013" spans="1:8" s="205" customFormat="1" ht="25.5">
      <c r="A1013" s="211">
        <v>6402</v>
      </c>
      <c r="B1013" s="210">
        <v>5364</v>
      </c>
      <c r="C1013" s="235" t="s">
        <v>306</v>
      </c>
      <c r="D1013" s="207">
        <v>0</v>
      </c>
      <c r="E1013" s="208">
        <v>8936.09</v>
      </c>
      <c r="F1013" s="207">
        <v>8935.6691900000005</v>
      </c>
      <c r="G1013" s="206">
        <f>F1013/E1013*100</f>
        <v>99.995290893444462</v>
      </c>
    </row>
    <row r="1014" spans="1:8" s="205" customFormat="1">
      <c r="A1014" s="132">
        <v>6402</v>
      </c>
      <c r="B1014" s="219">
        <v>5366</v>
      </c>
      <c r="C1014" s="234" t="s">
        <v>309</v>
      </c>
      <c r="D1014" s="216">
        <v>0</v>
      </c>
      <c r="E1014" s="217">
        <v>1134.93</v>
      </c>
      <c r="F1014" s="216">
        <v>1005.45136</v>
      </c>
      <c r="G1014" s="215">
        <f>F1014/E1014*100</f>
        <v>88.591486699620233</v>
      </c>
    </row>
    <row r="1015" spans="1:8" s="205" customFormat="1" ht="25.5">
      <c r="A1015" s="132">
        <v>6402</v>
      </c>
      <c r="B1015" s="219">
        <v>5368</v>
      </c>
      <c r="C1015" s="234" t="s">
        <v>308</v>
      </c>
      <c r="D1015" s="216">
        <v>0</v>
      </c>
      <c r="E1015" s="217">
        <v>8097.69</v>
      </c>
      <c r="F1015" s="216">
        <v>1926.39339</v>
      </c>
      <c r="G1015" s="215">
        <f>F1015/E1015*100</f>
        <v>23.789418834260143</v>
      </c>
    </row>
    <row r="1016" spans="1:8" s="205" customFormat="1">
      <c r="A1016" s="132">
        <v>6402</v>
      </c>
      <c r="B1016" s="219">
        <v>5902</v>
      </c>
      <c r="C1016" s="234" t="s">
        <v>307</v>
      </c>
      <c r="D1016" s="216">
        <v>0</v>
      </c>
      <c r="E1016" s="217">
        <v>102.05</v>
      </c>
      <c r="F1016" s="216">
        <v>102.04874</v>
      </c>
      <c r="G1016" s="215">
        <f>F1016/E1016*100</f>
        <v>99.998765311122</v>
      </c>
    </row>
    <row r="1017" spans="1:8" s="88" customFormat="1">
      <c r="A1017" s="127">
        <v>6402</v>
      </c>
      <c r="B1017" s="204"/>
      <c r="C1017" s="228" t="s">
        <v>123</v>
      </c>
      <c r="D1017" s="201">
        <v>0</v>
      </c>
      <c r="E1017" s="202">
        <v>18271</v>
      </c>
      <c r="F1017" s="201">
        <v>11969</v>
      </c>
      <c r="G1017" s="200">
        <v>65.5</v>
      </c>
      <c r="H1017" s="87"/>
    </row>
    <row r="1018" spans="1:8" s="88" customFormat="1">
      <c r="A1018" s="132"/>
      <c r="B1018" s="113"/>
      <c r="C1018" s="227"/>
      <c r="D1018" s="111"/>
      <c r="E1018" s="111"/>
      <c r="F1018" s="111"/>
      <c r="G1018" s="199"/>
      <c r="H1018" s="87"/>
    </row>
    <row r="1019" spans="1:8" s="205" customFormat="1" ht="25.5">
      <c r="A1019" s="211">
        <v>6409</v>
      </c>
      <c r="B1019" s="210">
        <v>5364</v>
      </c>
      <c r="C1019" s="235" t="s">
        <v>306</v>
      </c>
      <c r="D1019" s="207">
        <v>0</v>
      </c>
      <c r="E1019" s="208">
        <v>121.75</v>
      </c>
      <c r="F1019" s="207">
        <v>75.423000000000002</v>
      </c>
      <c r="G1019" s="206">
        <f>F1019/E1019*100</f>
        <v>61.949075975359349</v>
      </c>
    </row>
    <row r="1020" spans="1:8" s="205" customFormat="1">
      <c r="A1020" s="132">
        <v>6409</v>
      </c>
      <c r="B1020" s="219">
        <v>5901</v>
      </c>
      <c r="C1020" s="234" t="s">
        <v>305</v>
      </c>
      <c r="D1020" s="216">
        <v>20000</v>
      </c>
      <c r="E1020" s="217">
        <v>241584.45</v>
      </c>
      <c r="F1020" s="216">
        <v>0</v>
      </c>
      <c r="G1020" s="215">
        <f>F1020/E1020*100</f>
        <v>0</v>
      </c>
    </row>
    <row r="1021" spans="1:8" s="205" customFormat="1">
      <c r="A1021" s="132">
        <v>6409</v>
      </c>
      <c r="B1021" s="219">
        <v>5909</v>
      </c>
      <c r="C1021" s="234" t="s">
        <v>304</v>
      </c>
      <c r="D1021" s="216">
        <v>0</v>
      </c>
      <c r="E1021" s="217">
        <v>60.209999999999994</v>
      </c>
      <c r="F1021" s="216">
        <v>59.740400000000001</v>
      </c>
      <c r="G1021" s="215">
        <f>F1021/E1021*100</f>
        <v>99.220063112439803</v>
      </c>
    </row>
    <row r="1022" spans="1:8" s="88" customFormat="1">
      <c r="A1022" s="127">
        <v>6409</v>
      </c>
      <c r="B1022" s="204"/>
      <c r="C1022" s="203" t="s">
        <v>232</v>
      </c>
      <c r="D1022" s="201">
        <v>20000</v>
      </c>
      <c r="E1022" s="202">
        <v>241766</v>
      </c>
      <c r="F1022" s="201">
        <v>135</v>
      </c>
      <c r="G1022" s="200">
        <v>0.1</v>
      </c>
      <c r="H1022" s="87"/>
    </row>
    <row r="1023" spans="1:8" s="88" customFormat="1">
      <c r="A1023" s="132"/>
      <c r="B1023" s="113"/>
      <c r="C1023" s="112"/>
      <c r="D1023" s="111"/>
      <c r="E1023" s="111"/>
      <c r="F1023" s="111"/>
      <c r="G1023" s="199"/>
      <c r="H1023" s="87"/>
    </row>
    <row r="1024" spans="1:8" s="88" customFormat="1">
      <c r="A1024" s="1114" t="s">
        <v>231</v>
      </c>
      <c r="B1024" s="1115"/>
      <c r="C1024" s="1115"/>
      <c r="D1024" s="226">
        <v>588953</v>
      </c>
      <c r="E1024" s="226">
        <v>815415</v>
      </c>
      <c r="F1024" s="226">
        <v>531891</v>
      </c>
      <c r="G1024" s="225">
        <v>65.2</v>
      </c>
      <c r="H1024" s="87"/>
    </row>
    <row r="1025" spans="1:8" s="88" customFormat="1">
      <c r="A1025" s="122"/>
      <c r="B1025" s="233"/>
      <c r="C1025" s="121"/>
      <c r="D1025" s="120"/>
      <c r="E1025" s="120"/>
      <c r="F1025" s="120"/>
      <c r="G1025" s="119"/>
      <c r="H1025" s="87"/>
    </row>
    <row r="1026" spans="1:8" s="88" customFormat="1">
      <c r="A1026" s="132">
        <v>6330</v>
      </c>
      <c r="B1026" s="131" t="s">
        <v>303</v>
      </c>
      <c r="C1026" s="130" t="s">
        <v>302</v>
      </c>
      <c r="D1026" s="129">
        <v>0</v>
      </c>
      <c r="E1026" s="129">
        <v>0</v>
      </c>
      <c r="F1026" s="129">
        <v>8932</v>
      </c>
      <c r="G1026" s="128">
        <v>0</v>
      </c>
      <c r="H1026" s="87"/>
    </row>
    <row r="1027" spans="1:8" s="88" customFormat="1">
      <c r="A1027" s="132">
        <v>6330</v>
      </c>
      <c r="B1027" s="131" t="s">
        <v>301</v>
      </c>
      <c r="C1027" s="130" t="s">
        <v>298</v>
      </c>
      <c r="D1027" s="129">
        <v>0</v>
      </c>
      <c r="E1027" s="129">
        <v>0</v>
      </c>
      <c r="F1027" s="129">
        <v>10367722</v>
      </c>
      <c r="G1027" s="128">
        <v>0</v>
      </c>
      <c r="H1027" s="87"/>
    </row>
    <row r="1028" spans="1:8" s="88" customFormat="1">
      <c r="A1028" s="132">
        <v>6330</v>
      </c>
      <c r="B1028" s="131" t="s">
        <v>300</v>
      </c>
      <c r="C1028" s="130" t="s">
        <v>299</v>
      </c>
      <c r="D1028" s="129">
        <v>0</v>
      </c>
      <c r="E1028" s="129">
        <v>0</v>
      </c>
      <c r="F1028" s="129">
        <v>20000</v>
      </c>
      <c r="G1028" s="128">
        <v>0</v>
      </c>
      <c r="H1028" s="87"/>
    </row>
    <row r="1029" spans="1:8" s="88" customFormat="1" ht="13.5" thickBot="1">
      <c r="A1029" s="1118" t="s">
        <v>298</v>
      </c>
      <c r="B1029" s="1119"/>
      <c r="C1029" s="1119"/>
      <c r="D1029" s="175">
        <v>0</v>
      </c>
      <c r="E1029" s="175">
        <v>0</v>
      </c>
      <c r="F1029" s="175">
        <v>10396654</v>
      </c>
      <c r="G1029" s="174">
        <v>0</v>
      </c>
      <c r="H1029" s="87"/>
    </row>
    <row r="1032" spans="1:8" s="88" customFormat="1" ht="18" customHeight="1">
      <c r="A1032" s="182" t="s">
        <v>15</v>
      </c>
      <c r="B1032" s="184"/>
      <c r="C1032" s="181"/>
      <c r="D1032" s="180"/>
      <c r="E1032" s="180"/>
      <c r="F1032" s="180"/>
      <c r="H1032" s="87"/>
    </row>
    <row r="1033" spans="1:8" s="88" customFormat="1" ht="12.75" customHeight="1" thickBot="1">
      <c r="A1033" s="182"/>
      <c r="B1033" s="184"/>
      <c r="C1033" s="181"/>
      <c r="D1033" s="180"/>
      <c r="E1033" s="180"/>
      <c r="F1033" s="180"/>
      <c r="G1033" s="179" t="s">
        <v>30</v>
      </c>
      <c r="H1033" s="87"/>
    </row>
    <row r="1034" spans="1:8" s="88" customFormat="1" ht="39" customHeight="1" thickBot="1">
      <c r="A1034" s="139" t="s">
        <v>109</v>
      </c>
      <c r="B1034" s="138" t="s">
        <v>108</v>
      </c>
      <c r="C1034" s="138" t="s">
        <v>107</v>
      </c>
      <c r="D1034" s="137" t="s">
        <v>106</v>
      </c>
      <c r="E1034" s="137" t="s">
        <v>105</v>
      </c>
      <c r="F1034" s="137" t="s">
        <v>39</v>
      </c>
      <c r="G1034" s="136" t="s">
        <v>104</v>
      </c>
      <c r="H1034" s="178"/>
    </row>
    <row r="1035" spans="1:8" s="205" customFormat="1">
      <c r="A1035" s="132">
        <v>1037</v>
      </c>
      <c r="B1035" s="219">
        <v>6319</v>
      </c>
      <c r="C1035" s="218" t="s">
        <v>265</v>
      </c>
      <c r="D1035" s="216">
        <v>0</v>
      </c>
      <c r="E1035" s="217">
        <v>5807</v>
      </c>
      <c r="F1035" s="216">
        <v>5807</v>
      </c>
      <c r="G1035" s="215">
        <f>F1035/E1035*100</f>
        <v>100</v>
      </c>
    </row>
    <row r="1036" spans="1:8" s="88" customFormat="1">
      <c r="A1036" s="127">
        <v>1037</v>
      </c>
      <c r="B1036" s="204"/>
      <c r="C1036" s="203" t="s">
        <v>297</v>
      </c>
      <c r="D1036" s="201">
        <v>0</v>
      </c>
      <c r="E1036" s="202">
        <v>5807</v>
      </c>
      <c r="F1036" s="201">
        <v>5807</v>
      </c>
      <c r="G1036" s="200">
        <v>100</v>
      </c>
      <c r="H1036" s="87"/>
    </row>
    <row r="1037" spans="1:8" s="88" customFormat="1">
      <c r="A1037" s="132"/>
      <c r="B1037" s="113"/>
      <c r="C1037" s="112"/>
      <c r="D1037" s="111"/>
      <c r="E1037" s="111"/>
      <c r="F1037" s="111"/>
      <c r="G1037" s="199"/>
      <c r="H1037" s="87"/>
    </row>
    <row r="1038" spans="1:8" s="88" customFormat="1">
      <c r="A1038" s="1114" t="s">
        <v>296</v>
      </c>
      <c r="B1038" s="1115"/>
      <c r="C1038" s="1115"/>
      <c r="D1038" s="226">
        <v>0</v>
      </c>
      <c r="E1038" s="226">
        <v>5807</v>
      </c>
      <c r="F1038" s="226">
        <v>5807</v>
      </c>
      <c r="G1038" s="225">
        <v>100</v>
      </c>
      <c r="H1038" s="87"/>
    </row>
    <row r="1039" spans="1:8" s="88" customFormat="1">
      <c r="A1039" s="122"/>
      <c r="B1039" s="233"/>
      <c r="C1039" s="121"/>
      <c r="D1039" s="120"/>
      <c r="E1039" s="120"/>
      <c r="F1039" s="120"/>
      <c r="G1039" s="119"/>
      <c r="H1039" s="87"/>
    </row>
    <row r="1040" spans="1:8" s="205" customFormat="1">
      <c r="A1040" s="211">
        <v>2115</v>
      </c>
      <c r="B1040" s="210">
        <v>6352</v>
      </c>
      <c r="C1040" s="209" t="s">
        <v>270</v>
      </c>
      <c r="D1040" s="207">
        <v>0</v>
      </c>
      <c r="E1040" s="208">
        <v>1800</v>
      </c>
      <c r="F1040" s="207">
        <v>1800</v>
      </c>
      <c r="G1040" s="206">
        <f>F1040/E1040*100</f>
        <v>100</v>
      </c>
    </row>
    <row r="1041" spans="1:8" s="88" customFormat="1">
      <c r="A1041" s="127">
        <v>2115</v>
      </c>
      <c r="B1041" s="204"/>
      <c r="C1041" s="203" t="s">
        <v>295</v>
      </c>
      <c r="D1041" s="201">
        <v>0</v>
      </c>
      <c r="E1041" s="202">
        <v>1800</v>
      </c>
      <c r="F1041" s="201">
        <v>1800</v>
      </c>
      <c r="G1041" s="200">
        <v>100</v>
      </c>
      <c r="H1041" s="87"/>
    </row>
    <row r="1042" spans="1:8" s="88" customFormat="1">
      <c r="A1042" s="132"/>
      <c r="B1042" s="113"/>
      <c r="C1042" s="112"/>
      <c r="D1042" s="111"/>
      <c r="E1042" s="111"/>
      <c r="F1042" s="111"/>
      <c r="G1042" s="199"/>
      <c r="H1042" s="87"/>
    </row>
    <row r="1043" spans="1:8" s="205" customFormat="1">
      <c r="A1043" s="211">
        <v>2143</v>
      </c>
      <c r="B1043" s="210">
        <v>6111</v>
      </c>
      <c r="C1043" s="209" t="s">
        <v>240</v>
      </c>
      <c r="D1043" s="207">
        <v>1000</v>
      </c>
      <c r="E1043" s="208">
        <v>1305.2</v>
      </c>
      <c r="F1043" s="207">
        <v>0</v>
      </c>
      <c r="G1043" s="206">
        <f t="shared" ref="G1043:G1053" si="40">F1043/E1043*100</f>
        <v>0</v>
      </c>
    </row>
    <row r="1044" spans="1:8" s="205" customFormat="1">
      <c r="A1044" s="132">
        <v>2143</v>
      </c>
      <c r="B1044" s="219">
        <v>6112</v>
      </c>
      <c r="C1044" s="218" t="s">
        <v>294</v>
      </c>
      <c r="D1044" s="216">
        <v>1241</v>
      </c>
      <c r="E1044" s="217">
        <v>602.13</v>
      </c>
      <c r="F1044" s="216">
        <v>300</v>
      </c>
      <c r="G1044" s="215">
        <f t="shared" si="40"/>
        <v>49.823127895969307</v>
      </c>
    </row>
    <row r="1045" spans="1:8" s="205" customFormat="1">
      <c r="A1045" s="132">
        <v>2143</v>
      </c>
      <c r="B1045" s="219">
        <v>6119</v>
      </c>
      <c r="C1045" s="218" t="s">
        <v>239</v>
      </c>
      <c r="D1045" s="216">
        <v>50</v>
      </c>
      <c r="E1045" s="217">
        <v>1528.3999999999999</v>
      </c>
      <c r="F1045" s="216">
        <v>1526.9949999999999</v>
      </c>
      <c r="G1045" s="215">
        <f t="shared" si="40"/>
        <v>99.908073802669463</v>
      </c>
    </row>
    <row r="1046" spans="1:8" s="205" customFormat="1">
      <c r="A1046" s="132">
        <v>2143</v>
      </c>
      <c r="B1046" s="219">
        <v>6121</v>
      </c>
      <c r="C1046" s="218" t="s">
        <v>238</v>
      </c>
      <c r="D1046" s="216">
        <v>0</v>
      </c>
      <c r="E1046" s="217">
        <v>3602.33</v>
      </c>
      <c r="F1046" s="216">
        <v>2550.8284399999998</v>
      </c>
      <c r="G1046" s="215">
        <f t="shared" si="40"/>
        <v>70.810515416411036</v>
      </c>
    </row>
    <row r="1047" spans="1:8" s="205" customFormat="1">
      <c r="A1047" s="132">
        <v>2143</v>
      </c>
      <c r="B1047" s="219">
        <v>6122</v>
      </c>
      <c r="C1047" s="218" t="s">
        <v>237</v>
      </c>
      <c r="D1047" s="216">
        <v>1000</v>
      </c>
      <c r="E1047" s="217">
        <v>207.29999999999998</v>
      </c>
      <c r="F1047" s="216">
        <v>207.21364</v>
      </c>
      <c r="G1047" s="215">
        <f t="shared" si="40"/>
        <v>99.958340569223353</v>
      </c>
    </row>
    <row r="1048" spans="1:8" s="205" customFormat="1">
      <c r="A1048" s="132">
        <v>2143</v>
      </c>
      <c r="B1048" s="219">
        <v>6123</v>
      </c>
      <c r="C1048" s="218" t="s">
        <v>241</v>
      </c>
      <c r="D1048" s="216">
        <v>6000</v>
      </c>
      <c r="E1048" s="217">
        <v>6000</v>
      </c>
      <c r="F1048" s="216">
        <v>0</v>
      </c>
      <c r="G1048" s="215">
        <f t="shared" si="40"/>
        <v>0</v>
      </c>
    </row>
    <row r="1049" spans="1:8" s="205" customFormat="1">
      <c r="A1049" s="132">
        <v>2143</v>
      </c>
      <c r="B1049" s="219">
        <v>6125</v>
      </c>
      <c r="C1049" s="218" t="s">
        <v>236</v>
      </c>
      <c r="D1049" s="216">
        <v>0</v>
      </c>
      <c r="E1049" s="217">
        <v>3450.5</v>
      </c>
      <c r="F1049" s="216">
        <v>0</v>
      </c>
      <c r="G1049" s="215">
        <f t="shared" si="40"/>
        <v>0</v>
      </c>
    </row>
    <row r="1050" spans="1:8" s="205" customFormat="1">
      <c r="A1050" s="132">
        <v>2143</v>
      </c>
      <c r="B1050" s="219">
        <v>6313</v>
      </c>
      <c r="C1050" s="218" t="s">
        <v>273</v>
      </c>
      <c r="D1050" s="216">
        <v>0</v>
      </c>
      <c r="E1050" s="217">
        <v>210</v>
      </c>
      <c r="F1050" s="216">
        <v>0</v>
      </c>
      <c r="G1050" s="215">
        <f t="shared" si="40"/>
        <v>0</v>
      </c>
    </row>
    <row r="1051" spans="1:8" s="205" customFormat="1">
      <c r="A1051" s="132">
        <v>2143</v>
      </c>
      <c r="B1051" s="219">
        <v>6322</v>
      </c>
      <c r="C1051" s="218" t="s">
        <v>249</v>
      </c>
      <c r="D1051" s="216">
        <v>0</v>
      </c>
      <c r="E1051" s="217">
        <v>375</v>
      </c>
      <c r="F1051" s="216">
        <v>0</v>
      </c>
      <c r="G1051" s="215">
        <f t="shared" si="40"/>
        <v>0</v>
      </c>
    </row>
    <row r="1052" spans="1:8" s="205" customFormat="1">
      <c r="A1052" s="132">
        <v>2143</v>
      </c>
      <c r="B1052" s="219">
        <v>6341</v>
      </c>
      <c r="C1052" s="218" t="s">
        <v>246</v>
      </c>
      <c r="D1052" s="216">
        <v>1700</v>
      </c>
      <c r="E1052" s="217">
        <v>3375.2999999999997</v>
      </c>
      <c r="F1052" s="216">
        <v>1400.8389999999999</v>
      </c>
      <c r="G1052" s="215">
        <f t="shared" si="40"/>
        <v>41.50265161615264</v>
      </c>
    </row>
    <row r="1053" spans="1:8" s="205" customFormat="1">
      <c r="A1053" s="132">
        <v>2143</v>
      </c>
      <c r="B1053" s="219">
        <v>6349</v>
      </c>
      <c r="C1053" s="218" t="s">
        <v>271</v>
      </c>
      <c r="D1053" s="216">
        <v>0</v>
      </c>
      <c r="E1053" s="217">
        <v>762.3</v>
      </c>
      <c r="F1053" s="216">
        <v>475.46299999999997</v>
      </c>
      <c r="G1053" s="215">
        <f t="shared" si="40"/>
        <v>62.372163190345006</v>
      </c>
    </row>
    <row r="1054" spans="1:8" s="88" customFormat="1">
      <c r="A1054" s="127">
        <v>2143</v>
      </c>
      <c r="B1054" s="204"/>
      <c r="C1054" s="203" t="s">
        <v>43</v>
      </c>
      <c r="D1054" s="201">
        <v>10991</v>
      </c>
      <c r="E1054" s="202">
        <v>21417</v>
      </c>
      <c r="F1054" s="201">
        <v>6461</v>
      </c>
      <c r="G1054" s="200">
        <v>30.2</v>
      </c>
      <c r="H1054" s="87"/>
    </row>
    <row r="1055" spans="1:8" s="88" customFormat="1">
      <c r="A1055" s="132"/>
      <c r="B1055" s="113"/>
      <c r="C1055" s="112"/>
      <c r="D1055" s="111"/>
      <c r="E1055" s="111"/>
      <c r="F1055" s="111"/>
      <c r="G1055" s="199"/>
      <c r="H1055" s="87"/>
    </row>
    <row r="1056" spans="1:8" s="205" customFormat="1">
      <c r="A1056" s="211">
        <v>2212</v>
      </c>
      <c r="B1056" s="210">
        <v>6121</v>
      </c>
      <c r="C1056" s="209" t="s">
        <v>238</v>
      </c>
      <c r="D1056" s="207">
        <v>938770</v>
      </c>
      <c r="E1056" s="208">
        <v>643926.31999999995</v>
      </c>
      <c r="F1056" s="207">
        <v>589318.53801999998</v>
      </c>
      <c r="G1056" s="206">
        <f>F1056/E1056*100</f>
        <v>91.519560501890965</v>
      </c>
    </row>
    <row r="1057" spans="1:8" s="205" customFormat="1">
      <c r="A1057" s="132">
        <v>2212</v>
      </c>
      <c r="B1057" s="219">
        <v>6122</v>
      </c>
      <c r="C1057" s="218" t="s">
        <v>237</v>
      </c>
      <c r="D1057" s="216">
        <v>0</v>
      </c>
      <c r="E1057" s="217">
        <v>379.99999999999994</v>
      </c>
      <c r="F1057" s="216">
        <v>369.98402000000004</v>
      </c>
      <c r="G1057" s="215">
        <f>F1057/E1057*100</f>
        <v>97.364215789473704</v>
      </c>
    </row>
    <row r="1058" spans="1:8" s="205" customFormat="1">
      <c r="A1058" s="132">
        <v>2212</v>
      </c>
      <c r="B1058" s="219">
        <v>6130</v>
      </c>
      <c r="C1058" s="218" t="s">
        <v>256</v>
      </c>
      <c r="D1058" s="216">
        <v>12245</v>
      </c>
      <c r="E1058" s="217">
        <v>12245</v>
      </c>
      <c r="F1058" s="216">
        <v>12245</v>
      </c>
      <c r="G1058" s="215">
        <f>F1058/E1058*100</f>
        <v>100</v>
      </c>
    </row>
    <row r="1059" spans="1:8" s="205" customFormat="1">
      <c r="A1059" s="132">
        <v>2212</v>
      </c>
      <c r="B1059" s="219">
        <v>6351</v>
      </c>
      <c r="C1059" s="218" t="s">
        <v>255</v>
      </c>
      <c r="D1059" s="216">
        <v>125000</v>
      </c>
      <c r="E1059" s="217">
        <v>144267.15</v>
      </c>
      <c r="F1059" s="216">
        <v>136742.14423000001</v>
      </c>
      <c r="G1059" s="215">
        <f>F1059/E1059*100</f>
        <v>94.783978355432964</v>
      </c>
    </row>
    <row r="1060" spans="1:8" s="88" customFormat="1">
      <c r="A1060" s="127">
        <v>2212</v>
      </c>
      <c r="B1060" s="204"/>
      <c r="C1060" s="203" t="s">
        <v>206</v>
      </c>
      <c r="D1060" s="201">
        <v>1076015</v>
      </c>
      <c r="E1060" s="202">
        <v>800818</v>
      </c>
      <c r="F1060" s="201">
        <v>738676</v>
      </c>
      <c r="G1060" s="200">
        <v>92.2</v>
      </c>
      <c r="H1060" s="87"/>
    </row>
    <row r="1061" spans="1:8" s="88" customFormat="1">
      <c r="A1061" s="132"/>
      <c r="B1061" s="113"/>
      <c r="C1061" s="112"/>
      <c r="D1061" s="111"/>
      <c r="E1061" s="111"/>
      <c r="F1061" s="111"/>
      <c r="G1061" s="199"/>
      <c r="H1061" s="87"/>
    </row>
    <row r="1062" spans="1:8" s="205" customFormat="1">
      <c r="A1062" s="211">
        <v>2219</v>
      </c>
      <c r="B1062" s="210">
        <v>6341</v>
      </c>
      <c r="C1062" s="209" t="s">
        <v>246</v>
      </c>
      <c r="D1062" s="207">
        <v>5000</v>
      </c>
      <c r="E1062" s="208">
        <v>17469.079999999998</v>
      </c>
      <c r="F1062" s="207">
        <v>16327.17433</v>
      </c>
      <c r="G1062" s="206">
        <f>F1062/E1062*100</f>
        <v>93.463275284101982</v>
      </c>
    </row>
    <row r="1063" spans="1:8" s="88" customFormat="1">
      <c r="A1063" s="127">
        <v>2219</v>
      </c>
      <c r="B1063" s="204"/>
      <c r="C1063" s="203" t="s">
        <v>293</v>
      </c>
      <c r="D1063" s="201">
        <v>5000</v>
      </c>
      <c r="E1063" s="202">
        <v>17469</v>
      </c>
      <c r="F1063" s="201">
        <v>16327</v>
      </c>
      <c r="G1063" s="200">
        <v>93.5</v>
      </c>
      <c r="H1063" s="87"/>
    </row>
    <row r="1064" spans="1:8" s="88" customFormat="1">
      <c r="A1064" s="132"/>
      <c r="B1064" s="113"/>
      <c r="C1064" s="112"/>
      <c r="D1064" s="111"/>
      <c r="E1064" s="111"/>
      <c r="F1064" s="111"/>
      <c r="G1064" s="199"/>
      <c r="H1064" s="87"/>
    </row>
    <row r="1065" spans="1:8" s="205" customFormat="1">
      <c r="A1065" s="211">
        <v>2251</v>
      </c>
      <c r="B1065" s="210">
        <v>6121</v>
      </c>
      <c r="C1065" s="209" t="s">
        <v>238</v>
      </c>
      <c r="D1065" s="207">
        <v>489598</v>
      </c>
      <c r="E1065" s="208">
        <v>83657.19</v>
      </c>
      <c r="F1065" s="207">
        <v>56579.968960000006</v>
      </c>
      <c r="G1065" s="206">
        <f>F1065/E1065*100</f>
        <v>67.63312150455927</v>
      </c>
    </row>
    <row r="1066" spans="1:8" s="205" customFormat="1">
      <c r="A1066" s="132">
        <v>2251</v>
      </c>
      <c r="B1066" s="219">
        <v>6130</v>
      </c>
      <c r="C1066" s="218" t="s">
        <v>256</v>
      </c>
      <c r="D1066" s="216">
        <v>1000</v>
      </c>
      <c r="E1066" s="217">
        <v>526.70000000000005</v>
      </c>
      <c r="F1066" s="216">
        <v>0</v>
      </c>
      <c r="G1066" s="215">
        <f>F1066/E1066*100</f>
        <v>0</v>
      </c>
    </row>
    <row r="1067" spans="1:8" s="205" customFormat="1">
      <c r="A1067" s="132">
        <v>2251</v>
      </c>
      <c r="B1067" s="219">
        <v>6201</v>
      </c>
      <c r="C1067" s="218" t="s">
        <v>266</v>
      </c>
      <c r="D1067" s="216">
        <v>17258</v>
      </c>
      <c r="E1067" s="217">
        <v>17258</v>
      </c>
      <c r="F1067" s="216">
        <v>17258</v>
      </c>
      <c r="G1067" s="215">
        <f>F1067/E1067*100</f>
        <v>100</v>
      </c>
    </row>
    <row r="1068" spans="1:8" s="205" customFormat="1">
      <c r="A1068" s="132">
        <v>2251</v>
      </c>
      <c r="B1068" s="219">
        <v>6313</v>
      </c>
      <c r="C1068" s="218" t="s">
        <v>273</v>
      </c>
      <c r="D1068" s="216">
        <v>1800</v>
      </c>
      <c r="E1068" s="217">
        <v>1800</v>
      </c>
      <c r="F1068" s="216">
        <v>1800</v>
      </c>
      <c r="G1068" s="215">
        <f>F1068/E1068*100</f>
        <v>100</v>
      </c>
    </row>
    <row r="1069" spans="1:8" s="88" customFormat="1">
      <c r="A1069" s="127">
        <v>2251</v>
      </c>
      <c r="B1069" s="204"/>
      <c r="C1069" s="203" t="s">
        <v>119</v>
      </c>
      <c r="D1069" s="201">
        <v>509656</v>
      </c>
      <c r="E1069" s="202">
        <v>103242</v>
      </c>
      <c r="F1069" s="201">
        <v>75638</v>
      </c>
      <c r="G1069" s="200">
        <v>73.3</v>
      </c>
      <c r="H1069" s="87"/>
    </row>
    <row r="1070" spans="1:8" s="88" customFormat="1">
      <c r="A1070" s="132"/>
      <c r="B1070" s="113"/>
      <c r="C1070" s="112"/>
      <c r="D1070" s="111"/>
      <c r="E1070" s="111"/>
      <c r="F1070" s="111"/>
      <c r="G1070" s="199"/>
      <c r="H1070" s="87"/>
    </row>
    <row r="1071" spans="1:8" s="205" customFormat="1">
      <c r="A1071" s="211">
        <v>2299</v>
      </c>
      <c r="B1071" s="210">
        <v>6119</v>
      </c>
      <c r="C1071" s="209" t="s">
        <v>239</v>
      </c>
      <c r="D1071" s="207">
        <v>1000</v>
      </c>
      <c r="E1071" s="208">
        <v>1000</v>
      </c>
      <c r="F1071" s="207">
        <v>0</v>
      </c>
      <c r="G1071" s="206">
        <f>F1071/E1071*100</f>
        <v>0</v>
      </c>
    </row>
    <row r="1072" spans="1:8" s="205" customFormat="1">
      <c r="A1072" s="132">
        <v>2299</v>
      </c>
      <c r="B1072" s="219">
        <v>6313</v>
      </c>
      <c r="C1072" s="218" t="s">
        <v>273</v>
      </c>
      <c r="D1072" s="216">
        <v>2000</v>
      </c>
      <c r="E1072" s="217">
        <v>2500</v>
      </c>
      <c r="F1072" s="216">
        <v>699.5</v>
      </c>
      <c r="G1072" s="215">
        <f>F1072/E1072*100</f>
        <v>27.98</v>
      </c>
    </row>
    <row r="1073" spans="1:8" s="205" customFormat="1">
      <c r="A1073" s="132">
        <v>2299</v>
      </c>
      <c r="B1073" s="219">
        <v>6413</v>
      </c>
      <c r="C1073" s="218" t="s">
        <v>292</v>
      </c>
      <c r="D1073" s="216">
        <v>0</v>
      </c>
      <c r="E1073" s="217">
        <v>2300</v>
      </c>
      <c r="F1073" s="216">
        <v>0</v>
      </c>
      <c r="G1073" s="215">
        <f>F1073/E1073*100</f>
        <v>0</v>
      </c>
    </row>
    <row r="1074" spans="1:8" s="88" customFormat="1">
      <c r="A1074" s="127">
        <v>2299</v>
      </c>
      <c r="B1074" s="204"/>
      <c r="C1074" s="203" t="s">
        <v>291</v>
      </c>
      <c r="D1074" s="201">
        <v>3000</v>
      </c>
      <c r="E1074" s="202">
        <v>5800</v>
      </c>
      <c r="F1074" s="201">
        <v>700</v>
      </c>
      <c r="G1074" s="200">
        <v>12.1</v>
      </c>
      <c r="H1074" s="87"/>
    </row>
    <row r="1075" spans="1:8" s="88" customFormat="1">
      <c r="A1075" s="132"/>
      <c r="B1075" s="113"/>
      <c r="C1075" s="112"/>
      <c r="D1075" s="111"/>
      <c r="E1075" s="111"/>
      <c r="F1075" s="111"/>
      <c r="G1075" s="199"/>
      <c r="H1075" s="87"/>
    </row>
    <row r="1076" spans="1:8" s="205" customFormat="1">
      <c r="A1076" s="211">
        <v>2369</v>
      </c>
      <c r="B1076" s="210">
        <v>6319</v>
      </c>
      <c r="C1076" s="209" t="s">
        <v>265</v>
      </c>
      <c r="D1076" s="207">
        <v>0</v>
      </c>
      <c r="E1076" s="208">
        <v>450</v>
      </c>
      <c r="F1076" s="207">
        <v>450</v>
      </c>
      <c r="G1076" s="206">
        <f>F1076/E1076*100</f>
        <v>100</v>
      </c>
    </row>
    <row r="1077" spans="1:8">
      <c r="A1077" s="127">
        <v>2369</v>
      </c>
      <c r="B1077" s="204"/>
      <c r="C1077" s="203" t="s">
        <v>290</v>
      </c>
      <c r="D1077" s="201">
        <v>0</v>
      </c>
      <c r="E1077" s="202">
        <v>450</v>
      </c>
      <c r="F1077" s="201">
        <v>450</v>
      </c>
      <c r="G1077" s="200">
        <v>100</v>
      </c>
    </row>
    <row r="1078" spans="1:8">
      <c r="A1078" s="132"/>
      <c r="B1078" s="113"/>
      <c r="C1078" s="112"/>
      <c r="D1078" s="111"/>
      <c r="E1078" s="111"/>
      <c r="F1078" s="111"/>
      <c r="G1078" s="199"/>
    </row>
    <row r="1079" spans="1:8" s="205" customFormat="1">
      <c r="A1079" s="211">
        <v>2399</v>
      </c>
      <c r="B1079" s="210">
        <v>6341</v>
      </c>
      <c r="C1079" s="209" t="s">
        <v>246</v>
      </c>
      <c r="D1079" s="207">
        <v>15000</v>
      </c>
      <c r="E1079" s="208">
        <v>33252.770000000004</v>
      </c>
      <c r="F1079" s="207">
        <v>23523.345650000003</v>
      </c>
      <c r="G1079" s="206">
        <f>F1079/E1079*100</f>
        <v>70.741010899242369</v>
      </c>
    </row>
    <row r="1080" spans="1:8">
      <c r="A1080" s="127">
        <v>2399</v>
      </c>
      <c r="B1080" s="204"/>
      <c r="C1080" s="203" t="s">
        <v>201</v>
      </c>
      <c r="D1080" s="201">
        <v>15000</v>
      </c>
      <c r="E1080" s="202">
        <v>33253</v>
      </c>
      <c r="F1080" s="201">
        <v>23523</v>
      </c>
      <c r="G1080" s="200">
        <v>70.7</v>
      </c>
    </row>
    <row r="1081" spans="1:8">
      <c r="A1081" s="132"/>
      <c r="B1081" s="113"/>
      <c r="C1081" s="112"/>
      <c r="D1081" s="111"/>
      <c r="E1081" s="111"/>
      <c r="F1081" s="111"/>
      <c r="G1081" s="199"/>
    </row>
    <row r="1082" spans="1:8">
      <c r="A1082" s="1114" t="s">
        <v>289</v>
      </c>
      <c r="B1082" s="1115"/>
      <c r="C1082" s="1115"/>
      <c r="D1082" s="226">
        <v>1619662</v>
      </c>
      <c r="E1082" s="226">
        <v>984249</v>
      </c>
      <c r="F1082" s="226">
        <v>863575</v>
      </c>
      <c r="G1082" s="225">
        <v>87.7</v>
      </c>
    </row>
    <row r="1083" spans="1:8">
      <c r="A1083" s="122"/>
      <c r="B1083" s="233"/>
      <c r="C1083" s="121"/>
      <c r="D1083" s="120"/>
      <c r="E1083" s="120"/>
      <c r="F1083" s="120"/>
      <c r="G1083" s="119"/>
    </row>
    <row r="1084" spans="1:8" s="205" customFormat="1">
      <c r="A1084" s="211">
        <v>3111</v>
      </c>
      <c r="B1084" s="210">
        <v>6351</v>
      </c>
      <c r="C1084" s="209" t="s">
        <v>255</v>
      </c>
      <c r="D1084" s="207">
        <v>0</v>
      </c>
      <c r="E1084" s="208">
        <v>2768.49</v>
      </c>
      <c r="F1084" s="207">
        <v>2768.491</v>
      </c>
      <c r="G1084" s="206">
        <f>F1084/E1084*100</f>
        <v>100.00003612077342</v>
      </c>
    </row>
    <row r="1085" spans="1:8">
      <c r="A1085" s="127">
        <v>3111</v>
      </c>
      <c r="B1085" s="204"/>
      <c r="C1085" s="203" t="s">
        <v>200</v>
      </c>
      <c r="D1085" s="201">
        <v>0</v>
      </c>
      <c r="E1085" s="202">
        <v>2768</v>
      </c>
      <c r="F1085" s="201">
        <v>2768</v>
      </c>
      <c r="G1085" s="200">
        <v>100</v>
      </c>
    </row>
    <row r="1086" spans="1:8">
      <c r="A1086" s="132"/>
      <c r="B1086" s="113"/>
      <c r="C1086" s="112"/>
      <c r="D1086" s="111"/>
      <c r="E1086" s="111"/>
      <c r="F1086" s="111"/>
      <c r="G1086" s="199"/>
    </row>
    <row r="1087" spans="1:8" s="205" customFormat="1">
      <c r="A1087" s="211">
        <v>3112</v>
      </c>
      <c r="B1087" s="210">
        <v>6121</v>
      </c>
      <c r="C1087" s="209" t="s">
        <v>238</v>
      </c>
      <c r="D1087" s="207">
        <v>0</v>
      </c>
      <c r="E1087" s="208">
        <v>1933.87</v>
      </c>
      <c r="F1087" s="207">
        <v>1933.8646699999999</v>
      </c>
      <c r="G1087" s="206">
        <f>F1087/E1087*100</f>
        <v>99.999724386851241</v>
      </c>
    </row>
    <row r="1088" spans="1:8" s="205" customFormat="1">
      <c r="A1088" s="132">
        <v>3112</v>
      </c>
      <c r="B1088" s="219">
        <v>6351</v>
      </c>
      <c r="C1088" s="218" t="s">
        <v>255</v>
      </c>
      <c r="D1088" s="216">
        <v>0</v>
      </c>
      <c r="E1088" s="217">
        <v>5525.59</v>
      </c>
      <c r="F1088" s="216">
        <v>5525.5861800000002</v>
      </c>
      <c r="G1088" s="215">
        <f>F1088/E1088*100</f>
        <v>99.999930867111019</v>
      </c>
    </row>
    <row r="1089" spans="1:7">
      <c r="A1089" s="127">
        <v>3112</v>
      </c>
      <c r="B1089" s="204"/>
      <c r="C1089" s="203" t="s">
        <v>288</v>
      </c>
      <c r="D1089" s="201">
        <v>0</v>
      </c>
      <c r="E1089" s="202">
        <v>7460</v>
      </c>
      <c r="F1089" s="201">
        <v>7460</v>
      </c>
      <c r="G1089" s="200">
        <v>100</v>
      </c>
    </row>
    <row r="1090" spans="1:7">
      <c r="A1090" s="132"/>
      <c r="B1090" s="113"/>
      <c r="C1090" s="112"/>
      <c r="D1090" s="111"/>
      <c r="E1090" s="111"/>
      <c r="F1090" s="111"/>
      <c r="G1090" s="199"/>
    </row>
    <row r="1091" spans="1:7" s="205" customFormat="1">
      <c r="A1091" s="211">
        <v>3114</v>
      </c>
      <c r="B1091" s="210">
        <v>6121</v>
      </c>
      <c r="C1091" s="209" t="s">
        <v>238</v>
      </c>
      <c r="D1091" s="207">
        <v>197</v>
      </c>
      <c r="E1091" s="208">
        <v>183.1</v>
      </c>
      <c r="F1091" s="207">
        <v>183.05679999999998</v>
      </c>
      <c r="G1091" s="206">
        <f>F1091/E1091*100</f>
        <v>99.976406335335881</v>
      </c>
    </row>
    <row r="1092" spans="1:7" s="205" customFormat="1">
      <c r="A1092" s="132">
        <v>3114</v>
      </c>
      <c r="B1092" s="219">
        <v>6351</v>
      </c>
      <c r="C1092" s="218" t="s">
        <v>255</v>
      </c>
      <c r="D1092" s="216">
        <v>4060</v>
      </c>
      <c r="E1092" s="217">
        <v>11805.28</v>
      </c>
      <c r="F1092" s="216">
        <v>11717.530999999999</v>
      </c>
      <c r="G1092" s="215">
        <f>F1092/E1092*100</f>
        <v>99.256697003374754</v>
      </c>
    </row>
    <row r="1093" spans="1:7">
      <c r="A1093" s="127">
        <v>3114</v>
      </c>
      <c r="B1093" s="204"/>
      <c r="C1093" s="203" t="s">
        <v>198</v>
      </c>
      <c r="D1093" s="201">
        <v>4257</v>
      </c>
      <c r="E1093" s="202">
        <v>11988</v>
      </c>
      <c r="F1093" s="201">
        <v>11901</v>
      </c>
      <c r="G1093" s="200">
        <v>99.3</v>
      </c>
    </row>
    <row r="1094" spans="1:7">
      <c r="A1094" s="132"/>
      <c r="B1094" s="113"/>
      <c r="C1094" s="112"/>
      <c r="D1094" s="111"/>
      <c r="E1094" s="111"/>
      <c r="F1094" s="111"/>
      <c r="G1094" s="199"/>
    </row>
    <row r="1095" spans="1:7" s="205" customFormat="1">
      <c r="A1095" s="211">
        <v>3121</v>
      </c>
      <c r="B1095" s="210">
        <v>6121</v>
      </c>
      <c r="C1095" s="209" t="s">
        <v>238</v>
      </c>
      <c r="D1095" s="207">
        <v>141973</v>
      </c>
      <c r="E1095" s="208">
        <v>40774.800000000003</v>
      </c>
      <c r="F1095" s="207">
        <v>26539.513989999999</v>
      </c>
      <c r="G1095" s="206">
        <f>F1095/E1095*100</f>
        <v>65.088029837056212</v>
      </c>
    </row>
    <row r="1096" spans="1:7" s="205" customFormat="1">
      <c r="A1096" s="132">
        <v>3121</v>
      </c>
      <c r="B1096" s="219">
        <v>6122</v>
      </c>
      <c r="C1096" s="218" t="s">
        <v>237</v>
      </c>
      <c r="D1096" s="216">
        <v>20653</v>
      </c>
      <c r="E1096" s="217">
        <v>630.70000000000005</v>
      </c>
      <c r="F1096" s="216">
        <v>0</v>
      </c>
      <c r="G1096" s="215">
        <f>F1096/E1096*100</f>
        <v>0</v>
      </c>
    </row>
    <row r="1097" spans="1:7" s="205" customFormat="1">
      <c r="A1097" s="132">
        <v>3121</v>
      </c>
      <c r="B1097" s="219">
        <v>6351</v>
      </c>
      <c r="C1097" s="218" t="s">
        <v>255</v>
      </c>
      <c r="D1097" s="216">
        <v>5100</v>
      </c>
      <c r="E1097" s="217">
        <v>16957.28</v>
      </c>
      <c r="F1097" s="216">
        <v>16918.750999999997</v>
      </c>
      <c r="G1097" s="215">
        <f>F1097/E1097*100</f>
        <v>99.772787852768829</v>
      </c>
    </row>
    <row r="1098" spans="1:7">
      <c r="A1098" s="127">
        <v>3121</v>
      </c>
      <c r="B1098" s="204"/>
      <c r="C1098" s="203" t="s">
        <v>195</v>
      </c>
      <c r="D1098" s="201">
        <v>167726</v>
      </c>
      <c r="E1098" s="202">
        <v>58363</v>
      </c>
      <c r="F1098" s="201">
        <v>43459</v>
      </c>
      <c r="G1098" s="200">
        <v>74.5</v>
      </c>
    </row>
    <row r="1099" spans="1:7">
      <c r="A1099" s="132"/>
      <c r="B1099" s="113"/>
      <c r="C1099" s="112"/>
      <c r="D1099" s="111"/>
      <c r="E1099" s="111"/>
      <c r="F1099" s="111"/>
      <c r="G1099" s="199"/>
    </row>
    <row r="1100" spans="1:7" s="205" customFormat="1">
      <c r="A1100" s="211">
        <v>3122</v>
      </c>
      <c r="B1100" s="210">
        <v>6121</v>
      </c>
      <c r="C1100" s="209" t="s">
        <v>238</v>
      </c>
      <c r="D1100" s="207">
        <v>81969</v>
      </c>
      <c r="E1100" s="208">
        <v>48055.569999999992</v>
      </c>
      <c r="F1100" s="207">
        <v>44919.660779999998</v>
      </c>
      <c r="G1100" s="206">
        <f>F1100/E1100*100</f>
        <v>93.474410520986439</v>
      </c>
    </row>
    <row r="1101" spans="1:7" s="205" customFormat="1">
      <c r="A1101" s="132">
        <v>3122</v>
      </c>
      <c r="B1101" s="219">
        <v>6122</v>
      </c>
      <c r="C1101" s="218" t="s">
        <v>237</v>
      </c>
      <c r="D1101" s="216">
        <v>23251</v>
      </c>
      <c r="E1101" s="217">
        <v>6626.71</v>
      </c>
      <c r="F1101" s="216">
        <v>5299.6163400000005</v>
      </c>
      <c r="G1101" s="215">
        <f>F1101/E1101*100</f>
        <v>79.973566671847735</v>
      </c>
    </row>
    <row r="1102" spans="1:7" s="205" customFormat="1">
      <c r="A1102" s="132">
        <v>3122</v>
      </c>
      <c r="B1102" s="219">
        <v>6351</v>
      </c>
      <c r="C1102" s="218" t="s">
        <v>255</v>
      </c>
      <c r="D1102" s="216">
        <v>40915</v>
      </c>
      <c r="E1102" s="217">
        <v>49683.290000000008</v>
      </c>
      <c r="F1102" s="216">
        <v>38725.87335999999</v>
      </c>
      <c r="G1102" s="215">
        <f>F1102/E1102*100</f>
        <v>77.94546890916439</v>
      </c>
    </row>
    <row r="1103" spans="1:7" s="205" customFormat="1">
      <c r="A1103" s="132">
        <v>3122</v>
      </c>
      <c r="B1103" s="219">
        <v>6451</v>
      </c>
      <c r="C1103" s="218" t="s">
        <v>260</v>
      </c>
      <c r="D1103" s="216">
        <v>0</v>
      </c>
      <c r="E1103" s="217">
        <v>4805.62</v>
      </c>
      <c r="F1103" s="216">
        <v>4805.6052800000007</v>
      </c>
      <c r="G1103" s="215">
        <f>F1103/E1103*100</f>
        <v>99.999693691969</v>
      </c>
    </row>
    <row r="1104" spans="1:7">
      <c r="A1104" s="127">
        <v>3122</v>
      </c>
      <c r="B1104" s="204"/>
      <c r="C1104" s="203" t="s">
        <v>194</v>
      </c>
      <c r="D1104" s="201">
        <v>146135</v>
      </c>
      <c r="E1104" s="202">
        <v>109172</v>
      </c>
      <c r="F1104" s="201">
        <v>93752</v>
      </c>
      <c r="G1104" s="200">
        <v>85.9</v>
      </c>
    </row>
    <row r="1105" spans="1:7">
      <c r="A1105" s="132"/>
      <c r="B1105" s="113"/>
      <c r="C1105" s="112"/>
      <c r="D1105" s="111"/>
      <c r="E1105" s="111"/>
      <c r="F1105" s="111"/>
      <c r="G1105" s="199"/>
    </row>
    <row r="1106" spans="1:7" s="205" customFormat="1">
      <c r="A1106" s="211">
        <v>3123</v>
      </c>
      <c r="B1106" s="210">
        <v>6111</v>
      </c>
      <c r="C1106" s="209" t="s">
        <v>240</v>
      </c>
      <c r="D1106" s="207">
        <v>0</v>
      </c>
      <c r="E1106" s="208">
        <v>119.38</v>
      </c>
      <c r="F1106" s="207">
        <v>119.35319000000001</v>
      </c>
      <c r="G1106" s="206">
        <f>F1106/E1106*100</f>
        <v>99.977542301893124</v>
      </c>
    </row>
    <row r="1107" spans="1:7" s="205" customFormat="1">
      <c r="A1107" s="132">
        <v>3123</v>
      </c>
      <c r="B1107" s="219">
        <v>6121</v>
      </c>
      <c r="C1107" s="218" t="s">
        <v>238</v>
      </c>
      <c r="D1107" s="216">
        <v>31939</v>
      </c>
      <c r="E1107" s="217">
        <v>17863.699999999997</v>
      </c>
      <c r="F1107" s="216">
        <v>17828.092349999999</v>
      </c>
      <c r="G1107" s="215">
        <f>F1107/E1107*100</f>
        <v>99.800670353846073</v>
      </c>
    </row>
    <row r="1108" spans="1:7" s="205" customFormat="1">
      <c r="A1108" s="132">
        <v>3123</v>
      </c>
      <c r="B1108" s="219">
        <v>6122</v>
      </c>
      <c r="C1108" s="218" t="s">
        <v>237</v>
      </c>
      <c r="D1108" s="216">
        <v>2000</v>
      </c>
      <c r="E1108" s="217">
        <v>5148.42</v>
      </c>
      <c r="F1108" s="216">
        <v>4948.4118599999993</v>
      </c>
      <c r="G1108" s="215">
        <f>F1108/E1108*100</f>
        <v>96.115154940739089</v>
      </c>
    </row>
    <row r="1109" spans="1:7" s="205" customFormat="1">
      <c r="A1109" s="132">
        <v>3123</v>
      </c>
      <c r="B1109" s="219">
        <v>6351</v>
      </c>
      <c r="C1109" s="218" t="s">
        <v>255</v>
      </c>
      <c r="D1109" s="216">
        <v>3050</v>
      </c>
      <c r="E1109" s="217">
        <v>27251.45</v>
      </c>
      <c r="F1109" s="216">
        <v>20783.81972</v>
      </c>
      <c r="G1109" s="215">
        <f>F1109/E1109*100</f>
        <v>76.266839819532535</v>
      </c>
    </row>
    <row r="1110" spans="1:7" s="205" customFormat="1">
      <c r="A1110" s="132">
        <v>3123</v>
      </c>
      <c r="B1110" s="219">
        <v>6451</v>
      </c>
      <c r="C1110" s="218" t="s">
        <v>260</v>
      </c>
      <c r="D1110" s="216">
        <v>0</v>
      </c>
      <c r="E1110" s="217">
        <v>13247.460000000001</v>
      </c>
      <c r="F1110" s="216">
        <v>13240.43389</v>
      </c>
      <c r="G1110" s="215">
        <f>F1110/E1110*100</f>
        <v>99.946962587545073</v>
      </c>
    </row>
    <row r="1111" spans="1:7">
      <c r="A1111" s="127">
        <v>3123</v>
      </c>
      <c r="B1111" s="204"/>
      <c r="C1111" s="203" t="s">
        <v>287</v>
      </c>
      <c r="D1111" s="201">
        <v>36989</v>
      </c>
      <c r="E1111" s="202">
        <v>63629</v>
      </c>
      <c r="F1111" s="201">
        <v>56919</v>
      </c>
      <c r="G1111" s="200">
        <v>89.5</v>
      </c>
    </row>
    <row r="1112" spans="1:7">
      <c r="A1112" s="132"/>
      <c r="B1112" s="113"/>
      <c r="C1112" s="112"/>
      <c r="D1112" s="111"/>
      <c r="E1112" s="111"/>
      <c r="F1112" s="111"/>
      <c r="G1112" s="199"/>
    </row>
    <row r="1113" spans="1:7" s="205" customFormat="1">
      <c r="A1113" s="211">
        <v>3124</v>
      </c>
      <c r="B1113" s="210">
        <v>6351</v>
      </c>
      <c r="C1113" s="209" t="s">
        <v>255</v>
      </c>
      <c r="D1113" s="207">
        <v>2490</v>
      </c>
      <c r="E1113" s="208">
        <v>3494.1499999999996</v>
      </c>
      <c r="F1113" s="207">
        <v>3494.1387799999998</v>
      </c>
      <c r="G1113" s="206">
        <f>F1113/E1113*100</f>
        <v>99.999678891862118</v>
      </c>
    </row>
    <row r="1114" spans="1:7">
      <c r="A1114" s="127">
        <v>3124</v>
      </c>
      <c r="B1114" s="204"/>
      <c r="C1114" s="203" t="s">
        <v>286</v>
      </c>
      <c r="D1114" s="201">
        <v>2490</v>
      </c>
      <c r="E1114" s="202">
        <v>3494</v>
      </c>
      <c r="F1114" s="201">
        <v>3494</v>
      </c>
      <c r="G1114" s="200">
        <v>100</v>
      </c>
    </row>
    <row r="1115" spans="1:7">
      <c r="A1115" s="132"/>
      <c r="B1115" s="113"/>
      <c r="C1115" s="112"/>
      <c r="D1115" s="111"/>
      <c r="E1115" s="111"/>
      <c r="F1115" s="111"/>
      <c r="G1115" s="199"/>
    </row>
    <row r="1116" spans="1:7" s="205" customFormat="1">
      <c r="A1116" s="211">
        <v>3125</v>
      </c>
      <c r="B1116" s="210">
        <v>6122</v>
      </c>
      <c r="C1116" s="209" t="s">
        <v>237</v>
      </c>
      <c r="D1116" s="207">
        <v>0</v>
      </c>
      <c r="E1116" s="208">
        <v>10088.129999999997</v>
      </c>
      <c r="F1116" s="207">
        <v>10088.111179999998</v>
      </c>
      <c r="G1116" s="206">
        <f>F1116/E1116*100</f>
        <v>99.999813444117009</v>
      </c>
    </row>
    <row r="1117" spans="1:7" s="205" customFormat="1">
      <c r="A1117" s="132">
        <v>3125</v>
      </c>
      <c r="B1117" s="219">
        <v>6125</v>
      </c>
      <c r="C1117" s="218" t="s">
        <v>236</v>
      </c>
      <c r="D1117" s="216">
        <v>0</v>
      </c>
      <c r="E1117" s="217">
        <v>344.4</v>
      </c>
      <c r="F1117" s="216">
        <v>344.4</v>
      </c>
      <c r="G1117" s="215">
        <f>F1117/E1117*100</f>
        <v>100</v>
      </c>
    </row>
    <row r="1118" spans="1:7">
      <c r="A1118" s="127">
        <v>3125</v>
      </c>
      <c r="B1118" s="204"/>
      <c r="C1118" s="203" t="s">
        <v>285</v>
      </c>
      <c r="D1118" s="201">
        <v>0</v>
      </c>
      <c r="E1118" s="202">
        <v>10432</v>
      </c>
      <c r="F1118" s="201">
        <v>10432</v>
      </c>
      <c r="G1118" s="200">
        <v>100</v>
      </c>
    </row>
    <row r="1119" spans="1:7">
      <c r="A1119" s="132"/>
      <c r="B1119" s="113"/>
      <c r="C1119" s="112"/>
      <c r="D1119" s="111"/>
      <c r="E1119" s="111"/>
      <c r="F1119" s="111"/>
      <c r="G1119" s="199"/>
    </row>
    <row r="1120" spans="1:7" s="205" customFormat="1">
      <c r="A1120" s="211">
        <v>3126</v>
      </c>
      <c r="B1120" s="210">
        <v>6121</v>
      </c>
      <c r="C1120" s="209" t="s">
        <v>238</v>
      </c>
      <c r="D1120" s="207">
        <v>0</v>
      </c>
      <c r="E1120" s="208">
        <v>2714.4</v>
      </c>
      <c r="F1120" s="207">
        <v>2714.2104100000001</v>
      </c>
      <c r="G1120" s="206">
        <f>F1120/E1120*100</f>
        <v>99.993015399351606</v>
      </c>
    </row>
    <row r="1121" spans="1:7">
      <c r="A1121" s="127">
        <v>3126</v>
      </c>
      <c r="B1121" s="204"/>
      <c r="C1121" s="203" t="s">
        <v>284</v>
      </c>
      <c r="D1121" s="201">
        <v>0</v>
      </c>
      <c r="E1121" s="202">
        <v>2714</v>
      </c>
      <c r="F1121" s="201">
        <v>2714</v>
      </c>
      <c r="G1121" s="200">
        <v>100</v>
      </c>
    </row>
    <row r="1122" spans="1:7">
      <c r="A1122" s="132"/>
      <c r="B1122" s="113"/>
      <c r="C1122" s="112"/>
      <c r="D1122" s="111"/>
      <c r="E1122" s="111"/>
      <c r="F1122" s="111"/>
      <c r="G1122" s="199"/>
    </row>
    <row r="1123" spans="1:7" s="205" customFormat="1">
      <c r="A1123" s="211">
        <v>3146</v>
      </c>
      <c r="B1123" s="210">
        <v>6121</v>
      </c>
      <c r="C1123" s="209" t="s">
        <v>238</v>
      </c>
      <c r="D1123" s="207">
        <v>723</v>
      </c>
      <c r="E1123" s="208">
        <v>0</v>
      </c>
      <c r="F1123" s="207">
        <v>0</v>
      </c>
      <c r="G1123" s="206">
        <v>0</v>
      </c>
    </row>
    <row r="1124" spans="1:7" s="205" customFormat="1">
      <c r="A1124" s="132">
        <v>3146</v>
      </c>
      <c r="B1124" s="219">
        <v>6122</v>
      </c>
      <c r="C1124" s="218" t="s">
        <v>237</v>
      </c>
      <c r="D1124" s="216">
        <v>2257</v>
      </c>
      <c r="E1124" s="217">
        <v>477.09000000000003</v>
      </c>
      <c r="F1124" s="216">
        <v>0</v>
      </c>
      <c r="G1124" s="215">
        <f>F1124/E1124*100</f>
        <v>0</v>
      </c>
    </row>
    <row r="1125" spans="1:7">
      <c r="A1125" s="127">
        <v>3146</v>
      </c>
      <c r="B1125" s="204"/>
      <c r="C1125" s="203" t="s">
        <v>193</v>
      </c>
      <c r="D1125" s="201">
        <v>2980</v>
      </c>
      <c r="E1125" s="202">
        <v>477</v>
      </c>
      <c r="F1125" s="201">
        <v>0</v>
      </c>
      <c r="G1125" s="200">
        <v>0</v>
      </c>
    </row>
    <row r="1126" spans="1:7">
      <c r="A1126" s="132"/>
      <c r="B1126" s="113"/>
      <c r="C1126" s="112"/>
      <c r="D1126" s="111"/>
      <c r="E1126" s="111"/>
      <c r="F1126" s="111"/>
      <c r="G1126" s="199"/>
    </row>
    <row r="1127" spans="1:7" s="205" customFormat="1">
      <c r="A1127" s="211">
        <v>3231</v>
      </c>
      <c r="B1127" s="210">
        <v>6351</v>
      </c>
      <c r="C1127" s="209" t="s">
        <v>255</v>
      </c>
      <c r="D1127" s="207">
        <v>0</v>
      </c>
      <c r="E1127" s="208">
        <v>2544.73</v>
      </c>
      <c r="F1127" s="207">
        <v>2491.84546</v>
      </c>
      <c r="G1127" s="206">
        <f>F1127/E1127*100</f>
        <v>97.92180152707752</v>
      </c>
    </row>
    <row r="1128" spans="1:7">
      <c r="A1128" s="127">
        <v>3231</v>
      </c>
      <c r="B1128" s="204"/>
      <c r="C1128" s="203" t="s">
        <v>283</v>
      </c>
      <c r="D1128" s="201">
        <v>0</v>
      </c>
      <c r="E1128" s="202">
        <v>2545</v>
      </c>
      <c r="F1128" s="201">
        <v>2492</v>
      </c>
      <c r="G1128" s="200">
        <v>97.9</v>
      </c>
    </row>
    <row r="1129" spans="1:7">
      <c r="A1129" s="132"/>
      <c r="B1129" s="113"/>
      <c r="C1129" s="112"/>
      <c r="D1129" s="111"/>
      <c r="E1129" s="111"/>
      <c r="F1129" s="111"/>
      <c r="G1129" s="199"/>
    </row>
    <row r="1130" spans="1:7" s="205" customFormat="1">
      <c r="A1130" s="211">
        <v>3299</v>
      </c>
      <c r="B1130" s="210">
        <v>6121</v>
      </c>
      <c r="C1130" s="209" t="s">
        <v>238</v>
      </c>
      <c r="D1130" s="207">
        <v>602</v>
      </c>
      <c r="E1130" s="208">
        <v>3172.4000000000005</v>
      </c>
      <c r="F1130" s="207">
        <v>3149.7209700000003</v>
      </c>
      <c r="G1130" s="206">
        <f t="shared" ref="G1130:G1142" si="41">F1130/E1130*100</f>
        <v>99.285114424410537</v>
      </c>
    </row>
    <row r="1131" spans="1:7" s="205" customFormat="1">
      <c r="A1131" s="132">
        <v>3299</v>
      </c>
      <c r="B1131" s="219">
        <v>6122</v>
      </c>
      <c r="C1131" s="218" t="s">
        <v>237</v>
      </c>
      <c r="D1131" s="216">
        <v>17256</v>
      </c>
      <c r="E1131" s="217">
        <v>36111.11</v>
      </c>
      <c r="F1131" s="216">
        <v>30277.269199999999</v>
      </c>
      <c r="G1131" s="215">
        <f t="shared" si="41"/>
        <v>83.844748056761475</v>
      </c>
    </row>
    <row r="1132" spans="1:7" s="205" customFormat="1">
      <c r="A1132" s="132">
        <v>3299</v>
      </c>
      <c r="B1132" s="219">
        <v>6313</v>
      </c>
      <c r="C1132" s="218" t="s">
        <v>273</v>
      </c>
      <c r="D1132" s="216">
        <v>0</v>
      </c>
      <c r="E1132" s="217">
        <v>5365.6</v>
      </c>
      <c r="F1132" s="216">
        <v>1509.1661999999999</v>
      </c>
      <c r="G1132" s="215">
        <f t="shared" si="41"/>
        <v>28.126699716713876</v>
      </c>
    </row>
    <row r="1133" spans="1:7" s="205" customFormat="1">
      <c r="A1133" s="132">
        <v>3299</v>
      </c>
      <c r="B1133" s="219">
        <v>6321</v>
      </c>
      <c r="C1133" s="218" t="s">
        <v>282</v>
      </c>
      <c r="D1133" s="216">
        <v>0</v>
      </c>
      <c r="E1133" s="217">
        <v>469.03000000000003</v>
      </c>
      <c r="F1133" s="216">
        <v>105</v>
      </c>
      <c r="G1133" s="215">
        <f t="shared" si="41"/>
        <v>22.386627721041297</v>
      </c>
    </row>
    <row r="1134" spans="1:7" s="205" customFormat="1">
      <c r="A1134" s="132">
        <v>3299</v>
      </c>
      <c r="B1134" s="219">
        <v>6322</v>
      </c>
      <c r="C1134" s="218" t="s">
        <v>249</v>
      </c>
      <c r="D1134" s="216">
        <v>0</v>
      </c>
      <c r="E1134" s="217">
        <v>3443.5800000000008</v>
      </c>
      <c r="F1134" s="216">
        <v>1283.836</v>
      </c>
      <c r="G1134" s="215">
        <f t="shared" si="41"/>
        <v>37.282014647547015</v>
      </c>
    </row>
    <row r="1135" spans="1:7" s="205" customFormat="1">
      <c r="A1135" s="132">
        <v>3299</v>
      </c>
      <c r="B1135" s="219">
        <v>6323</v>
      </c>
      <c r="C1135" s="218" t="s">
        <v>253</v>
      </c>
      <c r="D1135" s="216">
        <v>0</v>
      </c>
      <c r="E1135" s="217">
        <v>437.51</v>
      </c>
      <c r="F1135" s="216">
        <v>60</v>
      </c>
      <c r="G1135" s="215">
        <f t="shared" si="41"/>
        <v>13.713972252062812</v>
      </c>
    </row>
    <row r="1136" spans="1:7" s="205" customFormat="1">
      <c r="A1136" s="132">
        <v>3299</v>
      </c>
      <c r="B1136" s="219">
        <v>6329</v>
      </c>
      <c r="C1136" s="218" t="s">
        <v>272</v>
      </c>
      <c r="D1136" s="216">
        <v>0</v>
      </c>
      <c r="E1136" s="217">
        <v>218</v>
      </c>
      <c r="F1136" s="216">
        <v>120</v>
      </c>
      <c r="G1136" s="215">
        <f t="shared" si="41"/>
        <v>55.045871559633028</v>
      </c>
    </row>
    <row r="1137" spans="1:7" s="205" customFormat="1">
      <c r="A1137" s="132">
        <v>3299</v>
      </c>
      <c r="B1137" s="219">
        <v>6341</v>
      </c>
      <c r="C1137" s="218" t="s">
        <v>246</v>
      </c>
      <c r="D1137" s="216">
        <v>0</v>
      </c>
      <c r="E1137" s="217">
        <v>7504.4900000000007</v>
      </c>
      <c r="F1137" s="216">
        <v>2353.4940999999999</v>
      </c>
      <c r="G1137" s="215">
        <f t="shared" si="41"/>
        <v>31.361146460319084</v>
      </c>
    </row>
    <row r="1138" spans="1:7" s="205" customFormat="1">
      <c r="A1138" s="132">
        <v>3299</v>
      </c>
      <c r="B1138" s="219">
        <v>6351</v>
      </c>
      <c r="C1138" s="218" t="s">
        <v>255</v>
      </c>
      <c r="D1138" s="216">
        <v>0</v>
      </c>
      <c r="E1138" s="217">
        <v>45207.229999999989</v>
      </c>
      <c r="F1138" s="216">
        <v>1455.6659399999999</v>
      </c>
      <c r="G1138" s="215">
        <f t="shared" si="41"/>
        <v>3.2199848121638954</v>
      </c>
    </row>
    <row r="1139" spans="1:7" s="205" customFormat="1">
      <c r="A1139" s="132">
        <v>3299</v>
      </c>
      <c r="B1139" s="219">
        <v>6352</v>
      </c>
      <c r="C1139" s="218" t="s">
        <v>270</v>
      </c>
      <c r="D1139" s="216">
        <v>0</v>
      </c>
      <c r="E1139" s="217">
        <v>6654.52</v>
      </c>
      <c r="F1139" s="216">
        <v>2489.1410999999998</v>
      </c>
      <c r="G1139" s="215">
        <f t="shared" si="41"/>
        <v>37.405268899935677</v>
      </c>
    </row>
    <row r="1140" spans="1:7" s="205" customFormat="1">
      <c r="A1140" s="132">
        <v>3299</v>
      </c>
      <c r="B1140" s="219">
        <v>6356</v>
      </c>
      <c r="C1140" s="218" t="s">
        <v>276</v>
      </c>
      <c r="D1140" s="216">
        <v>0</v>
      </c>
      <c r="E1140" s="217">
        <v>14720.119999999997</v>
      </c>
      <c r="F1140" s="216">
        <v>7743.7799800000003</v>
      </c>
      <c r="G1140" s="215">
        <f t="shared" si="41"/>
        <v>52.606772091531873</v>
      </c>
    </row>
    <row r="1141" spans="1:7" s="205" customFormat="1">
      <c r="A1141" s="132">
        <v>3299</v>
      </c>
      <c r="B1141" s="219">
        <v>6359</v>
      </c>
      <c r="C1141" s="218" t="s">
        <v>263</v>
      </c>
      <c r="D1141" s="216">
        <v>0</v>
      </c>
      <c r="E1141" s="217">
        <v>245.29000000000002</v>
      </c>
      <c r="F1141" s="216">
        <v>0</v>
      </c>
      <c r="G1141" s="215">
        <f t="shared" si="41"/>
        <v>0</v>
      </c>
    </row>
    <row r="1142" spans="1:7" s="205" customFormat="1">
      <c r="A1142" s="132">
        <v>3299</v>
      </c>
      <c r="B1142" s="219">
        <v>6451</v>
      </c>
      <c r="C1142" s="218" t="s">
        <v>260</v>
      </c>
      <c r="D1142" s="216">
        <v>0</v>
      </c>
      <c r="E1142" s="217">
        <v>12796</v>
      </c>
      <c r="F1142" s="216">
        <v>12796</v>
      </c>
      <c r="G1142" s="215">
        <f t="shared" si="41"/>
        <v>100</v>
      </c>
    </row>
    <row r="1143" spans="1:7">
      <c r="A1143" s="127">
        <v>3299</v>
      </c>
      <c r="B1143" s="204"/>
      <c r="C1143" s="203" t="s">
        <v>192</v>
      </c>
      <c r="D1143" s="201">
        <v>17858</v>
      </c>
      <c r="E1143" s="202">
        <v>136345</v>
      </c>
      <c r="F1143" s="201">
        <v>63343</v>
      </c>
      <c r="G1143" s="200">
        <v>46.5</v>
      </c>
    </row>
    <row r="1144" spans="1:7">
      <c r="A1144" s="132"/>
      <c r="B1144" s="113"/>
      <c r="C1144" s="112"/>
      <c r="D1144" s="111"/>
      <c r="E1144" s="111"/>
      <c r="F1144" s="111"/>
      <c r="G1144" s="199"/>
    </row>
    <row r="1145" spans="1:7" s="205" customFormat="1">
      <c r="A1145" s="211">
        <v>3311</v>
      </c>
      <c r="B1145" s="210">
        <v>6121</v>
      </c>
      <c r="C1145" s="209" t="s">
        <v>238</v>
      </c>
      <c r="D1145" s="207">
        <v>45500</v>
      </c>
      <c r="E1145" s="208">
        <v>46000</v>
      </c>
      <c r="F1145" s="207">
        <v>23307.057199999996</v>
      </c>
      <c r="G1145" s="232">
        <f>F1145/E1145*100</f>
        <v>50.667515652173897</v>
      </c>
    </row>
    <row r="1146" spans="1:7" s="205" customFormat="1">
      <c r="A1146" s="132">
        <v>3311</v>
      </c>
      <c r="B1146" s="219">
        <v>6351</v>
      </c>
      <c r="C1146" s="218" t="s">
        <v>255</v>
      </c>
      <c r="D1146" s="216">
        <v>50</v>
      </c>
      <c r="E1146" s="217">
        <v>50</v>
      </c>
      <c r="F1146" s="216">
        <v>0</v>
      </c>
      <c r="G1146" s="231">
        <f>F1146/E1146*100</f>
        <v>0</v>
      </c>
    </row>
    <row r="1147" spans="1:7">
      <c r="A1147" s="127">
        <v>3311</v>
      </c>
      <c r="B1147" s="204"/>
      <c r="C1147" s="203" t="s">
        <v>281</v>
      </c>
      <c r="D1147" s="201">
        <v>45550</v>
      </c>
      <c r="E1147" s="202">
        <v>46050</v>
      </c>
      <c r="F1147" s="201">
        <v>23307</v>
      </c>
      <c r="G1147" s="230">
        <v>50.6</v>
      </c>
    </row>
    <row r="1148" spans="1:7">
      <c r="A1148" s="132"/>
      <c r="B1148" s="113"/>
      <c r="C1148" s="112"/>
      <c r="D1148" s="111"/>
      <c r="E1148" s="111"/>
      <c r="F1148" s="111"/>
      <c r="G1148" s="229"/>
    </row>
    <row r="1149" spans="1:7" s="205" customFormat="1">
      <c r="A1149" s="211">
        <v>3311</v>
      </c>
      <c r="B1149" s="210">
        <v>6356</v>
      </c>
      <c r="C1149" s="209" t="s">
        <v>276</v>
      </c>
      <c r="D1149" s="207">
        <v>0</v>
      </c>
      <c r="E1149" s="208">
        <v>85</v>
      </c>
      <c r="F1149" s="207">
        <v>85</v>
      </c>
      <c r="G1149" s="206">
        <f>F1149/E1149*100</f>
        <v>100</v>
      </c>
    </row>
    <row r="1150" spans="1:7">
      <c r="A1150" s="127">
        <v>3314</v>
      </c>
      <c r="B1150" s="204"/>
      <c r="C1150" s="203" t="s">
        <v>280</v>
      </c>
      <c r="D1150" s="201">
        <v>0</v>
      </c>
      <c r="E1150" s="202">
        <v>85</v>
      </c>
      <c r="F1150" s="201">
        <v>85</v>
      </c>
      <c r="G1150" s="200">
        <v>100</v>
      </c>
    </row>
    <row r="1151" spans="1:7">
      <c r="A1151" s="132"/>
      <c r="B1151" s="113"/>
      <c r="C1151" s="112"/>
      <c r="D1151" s="111"/>
      <c r="E1151" s="111"/>
      <c r="F1151" s="111"/>
      <c r="G1151" s="199"/>
    </row>
    <row r="1152" spans="1:7" s="205" customFormat="1">
      <c r="A1152" s="211">
        <v>3315</v>
      </c>
      <c r="B1152" s="210">
        <v>6121</v>
      </c>
      <c r="C1152" s="209" t="s">
        <v>238</v>
      </c>
      <c r="D1152" s="207">
        <v>20000</v>
      </c>
      <c r="E1152" s="208">
        <v>7000</v>
      </c>
      <c r="F1152" s="207">
        <v>878.45</v>
      </c>
      <c r="G1152" s="206">
        <f>F1152/E1152*100</f>
        <v>12.549285714285716</v>
      </c>
    </row>
    <row r="1153" spans="1:7" s="205" customFormat="1">
      <c r="A1153" s="132">
        <v>3315</v>
      </c>
      <c r="B1153" s="219">
        <v>6351</v>
      </c>
      <c r="C1153" s="218" t="s">
        <v>255</v>
      </c>
      <c r="D1153" s="216">
        <v>0</v>
      </c>
      <c r="E1153" s="217">
        <v>19095</v>
      </c>
      <c r="F1153" s="216">
        <v>13000.052250000001</v>
      </c>
      <c r="G1153" s="215">
        <f>F1153/E1153*100</f>
        <v>68.08092301649647</v>
      </c>
    </row>
    <row r="1154" spans="1:7">
      <c r="A1154" s="127">
        <v>3315</v>
      </c>
      <c r="B1154" s="204"/>
      <c r="C1154" s="203" t="s">
        <v>279</v>
      </c>
      <c r="D1154" s="201">
        <v>20000</v>
      </c>
      <c r="E1154" s="202">
        <v>26095</v>
      </c>
      <c r="F1154" s="201">
        <v>13878</v>
      </c>
      <c r="G1154" s="200">
        <v>53.2</v>
      </c>
    </row>
    <row r="1155" spans="1:7">
      <c r="A1155" s="132"/>
      <c r="B1155" s="113"/>
      <c r="C1155" s="112"/>
      <c r="D1155" s="111"/>
      <c r="E1155" s="111"/>
      <c r="F1155" s="111"/>
      <c r="G1155" s="199"/>
    </row>
    <row r="1156" spans="1:7" s="205" customFormat="1">
      <c r="A1156" s="211">
        <v>3319</v>
      </c>
      <c r="B1156" s="210">
        <v>6313</v>
      </c>
      <c r="C1156" s="209" t="s">
        <v>273</v>
      </c>
      <c r="D1156" s="207">
        <v>0</v>
      </c>
      <c r="E1156" s="208">
        <v>144.47</v>
      </c>
      <c r="F1156" s="207">
        <v>144.47</v>
      </c>
      <c r="G1156" s="206">
        <f>F1156/E1156*100</f>
        <v>100</v>
      </c>
    </row>
    <row r="1157" spans="1:7" s="205" customFormat="1">
      <c r="A1157" s="132">
        <v>3319</v>
      </c>
      <c r="B1157" s="219">
        <v>6322</v>
      </c>
      <c r="C1157" s="218" t="s">
        <v>249</v>
      </c>
      <c r="D1157" s="216">
        <v>0</v>
      </c>
      <c r="E1157" s="217">
        <v>20</v>
      </c>
      <c r="F1157" s="216">
        <v>20</v>
      </c>
      <c r="G1157" s="215">
        <f>F1157/E1157*100</f>
        <v>100</v>
      </c>
    </row>
    <row r="1158" spans="1:7">
      <c r="A1158" s="127">
        <v>3319</v>
      </c>
      <c r="B1158" s="204"/>
      <c r="C1158" s="203" t="s">
        <v>191</v>
      </c>
      <c r="D1158" s="201">
        <v>0</v>
      </c>
      <c r="E1158" s="202">
        <v>164</v>
      </c>
      <c r="F1158" s="201">
        <v>164</v>
      </c>
      <c r="G1158" s="200">
        <v>100</v>
      </c>
    </row>
    <row r="1159" spans="1:7">
      <c r="A1159" s="132"/>
      <c r="B1159" s="113"/>
      <c r="C1159" s="112"/>
      <c r="D1159" s="111"/>
      <c r="E1159" s="111"/>
      <c r="F1159" s="111"/>
      <c r="G1159" s="199"/>
    </row>
    <row r="1160" spans="1:7" s="205" customFormat="1">
      <c r="A1160" s="211">
        <v>3322</v>
      </c>
      <c r="B1160" s="210">
        <v>6121</v>
      </c>
      <c r="C1160" s="209" t="s">
        <v>238</v>
      </c>
      <c r="D1160" s="207">
        <v>0</v>
      </c>
      <c r="E1160" s="208">
        <v>275.05</v>
      </c>
      <c r="F1160" s="207">
        <v>0</v>
      </c>
      <c r="G1160" s="206">
        <f>F1160/E1160*100</f>
        <v>0</v>
      </c>
    </row>
    <row r="1161" spans="1:7" s="205" customFormat="1">
      <c r="A1161" s="132">
        <v>3322</v>
      </c>
      <c r="B1161" s="219">
        <v>6341</v>
      </c>
      <c r="C1161" s="218" t="s">
        <v>246</v>
      </c>
      <c r="D1161" s="216">
        <v>0</v>
      </c>
      <c r="E1161" s="217">
        <v>1168.9000000000001</v>
      </c>
      <c r="F1161" s="216">
        <v>1168.9000000000001</v>
      </c>
      <c r="G1161" s="215">
        <f>F1161/E1161*100</f>
        <v>100</v>
      </c>
    </row>
    <row r="1162" spans="1:7">
      <c r="A1162" s="127">
        <v>3322</v>
      </c>
      <c r="B1162" s="204"/>
      <c r="C1162" s="203" t="s">
        <v>278</v>
      </c>
      <c r="D1162" s="201">
        <v>0</v>
      </c>
      <c r="E1162" s="202">
        <v>1444</v>
      </c>
      <c r="F1162" s="201">
        <v>1169</v>
      </c>
      <c r="G1162" s="200">
        <v>81</v>
      </c>
    </row>
    <row r="1163" spans="1:7">
      <c r="A1163" s="132"/>
      <c r="B1163" s="113"/>
      <c r="C1163" s="112"/>
      <c r="D1163" s="111"/>
      <c r="E1163" s="111"/>
      <c r="F1163" s="111"/>
      <c r="G1163" s="199"/>
    </row>
    <row r="1164" spans="1:7" s="205" customFormat="1">
      <c r="A1164" s="211">
        <v>3326</v>
      </c>
      <c r="B1164" s="210">
        <v>6121</v>
      </c>
      <c r="C1164" s="209" t="s">
        <v>238</v>
      </c>
      <c r="D1164" s="207">
        <v>850</v>
      </c>
      <c r="E1164" s="208">
        <v>384.3</v>
      </c>
      <c r="F1164" s="207">
        <v>53.361000000000004</v>
      </c>
      <c r="G1164" s="206">
        <f>F1164/E1164*100</f>
        <v>13.885245901639346</v>
      </c>
    </row>
    <row r="1165" spans="1:7" s="205" customFormat="1">
      <c r="A1165" s="132">
        <v>3326</v>
      </c>
      <c r="B1165" s="219">
        <v>6351</v>
      </c>
      <c r="C1165" s="218" t="s">
        <v>255</v>
      </c>
      <c r="D1165" s="216">
        <v>0</v>
      </c>
      <c r="E1165" s="217">
        <v>607.70000000000005</v>
      </c>
      <c r="F1165" s="216">
        <v>607.68799999999999</v>
      </c>
      <c r="G1165" s="215">
        <f>F1165/E1165*100</f>
        <v>99.998025341451367</v>
      </c>
    </row>
    <row r="1166" spans="1:7">
      <c r="A1166" s="127">
        <v>3326</v>
      </c>
      <c r="B1166" s="204"/>
      <c r="C1166" s="203" t="s">
        <v>277</v>
      </c>
      <c r="D1166" s="201">
        <v>850</v>
      </c>
      <c r="E1166" s="202">
        <v>992</v>
      </c>
      <c r="F1166" s="201">
        <v>661</v>
      </c>
      <c r="G1166" s="200">
        <v>66.599999999999994</v>
      </c>
    </row>
    <row r="1167" spans="1:7">
      <c r="A1167" s="132"/>
      <c r="B1167" s="113"/>
      <c r="C1167" s="112"/>
      <c r="D1167" s="111"/>
      <c r="E1167" s="111"/>
      <c r="F1167" s="111"/>
      <c r="G1167" s="199"/>
    </row>
    <row r="1168" spans="1:7" s="205" customFormat="1">
      <c r="A1168" s="211">
        <v>3419</v>
      </c>
      <c r="B1168" s="210">
        <v>6351</v>
      </c>
      <c r="C1168" s="209" t="s">
        <v>255</v>
      </c>
      <c r="D1168" s="207">
        <v>0</v>
      </c>
      <c r="E1168" s="208">
        <v>193</v>
      </c>
      <c r="F1168" s="207">
        <v>193</v>
      </c>
      <c r="G1168" s="206">
        <f>F1168/E1168*100</f>
        <v>100</v>
      </c>
    </row>
    <row r="1169" spans="1:7">
      <c r="A1169" s="127">
        <v>3419</v>
      </c>
      <c r="B1169" s="204"/>
      <c r="C1169" s="203" t="s">
        <v>190</v>
      </c>
      <c r="D1169" s="201">
        <v>0</v>
      </c>
      <c r="E1169" s="202">
        <v>193</v>
      </c>
      <c r="F1169" s="201">
        <v>193</v>
      </c>
      <c r="G1169" s="200">
        <v>100</v>
      </c>
    </row>
    <row r="1170" spans="1:7">
      <c r="A1170" s="132"/>
      <c r="B1170" s="113"/>
      <c r="C1170" s="112"/>
      <c r="D1170" s="111"/>
      <c r="E1170" s="111"/>
      <c r="F1170" s="111"/>
      <c r="G1170" s="199"/>
    </row>
    <row r="1171" spans="1:7" s="205" customFormat="1">
      <c r="A1171" s="211">
        <v>3522</v>
      </c>
      <c r="B1171" s="210">
        <v>6111</v>
      </c>
      <c r="C1171" s="209" t="s">
        <v>240</v>
      </c>
      <c r="D1171" s="207">
        <v>0</v>
      </c>
      <c r="E1171" s="208">
        <v>4950</v>
      </c>
      <c r="F1171" s="207">
        <v>2450.6817700000001</v>
      </c>
      <c r="G1171" s="206">
        <f t="shared" ref="G1171:G1178" si="42">F1171/E1171*100</f>
        <v>49.508722626262632</v>
      </c>
    </row>
    <row r="1172" spans="1:7" s="205" customFormat="1">
      <c r="A1172" s="132">
        <v>3522</v>
      </c>
      <c r="B1172" s="219">
        <v>6121</v>
      </c>
      <c r="C1172" s="218" t="s">
        <v>238</v>
      </c>
      <c r="D1172" s="216">
        <v>275125</v>
      </c>
      <c r="E1172" s="217">
        <v>336121.59</v>
      </c>
      <c r="F1172" s="216">
        <v>257824.91589999996</v>
      </c>
      <c r="G1172" s="215">
        <f t="shared" si="42"/>
        <v>76.705847993876247</v>
      </c>
    </row>
    <row r="1173" spans="1:7" s="205" customFormat="1">
      <c r="A1173" s="132">
        <v>3522</v>
      </c>
      <c r="B1173" s="219">
        <v>6122</v>
      </c>
      <c r="C1173" s="218" t="s">
        <v>237</v>
      </c>
      <c r="D1173" s="216">
        <v>38742</v>
      </c>
      <c r="E1173" s="217">
        <v>40452.979999999996</v>
      </c>
      <c r="F1173" s="216">
        <v>32582.457310000002</v>
      </c>
      <c r="G1173" s="215">
        <f t="shared" si="42"/>
        <v>80.544022492286118</v>
      </c>
    </row>
    <row r="1174" spans="1:7" s="205" customFormat="1">
      <c r="A1174" s="132">
        <v>3522</v>
      </c>
      <c r="B1174" s="219">
        <v>6125</v>
      </c>
      <c r="C1174" s="218" t="s">
        <v>236</v>
      </c>
      <c r="D1174" s="216">
        <v>0</v>
      </c>
      <c r="E1174" s="217">
        <v>10909</v>
      </c>
      <c r="F1174" s="216">
        <v>7828.3248999999996</v>
      </c>
      <c r="G1174" s="215">
        <f t="shared" si="42"/>
        <v>71.760242918690992</v>
      </c>
    </row>
    <row r="1175" spans="1:7" s="205" customFormat="1">
      <c r="A1175" s="132">
        <v>3522</v>
      </c>
      <c r="B1175" s="219">
        <v>6130</v>
      </c>
      <c r="C1175" s="218" t="s">
        <v>256</v>
      </c>
      <c r="D1175" s="216">
        <v>0</v>
      </c>
      <c r="E1175" s="217">
        <v>193.13</v>
      </c>
      <c r="F1175" s="216">
        <v>193.13</v>
      </c>
      <c r="G1175" s="215">
        <f t="shared" si="42"/>
        <v>100</v>
      </c>
    </row>
    <row r="1176" spans="1:7" s="205" customFormat="1">
      <c r="A1176" s="132">
        <v>3522</v>
      </c>
      <c r="B1176" s="219">
        <v>6351</v>
      </c>
      <c r="C1176" s="218" t="s">
        <v>255</v>
      </c>
      <c r="D1176" s="216">
        <v>96585</v>
      </c>
      <c r="E1176" s="217">
        <v>192040.72000000003</v>
      </c>
      <c r="F1176" s="216">
        <v>120647.94035</v>
      </c>
      <c r="G1176" s="215">
        <f t="shared" si="42"/>
        <v>62.82414497821086</v>
      </c>
    </row>
    <row r="1177" spans="1:7" s="205" customFormat="1">
      <c r="A1177" s="132">
        <v>3522</v>
      </c>
      <c r="B1177" s="219">
        <v>6356</v>
      </c>
      <c r="C1177" s="218" t="s">
        <v>276</v>
      </c>
      <c r="D1177" s="216">
        <v>0</v>
      </c>
      <c r="E1177" s="217">
        <v>626.22</v>
      </c>
      <c r="F1177" s="216">
        <v>626.20800000000008</v>
      </c>
      <c r="G1177" s="215">
        <f t="shared" si="42"/>
        <v>99.998083740538476</v>
      </c>
    </row>
    <row r="1178" spans="1:7" s="205" customFormat="1">
      <c r="A1178" s="132">
        <v>3522</v>
      </c>
      <c r="B1178" s="219">
        <v>6451</v>
      </c>
      <c r="C1178" s="218" t="s">
        <v>260</v>
      </c>
      <c r="D1178" s="216">
        <v>0</v>
      </c>
      <c r="E1178" s="217">
        <v>12556.63</v>
      </c>
      <c r="F1178" s="216">
        <v>12389.711220000001</v>
      </c>
      <c r="G1178" s="215">
        <f t="shared" si="42"/>
        <v>98.670672146905673</v>
      </c>
    </row>
    <row r="1179" spans="1:7">
      <c r="A1179" s="127">
        <v>3522</v>
      </c>
      <c r="B1179" s="204"/>
      <c r="C1179" s="203" t="s">
        <v>188</v>
      </c>
      <c r="D1179" s="201">
        <v>410452</v>
      </c>
      <c r="E1179" s="202">
        <v>597851</v>
      </c>
      <c r="F1179" s="201">
        <v>434543</v>
      </c>
      <c r="G1179" s="200">
        <v>72.7</v>
      </c>
    </row>
    <row r="1180" spans="1:7">
      <c r="A1180" s="132"/>
      <c r="B1180" s="113"/>
      <c r="C1180" s="112"/>
      <c r="D1180" s="111"/>
      <c r="E1180" s="111"/>
      <c r="F1180" s="111"/>
      <c r="G1180" s="199"/>
    </row>
    <row r="1181" spans="1:7" s="205" customFormat="1">
      <c r="A1181" s="211">
        <v>3523</v>
      </c>
      <c r="B1181" s="210">
        <v>6201</v>
      </c>
      <c r="C1181" s="209" t="s">
        <v>266</v>
      </c>
      <c r="D1181" s="207">
        <v>0</v>
      </c>
      <c r="E1181" s="208">
        <v>4000</v>
      </c>
      <c r="F1181" s="207">
        <v>4000</v>
      </c>
      <c r="G1181" s="206">
        <f>F1181/E1181*100</f>
        <v>100</v>
      </c>
    </row>
    <row r="1182" spans="1:7" s="205" customFormat="1">
      <c r="A1182" s="132">
        <v>3523</v>
      </c>
      <c r="B1182" s="219">
        <v>6351</v>
      </c>
      <c r="C1182" s="218" t="s">
        <v>255</v>
      </c>
      <c r="D1182" s="216">
        <v>0</v>
      </c>
      <c r="E1182" s="217">
        <v>3489.9300000000003</v>
      </c>
      <c r="F1182" s="216">
        <v>2961.4703999999997</v>
      </c>
      <c r="G1182" s="215">
        <f>F1182/E1182*100</f>
        <v>84.857587401466489</v>
      </c>
    </row>
    <row r="1183" spans="1:7">
      <c r="A1183" s="127">
        <v>3523</v>
      </c>
      <c r="B1183" s="204"/>
      <c r="C1183" s="203" t="s">
        <v>275</v>
      </c>
      <c r="D1183" s="201">
        <v>0</v>
      </c>
      <c r="E1183" s="202">
        <v>7490</v>
      </c>
      <c r="F1183" s="201">
        <v>6961</v>
      </c>
      <c r="G1183" s="200">
        <v>92.9</v>
      </c>
    </row>
    <row r="1184" spans="1:7">
      <c r="A1184" s="132"/>
      <c r="B1184" s="113"/>
      <c r="C1184" s="112"/>
      <c r="D1184" s="111"/>
      <c r="E1184" s="111"/>
      <c r="F1184" s="111"/>
      <c r="G1184" s="199"/>
    </row>
    <row r="1185" spans="1:7" s="205" customFormat="1">
      <c r="A1185" s="211">
        <v>3533</v>
      </c>
      <c r="B1185" s="210">
        <v>6111</v>
      </c>
      <c r="C1185" s="209" t="s">
        <v>240</v>
      </c>
      <c r="D1185" s="207">
        <v>8800</v>
      </c>
      <c r="E1185" s="208">
        <v>0</v>
      </c>
      <c r="F1185" s="207">
        <v>0</v>
      </c>
      <c r="G1185" s="206">
        <v>0</v>
      </c>
    </row>
    <row r="1186" spans="1:7" s="205" customFormat="1">
      <c r="A1186" s="132">
        <v>3533</v>
      </c>
      <c r="B1186" s="219">
        <v>6122</v>
      </c>
      <c r="C1186" s="218" t="s">
        <v>237</v>
      </c>
      <c r="D1186" s="216">
        <v>23178</v>
      </c>
      <c r="E1186" s="217">
        <v>1500</v>
      </c>
      <c r="F1186" s="216">
        <v>907.5</v>
      </c>
      <c r="G1186" s="215">
        <f>F1186/E1186*100</f>
        <v>60.5</v>
      </c>
    </row>
    <row r="1187" spans="1:7" s="205" customFormat="1">
      <c r="A1187" s="132">
        <v>3533</v>
      </c>
      <c r="B1187" s="219">
        <v>6351</v>
      </c>
      <c r="C1187" s="218" t="s">
        <v>255</v>
      </c>
      <c r="D1187" s="216">
        <v>0</v>
      </c>
      <c r="E1187" s="217">
        <v>6483.68</v>
      </c>
      <c r="F1187" s="216">
        <v>6460.0242400000006</v>
      </c>
      <c r="G1187" s="215">
        <f>F1187/E1187*100</f>
        <v>99.63514917454286</v>
      </c>
    </row>
    <row r="1188" spans="1:7">
      <c r="A1188" s="127">
        <v>3533</v>
      </c>
      <c r="B1188" s="204"/>
      <c r="C1188" s="203" t="s">
        <v>274</v>
      </c>
      <c r="D1188" s="201">
        <v>31978</v>
      </c>
      <c r="E1188" s="202">
        <v>7984</v>
      </c>
      <c r="F1188" s="201">
        <v>7368</v>
      </c>
      <c r="G1188" s="200">
        <v>92.3</v>
      </c>
    </row>
    <row r="1189" spans="1:7">
      <c r="A1189" s="132"/>
      <c r="B1189" s="113"/>
      <c r="C1189" s="112"/>
      <c r="D1189" s="111"/>
      <c r="E1189" s="111"/>
      <c r="F1189" s="111"/>
      <c r="G1189" s="199"/>
    </row>
    <row r="1190" spans="1:7" s="205" customFormat="1">
      <c r="A1190" s="211">
        <v>3599</v>
      </c>
      <c r="B1190" s="210">
        <v>6111</v>
      </c>
      <c r="C1190" s="209" t="s">
        <v>240</v>
      </c>
      <c r="D1190" s="207">
        <v>0</v>
      </c>
      <c r="E1190" s="208">
        <v>5132.3500000000004</v>
      </c>
      <c r="F1190" s="207">
        <v>0</v>
      </c>
      <c r="G1190" s="206">
        <f>F1190/E1190*100</f>
        <v>0</v>
      </c>
    </row>
    <row r="1191" spans="1:7" s="205" customFormat="1">
      <c r="A1191" s="132">
        <v>3599</v>
      </c>
      <c r="B1191" s="219">
        <v>6351</v>
      </c>
      <c r="C1191" s="218" t="s">
        <v>255</v>
      </c>
      <c r="D1191" s="216">
        <v>0</v>
      </c>
      <c r="E1191" s="217">
        <v>8971.59</v>
      </c>
      <c r="F1191" s="216">
        <v>0</v>
      </c>
      <c r="G1191" s="215">
        <f>F1191/E1191*100</f>
        <v>0</v>
      </c>
    </row>
    <row r="1192" spans="1:7">
      <c r="A1192" s="127">
        <v>3599</v>
      </c>
      <c r="B1192" s="204"/>
      <c r="C1192" s="203" t="s">
        <v>186</v>
      </c>
      <c r="D1192" s="201">
        <v>0</v>
      </c>
      <c r="E1192" s="202">
        <v>14104</v>
      </c>
      <c r="F1192" s="201">
        <v>0</v>
      </c>
      <c r="G1192" s="200">
        <v>0</v>
      </c>
    </row>
    <row r="1193" spans="1:7">
      <c r="A1193" s="132"/>
      <c r="B1193" s="113"/>
      <c r="C1193" s="112"/>
      <c r="D1193" s="111"/>
      <c r="E1193" s="111"/>
      <c r="F1193" s="111"/>
      <c r="G1193" s="199"/>
    </row>
    <row r="1194" spans="1:7" s="205" customFormat="1">
      <c r="A1194" s="211">
        <v>3635</v>
      </c>
      <c r="B1194" s="210">
        <v>6119</v>
      </c>
      <c r="C1194" s="209" t="s">
        <v>239</v>
      </c>
      <c r="D1194" s="207">
        <v>800</v>
      </c>
      <c r="E1194" s="208">
        <v>785.29</v>
      </c>
      <c r="F1194" s="207">
        <v>785.29</v>
      </c>
      <c r="G1194" s="206">
        <f>F1194/E1194*100</f>
        <v>100</v>
      </c>
    </row>
    <row r="1195" spans="1:7">
      <c r="A1195" s="127">
        <v>3635</v>
      </c>
      <c r="B1195" s="204"/>
      <c r="C1195" s="203" t="s">
        <v>50</v>
      </c>
      <c r="D1195" s="201">
        <v>800</v>
      </c>
      <c r="E1195" s="202">
        <v>785</v>
      </c>
      <c r="F1195" s="201">
        <v>785</v>
      </c>
      <c r="G1195" s="200">
        <v>100</v>
      </c>
    </row>
    <row r="1196" spans="1:7">
      <c r="A1196" s="132"/>
      <c r="B1196" s="113"/>
      <c r="C1196" s="112"/>
      <c r="D1196" s="111"/>
      <c r="E1196" s="111"/>
      <c r="F1196" s="111"/>
      <c r="G1196" s="199"/>
    </row>
    <row r="1197" spans="1:7" s="205" customFormat="1">
      <c r="A1197" s="211">
        <v>3636</v>
      </c>
      <c r="B1197" s="210">
        <v>6201</v>
      </c>
      <c r="C1197" s="209" t="s">
        <v>266</v>
      </c>
      <c r="D1197" s="207">
        <v>0</v>
      </c>
      <c r="E1197" s="208">
        <v>1000</v>
      </c>
      <c r="F1197" s="207">
        <v>0</v>
      </c>
      <c r="G1197" s="206">
        <f t="shared" ref="G1197:G1205" si="43">F1197/E1197*100</f>
        <v>0</v>
      </c>
    </row>
    <row r="1198" spans="1:7" s="205" customFormat="1">
      <c r="A1198" s="132">
        <v>3636</v>
      </c>
      <c r="B1198" s="219">
        <v>6313</v>
      </c>
      <c r="C1198" s="218" t="s">
        <v>273</v>
      </c>
      <c r="D1198" s="216">
        <v>0</v>
      </c>
      <c r="E1198" s="217">
        <v>533.4</v>
      </c>
      <c r="F1198" s="216">
        <v>446.7</v>
      </c>
      <c r="G1198" s="215">
        <f t="shared" si="43"/>
        <v>83.745781777277841</v>
      </c>
    </row>
    <row r="1199" spans="1:7" s="205" customFormat="1">
      <c r="A1199" s="132">
        <v>3636</v>
      </c>
      <c r="B1199" s="219">
        <v>6322</v>
      </c>
      <c r="C1199" s="218" t="s">
        <v>249</v>
      </c>
      <c r="D1199" s="216">
        <v>2000</v>
      </c>
      <c r="E1199" s="217">
        <v>300</v>
      </c>
      <c r="F1199" s="216">
        <v>200</v>
      </c>
      <c r="G1199" s="215">
        <f t="shared" si="43"/>
        <v>66.666666666666657</v>
      </c>
    </row>
    <row r="1200" spans="1:7" s="205" customFormat="1">
      <c r="A1200" s="132">
        <v>3636</v>
      </c>
      <c r="B1200" s="219">
        <v>6329</v>
      </c>
      <c r="C1200" s="218" t="s">
        <v>272</v>
      </c>
      <c r="D1200" s="216">
        <v>4000</v>
      </c>
      <c r="E1200" s="217">
        <v>399</v>
      </c>
      <c r="F1200" s="216">
        <v>385.58062000000001</v>
      </c>
      <c r="G1200" s="215">
        <f t="shared" si="43"/>
        <v>96.636746867167915</v>
      </c>
    </row>
    <row r="1201" spans="1:7" s="205" customFormat="1">
      <c r="A1201" s="132">
        <v>3636</v>
      </c>
      <c r="B1201" s="219">
        <v>6341</v>
      </c>
      <c r="C1201" s="218" t="s">
        <v>246</v>
      </c>
      <c r="D1201" s="216">
        <v>0</v>
      </c>
      <c r="E1201" s="217">
        <v>81677.12000000001</v>
      </c>
      <c r="F1201" s="216">
        <v>52988.933179999993</v>
      </c>
      <c r="G1201" s="215">
        <f t="shared" si="43"/>
        <v>64.876103834219407</v>
      </c>
    </row>
    <row r="1202" spans="1:7" s="205" customFormat="1">
      <c r="A1202" s="132">
        <v>3636</v>
      </c>
      <c r="B1202" s="219">
        <v>6349</v>
      </c>
      <c r="C1202" s="218" t="s">
        <v>271</v>
      </c>
      <c r="D1202" s="216">
        <v>0</v>
      </c>
      <c r="E1202" s="217">
        <v>10378.6</v>
      </c>
      <c r="F1202" s="216">
        <v>1900.4</v>
      </c>
      <c r="G1202" s="215">
        <f t="shared" si="43"/>
        <v>18.310754822423064</v>
      </c>
    </row>
    <row r="1203" spans="1:7" s="205" customFormat="1">
      <c r="A1203" s="132">
        <v>3636</v>
      </c>
      <c r="B1203" s="219">
        <v>6352</v>
      </c>
      <c r="C1203" s="218" t="s">
        <v>270</v>
      </c>
      <c r="D1203" s="216">
        <v>0</v>
      </c>
      <c r="E1203" s="217">
        <v>5760.42</v>
      </c>
      <c r="F1203" s="216">
        <v>4566.616</v>
      </c>
      <c r="G1203" s="215">
        <f t="shared" si="43"/>
        <v>79.275747254540462</v>
      </c>
    </row>
    <row r="1204" spans="1:7" s="205" customFormat="1">
      <c r="A1204" s="132">
        <v>3636</v>
      </c>
      <c r="B1204" s="219">
        <v>6354</v>
      </c>
      <c r="C1204" s="218" t="s">
        <v>269</v>
      </c>
      <c r="D1204" s="216">
        <v>0</v>
      </c>
      <c r="E1204" s="217">
        <v>330</v>
      </c>
      <c r="F1204" s="216">
        <v>198.99822999999998</v>
      </c>
      <c r="G1204" s="215">
        <f t="shared" si="43"/>
        <v>60.302493939393933</v>
      </c>
    </row>
    <row r="1205" spans="1:7" s="205" customFormat="1">
      <c r="A1205" s="132">
        <v>3636</v>
      </c>
      <c r="B1205" s="219">
        <v>6359</v>
      </c>
      <c r="C1205" s="218" t="s">
        <v>263</v>
      </c>
      <c r="D1205" s="216">
        <v>0</v>
      </c>
      <c r="E1205" s="217">
        <v>326.5</v>
      </c>
      <c r="F1205" s="216">
        <v>219</v>
      </c>
      <c r="G1205" s="215">
        <f t="shared" si="43"/>
        <v>67.075038284839209</v>
      </c>
    </row>
    <row r="1206" spans="1:7">
      <c r="A1206" s="127">
        <v>3636</v>
      </c>
      <c r="B1206" s="204"/>
      <c r="C1206" s="203" t="s">
        <v>185</v>
      </c>
      <c r="D1206" s="201">
        <v>6000</v>
      </c>
      <c r="E1206" s="202">
        <v>100705</v>
      </c>
      <c r="F1206" s="201">
        <v>60907</v>
      </c>
      <c r="G1206" s="200">
        <v>60.5</v>
      </c>
    </row>
    <row r="1207" spans="1:7">
      <c r="A1207" s="132"/>
      <c r="B1207" s="113"/>
      <c r="C1207" s="112"/>
      <c r="D1207" s="111"/>
      <c r="E1207" s="111"/>
      <c r="F1207" s="111"/>
      <c r="G1207" s="199"/>
    </row>
    <row r="1208" spans="1:7" s="205" customFormat="1">
      <c r="A1208" s="211">
        <v>3639</v>
      </c>
      <c r="B1208" s="210">
        <v>6121</v>
      </c>
      <c r="C1208" s="209" t="s">
        <v>238</v>
      </c>
      <c r="D1208" s="207">
        <v>13500</v>
      </c>
      <c r="E1208" s="208">
        <v>16012.91</v>
      </c>
      <c r="F1208" s="207">
        <v>1107.6620700000001</v>
      </c>
      <c r="G1208" s="206">
        <f>F1208/E1208*100</f>
        <v>6.9173065357889367</v>
      </c>
    </row>
    <row r="1209" spans="1:7" s="205" customFormat="1">
      <c r="A1209" s="132">
        <v>3639</v>
      </c>
      <c r="B1209" s="219">
        <v>6130</v>
      </c>
      <c r="C1209" s="218" t="s">
        <v>256</v>
      </c>
      <c r="D1209" s="216">
        <v>16450</v>
      </c>
      <c r="E1209" s="217">
        <v>22763.64</v>
      </c>
      <c r="F1209" s="216">
        <v>15554.93</v>
      </c>
      <c r="G1209" s="215">
        <f>F1209/E1209*100</f>
        <v>68.332349307931423</v>
      </c>
    </row>
    <row r="1210" spans="1:7" s="205" customFormat="1">
      <c r="A1210" s="132">
        <v>3639</v>
      </c>
      <c r="B1210" s="219">
        <v>6341</v>
      </c>
      <c r="C1210" s="218" t="s">
        <v>246</v>
      </c>
      <c r="D1210" s="216">
        <v>3874</v>
      </c>
      <c r="E1210" s="217">
        <v>1424.48</v>
      </c>
      <c r="F1210" s="216">
        <v>497.98</v>
      </c>
      <c r="G1210" s="215">
        <f>F1210/E1210*100</f>
        <v>34.958721779175562</v>
      </c>
    </row>
    <row r="1211" spans="1:7">
      <c r="A1211" s="127">
        <v>3639</v>
      </c>
      <c r="B1211" s="204"/>
      <c r="C1211" s="203" t="s">
        <v>114</v>
      </c>
      <c r="D1211" s="201">
        <v>33824</v>
      </c>
      <c r="E1211" s="202">
        <v>40201</v>
      </c>
      <c r="F1211" s="201">
        <v>17161</v>
      </c>
      <c r="G1211" s="200">
        <v>42.7</v>
      </c>
    </row>
    <row r="1212" spans="1:7">
      <c r="A1212" s="132"/>
      <c r="B1212" s="113"/>
      <c r="C1212" s="112"/>
      <c r="D1212" s="111"/>
      <c r="E1212" s="111"/>
      <c r="F1212" s="111"/>
      <c r="G1212" s="199"/>
    </row>
    <row r="1213" spans="1:7" s="205" customFormat="1">
      <c r="A1213" s="211">
        <v>3719</v>
      </c>
      <c r="B1213" s="210">
        <v>6341</v>
      </c>
      <c r="C1213" s="209" t="s">
        <v>246</v>
      </c>
      <c r="D1213" s="207">
        <v>0</v>
      </c>
      <c r="E1213" s="208">
        <v>85</v>
      </c>
      <c r="F1213" s="207">
        <v>85</v>
      </c>
      <c r="G1213" s="206">
        <f>F1213/E1213*100</f>
        <v>100</v>
      </c>
    </row>
    <row r="1214" spans="1:7" s="205" customFormat="1">
      <c r="A1214" s="132">
        <v>3719</v>
      </c>
      <c r="B1214" s="219">
        <v>6371</v>
      </c>
      <c r="C1214" s="218" t="s">
        <v>268</v>
      </c>
      <c r="D1214" s="216">
        <v>0</v>
      </c>
      <c r="E1214" s="217">
        <v>24979.59</v>
      </c>
      <c r="F1214" s="216">
        <v>24979.59</v>
      </c>
      <c r="G1214" s="215">
        <f>F1214/E1214*100</f>
        <v>100</v>
      </c>
    </row>
    <row r="1215" spans="1:7">
      <c r="A1215" s="127">
        <v>3719</v>
      </c>
      <c r="B1215" s="204"/>
      <c r="C1215" s="203" t="s">
        <v>267</v>
      </c>
      <c r="D1215" s="201">
        <v>0</v>
      </c>
      <c r="E1215" s="202">
        <v>25065</v>
      </c>
      <c r="F1215" s="201">
        <v>25065</v>
      </c>
      <c r="G1215" s="200">
        <v>100</v>
      </c>
    </row>
    <row r="1216" spans="1:7">
      <c r="A1216" s="132"/>
      <c r="B1216" s="113"/>
      <c r="C1216" s="112"/>
      <c r="D1216" s="111"/>
      <c r="E1216" s="111"/>
      <c r="F1216" s="111"/>
      <c r="G1216" s="199"/>
    </row>
    <row r="1217" spans="1:7" s="205" customFormat="1">
      <c r="A1217" s="211">
        <v>3729</v>
      </c>
      <c r="B1217" s="210">
        <v>6201</v>
      </c>
      <c r="C1217" s="209" t="s">
        <v>266</v>
      </c>
      <c r="D1217" s="207">
        <v>0</v>
      </c>
      <c r="E1217" s="208">
        <v>3300</v>
      </c>
      <c r="F1217" s="207">
        <v>0</v>
      </c>
      <c r="G1217" s="206">
        <f>F1217/E1217*100</f>
        <v>0</v>
      </c>
    </row>
    <row r="1218" spans="1:7">
      <c r="A1218" s="127">
        <v>3729</v>
      </c>
      <c r="B1218" s="204"/>
      <c r="C1218" s="203" t="s">
        <v>180</v>
      </c>
      <c r="D1218" s="201">
        <v>0</v>
      </c>
      <c r="E1218" s="202">
        <v>3300</v>
      </c>
      <c r="F1218" s="201">
        <v>0</v>
      </c>
      <c r="G1218" s="200">
        <v>0</v>
      </c>
    </row>
    <row r="1219" spans="1:7">
      <c r="A1219" s="132"/>
      <c r="B1219" s="113"/>
      <c r="C1219" s="112"/>
      <c r="D1219" s="111"/>
      <c r="E1219" s="111"/>
      <c r="F1219" s="111"/>
      <c r="G1219" s="199"/>
    </row>
    <row r="1220" spans="1:7" s="205" customFormat="1">
      <c r="A1220" s="211">
        <v>3744</v>
      </c>
      <c r="B1220" s="210">
        <v>6319</v>
      </c>
      <c r="C1220" s="209" t="s">
        <v>265</v>
      </c>
      <c r="D1220" s="207">
        <v>3000</v>
      </c>
      <c r="E1220" s="208">
        <v>8000</v>
      </c>
      <c r="F1220" s="207">
        <v>4000</v>
      </c>
      <c r="G1220" s="206">
        <f>F1220/E1220*100</f>
        <v>50</v>
      </c>
    </row>
    <row r="1221" spans="1:7" s="205" customFormat="1">
      <c r="A1221" s="132">
        <v>3744</v>
      </c>
      <c r="B1221" s="219">
        <v>6341</v>
      </c>
      <c r="C1221" s="218" t="s">
        <v>246</v>
      </c>
      <c r="D1221" s="216">
        <v>0</v>
      </c>
      <c r="E1221" s="217">
        <v>500</v>
      </c>
      <c r="F1221" s="216">
        <v>250</v>
      </c>
      <c r="G1221" s="215">
        <f>F1221/E1221*100</f>
        <v>50</v>
      </c>
    </row>
    <row r="1222" spans="1:7">
      <c r="A1222" s="127">
        <v>3744</v>
      </c>
      <c r="B1222" s="204"/>
      <c r="C1222" s="203" t="s">
        <v>264</v>
      </c>
      <c r="D1222" s="201">
        <v>3000</v>
      </c>
      <c r="E1222" s="202">
        <v>8500</v>
      </c>
      <c r="F1222" s="201">
        <v>4250</v>
      </c>
      <c r="G1222" s="200">
        <v>50</v>
      </c>
    </row>
    <row r="1223" spans="1:7">
      <c r="A1223" s="132"/>
      <c r="B1223" s="113"/>
      <c r="C1223" s="112"/>
      <c r="D1223" s="111"/>
      <c r="E1223" s="111"/>
      <c r="F1223" s="111"/>
      <c r="G1223" s="199"/>
    </row>
    <row r="1224" spans="1:7" s="205" customFormat="1">
      <c r="A1224" s="211">
        <v>3769</v>
      </c>
      <c r="B1224" s="210">
        <v>6121</v>
      </c>
      <c r="C1224" s="209" t="s">
        <v>238</v>
      </c>
      <c r="D1224" s="207">
        <v>7300</v>
      </c>
      <c r="E1224" s="208">
        <v>198.5</v>
      </c>
      <c r="F1224" s="207">
        <v>0</v>
      </c>
      <c r="G1224" s="206">
        <f>F1224/E1224*100</f>
        <v>0</v>
      </c>
    </row>
    <row r="1225" spans="1:7" s="205" customFormat="1">
      <c r="A1225" s="132">
        <v>3769</v>
      </c>
      <c r="B1225" s="219">
        <v>6359</v>
      </c>
      <c r="C1225" s="218" t="s">
        <v>263</v>
      </c>
      <c r="D1225" s="216">
        <v>0</v>
      </c>
      <c r="E1225" s="217">
        <v>1800</v>
      </c>
      <c r="F1225" s="216">
        <v>1800</v>
      </c>
      <c r="G1225" s="215">
        <f>F1225/E1225*100</f>
        <v>100</v>
      </c>
    </row>
    <row r="1226" spans="1:7">
      <c r="A1226" s="127">
        <v>3769</v>
      </c>
      <c r="B1226" s="204"/>
      <c r="C1226" s="203" t="s">
        <v>179</v>
      </c>
      <c r="D1226" s="201">
        <v>7300</v>
      </c>
      <c r="E1226" s="202">
        <v>1999</v>
      </c>
      <c r="F1226" s="201">
        <v>1800</v>
      </c>
      <c r="G1226" s="200">
        <v>90</v>
      </c>
    </row>
    <row r="1227" spans="1:7">
      <c r="A1227" s="132"/>
      <c r="B1227" s="113"/>
      <c r="C1227" s="112"/>
      <c r="D1227" s="111"/>
      <c r="E1227" s="111"/>
      <c r="F1227" s="111"/>
      <c r="G1227" s="199"/>
    </row>
    <row r="1228" spans="1:7" s="205" customFormat="1">
      <c r="A1228" s="211">
        <v>3799</v>
      </c>
      <c r="B1228" s="210">
        <v>6341</v>
      </c>
      <c r="C1228" s="209" t="s">
        <v>246</v>
      </c>
      <c r="D1228" s="207">
        <v>20000</v>
      </c>
      <c r="E1228" s="208">
        <v>23512</v>
      </c>
      <c r="F1228" s="207">
        <v>3511.9738500000003</v>
      </c>
      <c r="G1228" s="206">
        <f>F1228/E1228*100</f>
        <v>14.936942199727801</v>
      </c>
    </row>
    <row r="1229" spans="1:7">
      <c r="A1229" s="127">
        <v>3799</v>
      </c>
      <c r="B1229" s="204"/>
      <c r="C1229" s="203" t="s">
        <v>262</v>
      </c>
      <c r="D1229" s="201">
        <v>20000</v>
      </c>
      <c r="E1229" s="202">
        <v>23512</v>
      </c>
      <c r="F1229" s="201">
        <v>3512</v>
      </c>
      <c r="G1229" s="200">
        <v>14.9</v>
      </c>
    </row>
    <row r="1230" spans="1:7">
      <c r="A1230" s="132"/>
      <c r="B1230" s="113"/>
      <c r="C1230" s="112"/>
      <c r="D1230" s="111"/>
      <c r="E1230" s="111"/>
      <c r="F1230" s="111"/>
      <c r="G1230" s="199"/>
    </row>
    <row r="1231" spans="1:7">
      <c r="A1231" s="1114" t="s">
        <v>261</v>
      </c>
      <c r="B1231" s="1115"/>
      <c r="C1231" s="1115"/>
      <c r="D1231" s="226">
        <v>958189</v>
      </c>
      <c r="E1231" s="226">
        <v>1315906</v>
      </c>
      <c r="F1231" s="226">
        <v>900543</v>
      </c>
      <c r="G1231" s="225">
        <v>68.400000000000006</v>
      </c>
    </row>
    <row r="1232" spans="1:7">
      <c r="A1232" s="224"/>
      <c r="B1232" s="223"/>
      <c r="C1232" s="222"/>
      <c r="D1232" s="221"/>
      <c r="E1232" s="221"/>
      <c r="F1232" s="221"/>
      <c r="G1232" s="220"/>
    </row>
    <row r="1233" spans="1:7" s="205" customFormat="1">
      <c r="A1233" s="211">
        <v>4322</v>
      </c>
      <c r="B1233" s="210">
        <v>6351</v>
      </c>
      <c r="C1233" s="209" t="s">
        <v>255</v>
      </c>
      <c r="D1233" s="207">
        <v>1000</v>
      </c>
      <c r="E1233" s="208">
        <v>6830.47</v>
      </c>
      <c r="F1233" s="207">
        <v>6818.0360800000017</v>
      </c>
      <c r="G1233" s="206">
        <f>F1233/E1233*100</f>
        <v>99.817963917563517</v>
      </c>
    </row>
    <row r="1234" spans="1:7" s="205" customFormat="1">
      <c r="A1234" s="132">
        <v>4322</v>
      </c>
      <c r="B1234" s="219">
        <v>6451</v>
      </c>
      <c r="C1234" s="218" t="s">
        <v>260</v>
      </c>
      <c r="D1234" s="216">
        <v>0</v>
      </c>
      <c r="E1234" s="217">
        <v>1926.55</v>
      </c>
      <c r="F1234" s="216">
        <v>1926.5408</v>
      </c>
      <c r="G1234" s="215">
        <f>F1234/E1234*100</f>
        <v>99.99952246243285</v>
      </c>
    </row>
    <row r="1235" spans="1:7">
      <c r="A1235" s="127">
        <v>4322</v>
      </c>
      <c r="B1235" s="204"/>
      <c r="C1235" s="203" t="s">
        <v>259</v>
      </c>
      <c r="D1235" s="201">
        <v>1000</v>
      </c>
      <c r="E1235" s="202">
        <v>8757</v>
      </c>
      <c r="F1235" s="201">
        <v>8745</v>
      </c>
      <c r="G1235" s="200">
        <v>99.9</v>
      </c>
    </row>
    <row r="1236" spans="1:7">
      <c r="A1236" s="132"/>
      <c r="B1236" s="113"/>
      <c r="C1236" s="112"/>
      <c r="D1236" s="111"/>
      <c r="E1236" s="111"/>
      <c r="F1236" s="111"/>
      <c r="G1236" s="199"/>
    </row>
    <row r="1237" spans="1:7" s="205" customFormat="1">
      <c r="A1237" s="211">
        <v>4332</v>
      </c>
      <c r="B1237" s="210">
        <v>6121</v>
      </c>
      <c r="C1237" s="209" t="s">
        <v>238</v>
      </c>
      <c r="D1237" s="207">
        <v>0</v>
      </c>
      <c r="E1237" s="208">
        <v>5</v>
      </c>
      <c r="F1237" s="207">
        <v>5</v>
      </c>
      <c r="G1237" s="206">
        <f>F1237/E1237*100</f>
        <v>100</v>
      </c>
    </row>
    <row r="1238" spans="1:7" s="205" customFormat="1">
      <c r="A1238" s="132">
        <v>4332</v>
      </c>
      <c r="B1238" s="219">
        <v>6351</v>
      </c>
      <c r="C1238" s="218" t="s">
        <v>255</v>
      </c>
      <c r="D1238" s="216">
        <v>0</v>
      </c>
      <c r="E1238" s="217">
        <v>1080</v>
      </c>
      <c r="F1238" s="216">
        <v>181.5</v>
      </c>
      <c r="G1238" s="215">
        <f>F1238/E1238*100</f>
        <v>16.805555555555557</v>
      </c>
    </row>
    <row r="1239" spans="1:7">
      <c r="A1239" s="127">
        <v>4332</v>
      </c>
      <c r="B1239" s="204"/>
      <c r="C1239" s="203" t="s">
        <v>170</v>
      </c>
      <c r="D1239" s="201">
        <v>0</v>
      </c>
      <c r="E1239" s="202">
        <v>1085</v>
      </c>
      <c r="F1239" s="201">
        <v>187</v>
      </c>
      <c r="G1239" s="200">
        <v>17.2</v>
      </c>
    </row>
    <row r="1240" spans="1:7">
      <c r="A1240" s="132"/>
      <c r="B1240" s="113"/>
      <c r="C1240" s="112"/>
      <c r="D1240" s="111"/>
      <c r="E1240" s="111"/>
      <c r="F1240" s="111"/>
      <c r="G1240" s="199"/>
    </row>
    <row r="1241" spans="1:7" s="205" customFormat="1">
      <c r="A1241" s="211">
        <v>4350</v>
      </c>
      <c r="B1241" s="210">
        <v>6121</v>
      </c>
      <c r="C1241" s="209" t="s">
        <v>238</v>
      </c>
      <c r="D1241" s="207">
        <v>0</v>
      </c>
      <c r="E1241" s="208">
        <v>48688.44</v>
      </c>
      <c r="F1241" s="207">
        <v>48312.250629999995</v>
      </c>
      <c r="G1241" s="206">
        <f>F1241/E1241*100</f>
        <v>99.227353823618074</v>
      </c>
    </row>
    <row r="1242" spans="1:7" s="205" customFormat="1">
      <c r="A1242" s="132">
        <v>4350</v>
      </c>
      <c r="B1242" s="219">
        <v>6122</v>
      </c>
      <c r="C1242" s="218" t="s">
        <v>237</v>
      </c>
      <c r="D1242" s="216">
        <v>0</v>
      </c>
      <c r="E1242" s="217">
        <v>3030.5</v>
      </c>
      <c r="F1242" s="216">
        <v>2887.7471299999997</v>
      </c>
      <c r="G1242" s="215">
        <f>F1242/E1242*100</f>
        <v>95.289461475004117</v>
      </c>
    </row>
    <row r="1243" spans="1:7" s="205" customFormat="1">
      <c r="A1243" s="132">
        <v>4350</v>
      </c>
      <c r="B1243" s="219">
        <v>6351</v>
      </c>
      <c r="C1243" s="218" t="s">
        <v>255</v>
      </c>
      <c r="D1243" s="216">
        <v>0</v>
      </c>
      <c r="E1243" s="217">
        <v>4070.6899999999996</v>
      </c>
      <c r="F1243" s="216">
        <v>735.99009999999998</v>
      </c>
      <c r="G1243" s="215">
        <f>F1243/E1243*100</f>
        <v>18.080229641657805</v>
      </c>
    </row>
    <row r="1244" spans="1:7">
      <c r="A1244" s="127">
        <v>4350</v>
      </c>
      <c r="B1244" s="204"/>
      <c r="C1244" s="203" t="s">
        <v>169</v>
      </c>
      <c r="D1244" s="201">
        <v>0</v>
      </c>
      <c r="E1244" s="202">
        <v>55790</v>
      </c>
      <c r="F1244" s="201">
        <v>51936</v>
      </c>
      <c r="G1244" s="200">
        <v>93.1</v>
      </c>
    </row>
    <row r="1245" spans="1:7">
      <c r="A1245" s="132"/>
      <c r="B1245" s="113"/>
      <c r="C1245" s="112"/>
      <c r="D1245" s="111"/>
      <c r="E1245" s="111"/>
      <c r="F1245" s="111"/>
      <c r="G1245" s="199"/>
    </row>
    <row r="1246" spans="1:7" s="205" customFormat="1">
      <c r="A1246" s="211">
        <v>4351</v>
      </c>
      <c r="B1246" s="210">
        <v>6351</v>
      </c>
      <c r="C1246" s="209" t="s">
        <v>255</v>
      </c>
      <c r="D1246" s="207">
        <v>1200</v>
      </c>
      <c r="E1246" s="208">
        <v>940.85</v>
      </c>
      <c r="F1246" s="207">
        <v>940.85299999999995</v>
      </c>
      <c r="G1246" s="206">
        <f>F1246/E1246*100</f>
        <v>100.00031886060476</v>
      </c>
    </row>
    <row r="1247" spans="1:7">
      <c r="A1247" s="127">
        <v>4351</v>
      </c>
      <c r="B1247" s="204"/>
      <c r="C1247" s="203" t="s">
        <v>258</v>
      </c>
      <c r="D1247" s="201">
        <v>1200</v>
      </c>
      <c r="E1247" s="202">
        <v>941</v>
      </c>
      <c r="F1247" s="201">
        <v>941</v>
      </c>
      <c r="G1247" s="200">
        <v>100</v>
      </c>
    </row>
    <row r="1248" spans="1:7">
      <c r="A1248" s="132"/>
      <c r="B1248" s="113"/>
      <c r="C1248" s="112"/>
      <c r="D1248" s="111"/>
      <c r="E1248" s="111"/>
      <c r="F1248" s="111"/>
      <c r="G1248" s="199"/>
    </row>
    <row r="1249" spans="1:7" s="205" customFormat="1">
      <c r="A1249" s="211">
        <v>4354</v>
      </c>
      <c r="B1249" s="210">
        <v>6121</v>
      </c>
      <c r="C1249" s="209" t="s">
        <v>238</v>
      </c>
      <c r="D1249" s="207">
        <v>26505</v>
      </c>
      <c r="E1249" s="208">
        <v>33989.26</v>
      </c>
      <c r="F1249" s="207">
        <v>31108.219850000001</v>
      </c>
      <c r="G1249" s="206">
        <f>F1249/E1249*100</f>
        <v>91.523674978507913</v>
      </c>
    </row>
    <row r="1250" spans="1:7" s="205" customFormat="1">
      <c r="A1250" s="132">
        <v>4354</v>
      </c>
      <c r="B1250" s="219">
        <v>6122</v>
      </c>
      <c r="C1250" s="218" t="s">
        <v>237</v>
      </c>
      <c r="D1250" s="216">
        <v>100</v>
      </c>
      <c r="E1250" s="217">
        <v>100</v>
      </c>
      <c r="F1250" s="216">
        <v>0</v>
      </c>
      <c r="G1250" s="215">
        <f>F1250/E1250*100</f>
        <v>0</v>
      </c>
    </row>
    <row r="1251" spans="1:7" s="205" customFormat="1">
      <c r="A1251" s="132">
        <v>4354</v>
      </c>
      <c r="B1251" s="219">
        <v>6130</v>
      </c>
      <c r="C1251" s="218" t="s">
        <v>256</v>
      </c>
      <c r="D1251" s="216">
        <v>0</v>
      </c>
      <c r="E1251" s="217">
        <v>162.37</v>
      </c>
      <c r="F1251" s="216">
        <v>159.66300000000001</v>
      </c>
      <c r="G1251" s="215">
        <f>F1251/E1251*100</f>
        <v>98.332820102235644</v>
      </c>
    </row>
    <row r="1252" spans="1:7" s="205" customFormat="1">
      <c r="A1252" s="132">
        <v>4354</v>
      </c>
      <c r="B1252" s="219">
        <v>6351</v>
      </c>
      <c r="C1252" s="218" t="s">
        <v>255</v>
      </c>
      <c r="D1252" s="216">
        <v>0</v>
      </c>
      <c r="E1252" s="217">
        <v>300</v>
      </c>
      <c r="F1252" s="216">
        <v>269.83</v>
      </c>
      <c r="G1252" s="215">
        <f>F1252/E1252*100</f>
        <v>89.943333333333328</v>
      </c>
    </row>
    <row r="1253" spans="1:7">
      <c r="A1253" s="127">
        <v>4354</v>
      </c>
      <c r="B1253" s="204"/>
      <c r="C1253" s="203" t="s">
        <v>257</v>
      </c>
      <c r="D1253" s="201">
        <v>26605</v>
      </c>
      <c r="E1253" s="202">
        <v>34551</v>
      </c>
      <c r="F1253" s="201">
        <v>31538</v>
      </c>
      <c r="G1253" s="200">
        <v>91.3</v>
      </c>
    </row>
    <row r="1254" spans="1:7">
      <c r="A1254" s="132"/>
      <c r="B1254" s="113"/>
      <c r="C1254" s="112"/>
      <c r="D1254" s="111"/>
      <c r="E1254" s="111"/>
      <c r="F1254" s="111"/>
      <c r="G1254" s="199"/>
    </row>
    <row r="1255" spans="1:7" s="205" customFormat="1">
      <c r="A1255" s="211">
        <v>4357</v>
      </c>
      <c r="B1255" s="210">
        <v>6121</v>
      </c>
      <c r="C1255" s="209" t="s">
        <v>238</v>
      </c>
      <c r="D1255" s="207">
        <v>159049</v>
      </c>
      <c r="E1255" s="208">
        <v>81311.209999999992</v>
      </c>
      <c r="F1255" s="207">
        <v>49850.594960000009</v>
      </c>
      <c r="G1255" s="206">
        <f>F1255/E1255*100</f>
        <v>61.308391499769854</v>
      </c>
    </row>
    <row r="1256" spans="1:7" s="205" customFormat="1">
      <c r="A1256" s="132">
        <v>4357</v>
      </c>
      <c r="B1256" s="219">
        <v>6122</v>
      </c>
      <c r="C1256" s="218" t="s">
        <v>237</v>
      </c>
      <c r="D1256" s="216">
        <v>5598</v>
      </c>
      <c r="E1256" s="217">
        <v>705.99</v>
      </c>
      <c r="F1256" s="216">
        <v>307.97731999999996</v>
      </c>
      <c r="G1256" s="215">
        <f>F1256/E1256*100</f>
        <v>43.623467754500766</v>
      </c>
    </row>
    <row r="1257" spans="1:7" s="205" customFormat="1">
      <c r="A1257" s="132">
        <v>4357</v>
      </c>
      <c r="B1257" s="219">
        <v>6130</v>
      </c>
      <c r="C1257" s="218" t="s">
        <v>256</v>
      </c>
      <c r="D1257" s="216">
        <v>0</v>
      </c>
      <c r="E1257" s="217">
        <v>2110.5</v>
      </c>
      <c r="F1257" s="216">
        <v>2110.5</v>
      </c>
      <c r="G1257" s="215">
        <f>F1257/E1257*100</f>
        <v>100</v>
      </c>
    </row>
    <row r="1258" spans="1:7" s="205" customFormat="1">
      <c r="A1258" s="132">
        <v>4357</v>
      </c>
      <c r="B1258" s="219">
        <v>6341</v>
      </c>
      <c r="C1258" s="218" t="s">
        <v>246</v>
      </c>
      <c r="D1258" s="216">
        <v>800</v>
      </c>
      <c r="E1258" s="217">
        <v>520</v>
      </c>
      <c r="F1258" s="216">
        <v>520</v>
      </c>
      <c r="G1258" s="215">
        <f>F1258/E1258*100</f>
        <v>100</v>
      </c>
    </row>
    <row r="1259" spans="1:7" s="205" customFormat="1">
      <c r="A1259" s="132">
        <v>4357</v>
      </c>
      <c r="B1259" s="219">
        <v>6351</v>
      </c>
      <c r="C1259" s="218" t="s">
        <v>255</v>
      </c>
      <c r="D1259" s="216">
        <v>1000</v>
      </c>
      <c r="E1259" s="217">
        <v>700</v>
      </c>
      <c r="F1259" s="216">
        <v>0</v>
      </c>
      <c r="G1259" s="215">
        <f>F1259/E1259*100</f>
        <v>0</v>
      </c>
    </row>
    <row r="1260" spans="1:7">
      <c r="A1260" s="127">
        <v>4357</v>
      </c>
      <c r="B1260" s="204"/>
      <c r="C1260" s="203" t="s">
        <v>166</v>
      </c>
      <c r="D1260" s="201">
        <v>166447</v>
      </c>
      <c r="E1260" s="202">
        <v>85348</v>
      </c>
      <c r="F1260" s="201">
        <v>52790</v>
      </c>
      <c r="G1260" s="200">
        <v>61.9</v>
      </c>
    </row>
    <row r="1261" spans="1:7">
      <c r="A1261" s="132"/>
      <c r="B1261" s="113"/>
      <c r="C1261" s="112"/>
      <c r="D1261" s="111"/>
      <c r="E1261" s="111"/>
      <c r="F1261" s="111"/>
      <c r="G1261" s="199"/>
    </row>
    <row r="1262" spans="1:7" s="205" customFormat="1">
      <c r="A1262" s="211">
        <v>4359</v>
      </c>
      <c r="B1262" s="210">
        <v>6341</v>
      </c>
      <c r="C1262" s="209" t="s">
        <v>246</v>
      </c>
      <c r="D1262" s="207">
        <v>0</v>
      </c>
      <c r="E1262" s="208">
        <v>30</v>
      </c>
      <c r="F1262" s="207">
        <v>30</v>
      </c>
      <c r="G1262" s="206">
        <f>F1262/E1262*100</f>
        <v>100</v>
      </c>
    </row>
    <row r="1263" spans="1:7">
      <c r="A1263" s="127">
        <v>4359</v>
      </c>
      <c r="B1263" s="204"/>
      <c r="C1263" s="203" t="s">
        <v>254</v>
      </c>
      <c r="D1263" s="201">
        <v>0</v>
      </c>
      <c r="E1263" s="202">
        <v>30</v>
      </c>
      <c r="F1263" s="201">
        <v>30</v>
      </c>
      <c r="G1263" s="200">
        <v>100</v>
      </c>
    </row>
    <row r="1264" spans="1:7">
      <c r="A1264" s="132"/>
      <c r="B1264" s="113"/>
      <c r="C1264" s="112"/>
      <c r="D1264" s="111"/>
      <c r="E1264" s="111"/>
      <c r="F1264" s="111"/>
      <c r="G1264" s="199"/>
    </row>
    <row r="1265" spans="1:7" s="205" customFormat="1">
      <c r="A1265" s="211">
        <v>4379</v>
      </c>
      <c r="B1265" s="210">
        <v>6322</v>
      </c>
      <c r="C1265" s="209" t="s">
        <v>249</v>
      </c>
      <c r="D1265" s="207">
        <v>0</v>
      </c>
      <c r="E1265" s="208">
        <v>332.5</v>
      </c>
      <c r="F1265" s="207">
        <v>295</v>
      </c>
      <c r="G1265" s="206">
        <f>F1265/E1265*100</f>
        <v>88.721804511278194</v>
      </c>
    </row>
    <row r="1266" spans="1:7" s="205" customFormat="1">
      <c r="A1266" s="132">
        <v>4379</v>
      </c>
      <c r="B1266" s="219">
        <v>6323</v>
      </c>
      <c r="C1266" s="218" t="s">
        <v>253</v>
      </c>
      <c r="D1266" s="216">
        <v>0</v>
      </c>
      <c r="E1266" s="217">
        <v>343</v>
      </c>
      <c r="F1266" s="216">
        <v>343</v>
      </c>
      <c r="G1266" s="215">
        <f>F1266/E1266*100</f>
        <v>100</v>
      </c>
    </row>
    <row r="1267" spans="1:7">
      <c r="A1267" s="127">
        <v>4379</v>
      </c>
      <c r="B1267" s="204"/>
      <c r="C1267" s="203" t="s">
        <v>165</v>
      </c>
      <c r="D1267" s="201">
        <v>0</v>
      </c>
      <c r="E1267" s="202">
        <v>676</v>
      </c>
      <c r="F1267" s="201">
        <v>638</v>
      </c>
      <c r="G1267" s="200">
        <v>94.4</v>
      </c>
    </row>
    <row r="1268" spans="1:7">
      <c r="A1268" s="132"/>
      <c r="B1268" s="113"/>
      <c r="C1268" s="112"/>
      <c r="D1268" s="111"/>
      <c r="E1268" s="111"/>
      <c r="F1268" s="111"/>
      <c r="G1268" s="199"/>
    </row>
    <row r="1269" spans="1:7" s="205" customFormat="1">
      <c r="A1269" s="211">
        <v>4399</v>
      </c>
      <c r="B1269" s="210">
        <v>6323</v>
      </c>
      <c r="C1269" s="209" t="s">
        <v>253</v>
      </c>
      <c r="D1269" s="207">
        <v>0</v>
      </c>
      <c r="E1269" s="208">
        <v>2260.6999999999998</v>
      </c>
      <c r="F1269" s="207">
        <v>760.7</v>
      </c>
      <c r="G1269" s="206">
        <f>F1269/E1269*100</f>
        <v>33.648869819082591</v>
      </c>
    </row>
    <row r="1270" spans="1:7" s="205" customFormat="1">
      <c r="A1270" s="132">
        <v>4399</v>
      </c>
      <c r="B1270" s="219">
        <v>6341</v>
      </c>
      <c r="C1270" s="218" t="s">
        <v>246</v>
      </c>
      <c r="D1270" s="216">
        <v>0</v>
      </c>
      <c r="E1270" s="217">
        <v>191.7</v>
      </c>
      <c r="F1270" s="216">
        <v>191.7</v>
      </c>
      <c r="G1270" s="215">
        <f>F1270/E1270*100</f>
        <v>100</v>
      </c>
    </row>
    <row r="1271" spans="1:7">
      <c r="A1271" s="127">
        <v>4399</v>
      </c>
      <c r="B1271" s="204"/>
      <c r="C1271" s="203" t="s">
        <v>164</v>
      </c>
      <c r="D1271" s="201">
        <v>0</v>
      </c>
      <c r="E1271" s="202">
        <v>2453</v>
      </c>
      <c r="F1271" s="201">
        <v>953</v>
      </c>
      <c r="G1271" s="200">
        <v>38.9</v>
      </c>
    </row>
    <row r="1272" spans="1:7">
      <c r="A1272" s="132"/>
      <c r="B1272" s="113"/>
      <c r="C1272" s="112"/>
      <c r="D1272" s="111"/>
      <c r="E1272" s="111"/>
      <c r="F1272" s="111"/>
      <c r="G1272" s="199"/>
    </row>
    <row r="1273" spans="1:7">
      <c r="A1273" s="1114" t="s">
        <v>252</v>
      </c>
      <c r="B1273" s="1115"/>
      <c r="C1273" s="1115"/>
      <c r="D1273" s="226">
        <v>195252</v>
      </c>
      <c r="E1273" s="226">
        <v>189631</v>
      </c>
      <c r="F1273" s="226">
        <v>147758</v>
      </c>
      <c r="G1273" s="225">
        <v>77.900000000000006</v>
      </c>
    </row>
    <row r="1274" spans="1:7">
      <c r="A1274" s="224"/>
      <c r="B1274" s="223"/>
      <c r="C1274" s="222"/>
      <c r="D1274" s="221"/>
      <c r="E1274" s="221"/>
      <c r="F1274" s="221"/>
      <c r="G1274" s="220"/>
    </row>
    <row r="1275" spans="1:7" s="205" customFormat="1">
      <c r="A1275" s="211">
        <v>5212</v>
      </c>
      <c r="B1275" s="210">
        <v>6123</v>
      </c>
      <c r="C1275" s="209" t="s">
        <v>241</v>
      </c>
      <c r="D1275" s="208">
        <v>2000</v>
      </c>
      <c r="E1275" s="208">
        <v>6247.98</v>
      </c>
      <c r="F1275" s="207">
        <v>3917.98</v>
      </c>
      <c r="G1275" s="206">
        <f>F1275/E1275*100</f>
        <v>62.707947208537803</v>
      </c>
    </row>
    <row r="1276" spans="1:7">
      <c r="A1276" s="127">
        <v>5212</v>
      </c>
      <c r="B1276" s="204"/>
      <c r="C1276" s="203" t="s">
        <v>251</v>
      </c>
      <c r="D1276" s="202">
        <v>2000</v>
      </c>
      <c r="E1276" s="202">
        <v>6248</v>
      </c>
      <c r="F1276" s="201">
        <v>3918</v>
      </c>
      <c r="G1276" s="200">
        <v>62.7</v>
      </c>
    </row>
    <row r="1277" spans="1:7">
      <c r="A1277" s="132"/>
      <c r="B1277" s="113"/>
      <c r="C1277" s="112"/>
      <c r="D1277" s="111"/>
      <c r="E1277" s="111"/>
      <c r="F1277" s="111"/>
      <c r="G1277" s="199"/>
    </row>
    <row r="1278" spans="1:7" s="205" customFormat="1">
      <c r="A1278" s="211">
        <v>5272</v>
      </c>
      <c r="B1278" s="210">
        <v>6341</v>
      </c>
      <c r="C1278" s="209" t="s">
        <v>246</v>
      </c>
      <c r="D1278" s="207">
        <v>0</v>
      </c>
      <c r="E1278" s="208">
        <v>300</v>
      </c>
      <c r="F1278" s="207">
        <v>300</v>
      </c>
      <c r="G1278" s="206">
        <f>F1278/E1278*100</f>
        <v>100</v>
      </c>
    </row>
    <row r="1279" spans="1:7" ht="25.5">
      <c r="A1279" s="127">
        <v>5272</v>
      </c>
      <c r="B1279" s="204"/>
      <c r="C1279" s="228" t="s">
        <v>250</v>
      </c>
      <c r="D1279" s="201">
        <v>0</v>
      </c>
      <c r="E1279" s="202">
        <v>300</v>
      </c>
      <c r="F1279" s="201">
        <v>300</v>
      </c>
      <c r="G1279" s="200">
        <v>100</v>
      </c>
    </row>
    <row r="1280" spans="1:7">
      <c r="A1280" s="132"/>
      <c r="B1280" s="113"/>
      <c r="C1280" s="227"/>
      <c r="D1280" s="111"/>
      <c r="E1280" s="111"/>
      <c r="F1280" s="111"/>
      <c r="G1280" s="199"/>
    </row>
    <row r="1281" spans="1:7" s="205" customFormat="1">
      <c r="A1281" s="211">
        <v>5279</v>
      </c>
      <c r="B1281" s="210">
        <v>6122</v>
      </c>
      <c r="C1281" s="209" t="s">
        <v>237</v>
      </c>
      <c r="D1281" s="207">
        <v>0</v>
      </c>
      <c r="E1281" s="208">
        <v>295.85000000000002</v>
      </c>
      <c r="F1281" s="207">
        <v>272.41019</v>
      </c>
      <c r="G1281" s="206">
        <f>F1281/E1281*100</f>
        <v>92.077130302518157</v>
      </c>
    </row>
    <row r="1282" spans="1:7" s="205" customFormat="1">
      <c r="A1282" s="132">
        <v>5279</v>
      </c>
      <c r="B1282" s="219">
        <v>6322</v>
      </c>
      <c r="C1282" s="218" t="s">
        <v>249</v>
      </c>
      <c r="D1282" s="216">
        <v>0</v>
      </c>
      <c r="E1282" s="217">
        <v>40</v>
      </c>
      <c r="F1282" s="216">
        <v>40</v>
      </c>
      <c r="G1282" s="215">
        <f>F1282/E1282*100</f>
        <v>100</v>
      </c>
    </row>
    <row r="1283" spans="1:7" s="205" customFormat="1">
      <c r="A1283" s="132">
        <v>5279</v>
      </c>
      <c r="B1283" s="219">
        <v>6341</v>
      </c>
      <c r="C1283" s="218" t="s">
        <v>246</v>
      </c>
      <c r="D1283" s="216">
        <v>3000</v>
      </c>
      <c r="E1283" s="217">
        <v>2633.87</v>
      </c>
      <c r="F1283" s="216">
        <v>250</v>
      </c>
      <c r="G1283" s="215">
        <f>F1283/E1283*100</f>
        <v>9.4917364942081424</v>
      </c>
    </row>
    <row r="1284" spans="1:7">
      <c r="A1284" s="127">
        <v>5279</v>
      </c>
      <c r="B1284" s="204"/>
      <c r="C1284" s="203" t="s">
        <v>248</v>
      </c>
      <c r="D1284" s="201">
        <v>3000</v>
      </c>
      <c r="E1284" s="202">
        <v>2970</v>
      </c>
      <c r="F1284" s="201">
        <v>562</v>
      </c>
      <c r="G1284" s="200">
        <v>18.899999999999999</v>
      </c>
    </row>
    <row r="1285" spans="1:7">
      <c r="A1285" s="132"/>
      <c r="B1285" s="113"/>
      <c r="C1285" s="112"/>
      <c r="D1285" s="111"/>
      <c r="E1285" s="111"/>
      <c r="F1285" s="111"/>
      <c r="G1285" s="199"/>
    </row>
    <row r="1286" spans="1:7" s="205" customFormat="1">
      <c r="A1286" s="211">
        <v>5311</v>
      </c>
      <c r="B1286" s="210">
        <v>6339</v>
      </c>
      <c r="C1286" s="209" t="s">
        <v>244</v>
      </c>
      <c r="D1286" s="207">
        <v>1000</v>
      </c>
      <c r="E1286" s="208">
        <v>3500</v>
      </c>
      <c r="F1286" s="207">
        <v>1333.3636799999999</v>
      </c>
      <c r="G1286" s="206">
        <f>F1286/E1286*100</f>
        <v>38.096105142857141</v>
      </c>
    </row>
    <row r="1287" spans="1:7">
      <c r="A1287" s="127">
        <v>5311</v>
      </c>
      <c r="B1287" s="204"/>
      <c r="C1287" s="203" t="s">
        <v>247</v>
      </c>
      <c r="D1287" s="201">
        <v>1000</v>
      </c>
      <c r="E1287" s="202">
        <v>3500</v>
      </c>
      <c r="F1287" s="201">
        <v>1333</v>
      </c>
      <c r="G1287" s="200">
        <v>38.1</v>
      </c>
    </row>
    <row r="1288" spans="1:7">
      <c r="A1288" s="132"/>
      <c r="B1288" s="113"/>
      <c r="C1288" s="112"/>
      <c r="D1288" s="111"/>
      <c r="E1288" s="111"/>
      <c r="F1288" s="111"/>
      <c r="G1288" s="199"/>
    </row>
    <row r="1289" spans="1:7" s="205" customFormat="1">
      <c r="A1289" s="211">
        <v>5511</v>
      </c>
      <c r="B1289" s="210">
        <v>6122</v>
      </c>
      <c r="C1289" s="209" t="s">
        <v>237</v>
      </c>
      <c r="D1289" s="207">
        <v>1050</v>
      </c>
      <c r="E1289" s="208">
        <v>692.61</v>
      </c>
      <c r="F1289" s="207">
        <v>692.60400000000004</v>
      </c>
      <c r="G1289" s="206">
        <f>F1289/E1289*100</f>
        <v>99.9991337116126</v>
      </c>
    </row>
    <row r="1290" spans="1:7" s="205" customFormat="1">
      <c r="A1290" s="132">
        <v>5511</v>
      </c>
      <c r="B1290" s="219">
        <v>6339</v>
      </c>
      <c r="C1290" s="218" t="s">
        <v>244</v>
      </c>
      <c r="D1290" s="216">
        <v>15980</v>
      </c>
      <c r="E1290" s="217">
        <v>41774.28</v>
      </c>
      <c r="F1290" s="216">
        <v>33380.086940000001</v>
      </c>
      <c r="G1290" s="215">
        <f>F1290/E1290*100</f>
        <v>79.905834259740686</v>
      </c>
    </row>
    <row r="1291" spans="1:7">
      <c r="A1291" s="127">
        <v>5511</v>
      </c>
      <c r="B1291" s="204"/>
      <c r="C1291" s="203" t="s">
        <v>111</v>
      </c>
      <c r="D1291" s="201">
        <v>17030</v>
      </c>
      <c r="E1291" s="202">
        <v>42467</v>
      </c>
      <c r="F1291" s="201">
        <v>34073</v>
      </c>
      <c r="G1291" s="200">
        <v>80.2</v>
      </c>
    </row>
    <row r="1292" spans="1:7">
      <c r="A1292" s="132"/>
      <c r="B1292" s="113"/>
      <c r="C1292" s="112"/>
      <c r="D1292" s="111"/>
      <c r="E1292" s="111"/>
      <c r="F1292" s="111"/>
      <c r="G1292" s="199"/>
    </row>
    <row r="1293" spans="1:7" s="205" customFormat="1">
      <c r="A1293" s="211">
        <v>5512</v>
      </c>
      <c r="B1293" s="210">
        <v>6122</v>
      </c>
      <c r="C1293" s="209" t="s">
        <v>237</v>
      </c>
      <c r="D1293" s="207">
        <v>4300</v>
      </c>
      <c r="E1293" s="208">
        <v>1371.1399999999999</v>
      </c>
      <c r="F1293" s="207">
        <v>990.99</v>
      </c>
      <c r="G1293" s="206">
        <f>F1293/E1293*100</f>
        <v>72.274895342561678</v>
      </c>
    </row>
    <row r="1294" spans="1:7" s="205" customFormat="1">
      <c r="A1294" s="132">
        <v>5512</v>
      </c>
      <c r="B1294" s="219">
        <v>6341</v>
      </c>
      <c r="C1294" s="218" t="s">
        <v>246</v>
      </c>
      <c r="D1294" s="216">
        <v>5000</v>
      </c>
      <c r="E1294" s="217">
        <v>4492.59</v>
      </c>
      <c r="F1294" s="216">
        <v>2260</v>
      </c>
      <c r="G1294" s="215">
        <f>F1294/E1294*100</f>
        <v>50.305057884204871</v>
      </c>
    </row>
    <row r="1295" spans="1:7">
      <c r="A1295" s="127">
        <v>5512</v>
      </c>
      <c r="B1295" s="204"/>
      <c r="C1295" s="203" t="s">
        <v>245</v>
      </c>
      <c r="D1295" s="201">
        <v>9300</v>
      </c>
      <c r="E1295" s="202">
        <v>5864</v>
      </c>
      <c r="F1295" s="201">
        <v>3251</v>
      </c>
      <c r="G1295" s="200">
        <v>55.4</v>
      </c>
    </row>
    <row r="1296" spans="1:7">
      <c r="A1296" s="132"/>
      <c r="B1296" s="113"/>
      <c r="C1296" s="112"/>
      <c r="D1296" s="111"/>
      <c r="E1296" s="111"/>
      <c r="F1296" s="111"/>
      <c r="G1296" s="199"/>
    </row>
    <row r="1297" spans="1:7" s="205" customFormat="1">
      <c r="A1297" s="211">
        <v>5521</v>
      </c>
      <c r="B1297" s="210">
        <v>6121</v>
      </c>
      <c r="C1297" s="209" t="s">
        <v>238</v>
      </c>
      <c r="D1297" s="207">
        <v>0</v>
      </c>
      <c r="E1297" s="208">
        <v>581.6</v>
      </c>
      <c r="F1297" s="207">
        <v>381.553</v>
      </c>
      <c r="G1297" s="206">
        <f>F1297/E1297*100</f>
        <v>65.604023383768904</v>
      </c>
    </row>
    <row r="1298" spans="1:7" s="205" customFormat="1">
      <c r="A1298" s="132">
        <v>5521</v>
      </c>
      <c r="B1298" s="219">
        <v>6122</v>
      </c>
      <c r="C1298" s="218" t="s">
        <v>237</v>
      </c>
      <c r="D1298" s="216">
        <v>0</v>
      </c>
      <c r="E1298" s="217">
        <v>1301.5</v>
      </c>
      <c r="F1298" s="216">
        <v>1301.4849999999999</v>
      </c>
      <c r="G1298" s="215">
        <f>F1298/E1298*100</f>
        <v>99.998847483672677</v>
      </c>
    </row>
    <row r="1299" spans="1:7" s="205" customFormat="1">
      <c r="A1299" s="132">
        <v>5521</v>
      </c>
      <c r="B1299" s="219">
        <v>6339</v>
      </c>
      <c r="C1299" s="218" t="s">
        <v>244</v>
      </c>
      <c r="D1299" s="216">
        <v>0</v>
      </c>
      <c r="E1299" s="217">
        <v>9759.1200000000008</v>
      </c>
      <c r="F1299" s="216">
        <v>0</v>
      </c>
      <c r="G1299" s="215">
        <f>F1299/E1299*100</f>
        <v>0</v>
      </c>
    </row>
    <row r="1300" spans="1:7">
      <c r="A1300" s="127">
        <v>5521</v>
      </c>
      <c r="B1300" s="204"/>
      <c r="C1300" s="203" t="s">
        <v>162</v>
      </c>
      <c r="D1300" s="201">
        <v>0</v>
      </c>
      <c r="E1300" s="202">
        <v>11643</v>
      </c>
      <c r="F1300" s="201">
        <v>1683</v>
      </c>
      <c r="G1300" s="200">
        <v>14.5</v>
      </c>
    </row>
    <row r="1301" spans="1:7">
      <c r="A1301" s="132"/>
      <c r="B1301" s="113"/>
      <c r="C1301" s="112"/>
      <c r="D1301" s="111"/>
      <c r="E1301" s="111"/>
      <c r="F1301" s="111"/>
      <c r="G1301" s="199"/>
    </row>
    <row r="1302" spans="1:7" s="205" customFormat="1">
      <c r="A1302" s="211">
        <v>5599</v>
      </c>
      <c r="B1302" s="210">
        <v>6122</v>
      </c>
      <c r="C1302" s="209" t="s">
        <v>237</v>
      </c>
      <c r="D1302" s="207">
        <v>9330</v>
      </c>
      <c r="E1302" s="208">
        <v>1</v>
      </c>
      <c r="F1302" s="207">
        <v>1</v>
      </c>
      <c r="G1302" s="206">
        <f>F1302/E1302*100</f>
        <v>100</v>
      </c>
    </row>
    <row r="1303" spans="1:7">
      <c r="A1303" s="127">
        <v>5599</v>
      </c>
      <c r="B1303" s="204"/>
      <c r="C1303" s="203" t="s">
        <v>243</v>
      </c>
      <c r="D1303" s="201">
        <v>9330</v>
      </c>
      <c r="E1303" s="202">
        <v>1</v>
      </c>
      <c r="F1303" s="201">
        <v>1</v>
      </c>
      <c r="G1303" s="200">
        <v>100</v>
      </c>
    </row>
    <row r="1304" spans="1:7">
      <c r="A1304" s="132"/>
      <c r="B1304" s="113"/>
      <c r="C1304" s="112"/>
      <c r="D1304" s="111"/>
      <c r="E1304" s="111"/>
      <c r="F1304" s="111"/>
      <c r="G1304" s="199"/>
    </row>
    <row r="1305" spans="1:7">
      <c r="A1305" s="1114" t="s">
        <v>242</v>
      </c>
      <c r="B1305" s="1115"/>
      <c r="C1305" s="1115"/>
      <c r="D1305" s="226">
        <v>41660</v>
      </c>
      <c r="E1305" s="226">
        <v>72993</v>
      </c>
      <c r="F1305" s="226">
        <v>45121</v>
      </c>
      <c r="G1305" s="225">
        <v>61.8</v>
      </c>
    </row>
    <row r="1306" spans="1:7">
      <c r="A1306" s="224"/>
      <c r="B1306" s="223"/>
      <c r="C1306" s="222"/>
      <c r="D1306" s="221"/>
      <c r="E1306" s="221"/>
      <c r="F1306" s="221"/>
      <c r="G1306" s="220"/>
    </row>
    <row r="1307" spans="1:7" s="205" customFormat="1">
      <c r="A1307" s="211">
        <v>6113</v>
      </c>
      <c r="B1307" s="210">
        <v>6123</v>
      </c>
      <c r="C1307" s="209" t="s">
        <v>241</v>
      </c>
      <c r="D1307" s="207">
        <v>7000</v>
      </c>
      <c r="E1307" s="208">
        <v>3425</v>
      </c>
      <c r="F1307" s="207">
        <v>3424.7660000000001</v>
      </c>
      <c r="G1307" s="206">
        <f>F1307/E1307*100</f>
        <v>99.993167883211683</v>
      </c>
    </row>
    <row r="1308" spans="1:7" s="205" customFormat="1">
      <c r="A1308" s="132">
        <v>6113</v>
      </c>
      <c r="B1308" s="219">
        <v>6125</v>
      </c>
      <c r="C1308" s="218" t="s">
        <v>236</v>
      </c>
      <c r="D1308" s="216">
        <v>4050</v>
      </c>
      <c r="E1308" s="217">
        <v>3590</v>
      </c>
      <c r="F1308" s="216">
        <v>3248.2298799999999</v>
      </c>
      <c r="G1308" s="215">
        <f>F1308/E1308*100</f>
        <v>90.479940947075207</v>
      </c>
    </row>
    <row r="1309" spans="1:7">
      <c r="A1309" s="127">
        <v>6113</v>
      </c>
      <c r="B1309" s="204"/>
      <c r="C1309" s="214" t="s">
        <v>159</v>
      </c>
      <c r="D1309" s="201">
        <v>11050</v>
      </c>
      <c r="E1309" s="202">
        <v>7015</v>
      </c>
      <c r="F1309" s="201">
        <v>6673</v>
      </c>
      <c r="G1309" s="200">
        <v>95.1</v>
      </c>
    </row>
    <row r="1310" spans="1:7">
      <c r="A1310" s="132"/>
      <c r="B1310" s="113"/>
      <c r="C1310" s="213"/>
      <c r="D1310" s="173"/>
      <c r="E1310" s="173"/>
      <c r="F1310" s="173"/>
      <c r="G1310" s="212"/>
    </row>
    <row r="1311" spans="1:7" s="205" customFormat="1">
      <c r="A1311" s="211">
        <v>6172</v>
      </c>
      <c r="B1311" s="210">
        <v>6111</v>
      </c>
      <c r="C1311" s="209" t="s">
        <v>240</v>
      </c>
      <c r="D1311" s="207">
        <v>19792</v>
      </c>
      <c r="E1311" s="208">
        <v>8835.5300000000007</v>
      </c>
      <c r="F1311" s="207">
        <v>6214.1259099999997</v>
      </c>
      <c r="G1311" s="206">
        <f>F1311/E1311*100</f>
        <v>70.331105321355921</v>
      </c>
    </row>
    <row r="1312" spans="1:7" s="205" customFormat="1">
      <c r="A1312" s="132">
        <v>6172</v>
      </c>
      <c r="B1312" s="219">
        <v>6119</v>
      </c>
      <c r="C1312" s="218" t="s">
        <v>239</v>
      </c>
      <c r="D1312" s="216">
        <v>6270</v>
      </c>
      <c r="E1312" s="217">
        <v>4107</v>
      </c>
      <c r="F1312" s="216">
        <v>2900.01</v>
      </c>
      <c r="G1312" s="215">
        <f>F1312/E1312*100</f>
        <v>70.611395178962752</v>
      </c>
    </row>
    <row r="1313" spans="1:7" s="205" customFormat="1">
      <c r="A1313" s="132">
        <v>6172</v>
      </c>
      <c r="B1313" s="219">
        <v>6121</v>
      </c>
      <c r="C1313" s="218" t="s">
        <v>238</v>
      </c>
      <c r="D1313" s="216">
        <v>1650</v>
      </c>
      <c r="E1313" s="217">
        <v>3761.63</v>
      </c>
      <c r="F1313" s="216">
        <v>2757.9610699999998</v>
      </c>
      <c r="G1313" s="215">
        <f>F1313/E1313*100</f>
        <v>73.318244218596718</v>
      </c>
    </row>
    <row r="1314" spans="1:7" s="205" customFormat="1">
      <c r="A1314" s="132">
        <v>6172</v>
      </c>
      <c r="B1314" s="219">
        <v>6122</v>
      </c>
      <c r="C1314" s="218" t="s">
        <v>237</v>
      </c>
      <c r="D1314" s="216">
        <v>850</v>
      </c>
      <c r="E1314" s="217">
        <v>2780.24</v>
      </c>
      <c r="F1314" s="216">
        <v>2691.0196900000001</v>
      </c>
      <c r="G1314" s="215">
        <f>F1314/E1314*100</f>
        <v>96.790913374384957</v>
      </c>
    </row>
    <row r="1315" spans="1:7" s="205" customFormat="1">
      <c r="A1315" s="132">
        <v>6172</v>
      </c>
      <c r="B1315" s="219">
        <v>6125</v>
      </c>
      <c r="C1315" s="218" t="s">
        <v>236</v>
      </c>
      <c r="D1315" s="216">
        <v>50466</v>
      </c>
      <c r="E1315" s="217">
        <v>29860.54</v>
      </c>
      <c r="F1315" s="216">
        <v>25146.157749999998</v>
      </c>
      <c r="G1315" s="215">
        <f>F1315/E1315*100</f>
        <v>84.21199934763402</v>
      </c>
    </row>
    <row r="1316" spans="1:7">
      <c r="A1316" s="127">
        <v>6172</v>
      </c>
      <c r="B1316" s="204"/>
      <c r="C1316" s="214" t="s">
        <v>142</v>
      </c>
      <c r="D1316" s="201">
        <v>79028</v>
      </c>
      <c r="E1316" s="202">
        <v>49346</v>
      </c>
      <c r="F1316" s="201">
        <v>39709</v>
      </c>
      <c r="G1316" s="200">
        <v>80.5</v>
      </c>
    </row>
    <row r="1317" spans="1:7">
      <c r="A1317" s="132"/>
      <c r="B1317" s="113"/>
      <c r="C1317" s="213"/>
      <c r="D1317" s="173"/>
      <c r="E1317" s="173"/>
      <c r="F1317" s="173"/>
      <c r="G1317" s="212"/>
    </row>
    <row r="1318" spans="1:7" s="205" customFormat="1">
      <c r="A1318" s="211">
        <v>6174</v>
      </c>
      <c r="B1318" s="210">
        <v>6345</v>
      </c>
      <c r="C1318" s="209" t="s">
        <v>235</v>
      </c>
      <c r="D1318" s="207">
        <v>113</v>
      </c>
      <c r="E1318" s="208">
        <v>113</v>
      </c>
      <c r="F1318" s="207">
        <v>113</v>
      </c>
      <c r="G1318" s="206">
        <f>F1318/E1318*100</f>
        <v>100</v>
      </c>
    </row>
    <row r="1319" spans="1:7">
      <c r="A1319" s="127">
        <v>6174</v>
      </c>
      <c r="B1319" s="204"/>
      <c r="C1319" s="203" t="s">
        <v>234</v>
      </c>
      <c r="D1319" s="201">
        <v>113</v>
      </c>
      <c r="E1319" s="202">
        <v>113</v>
      </c>
      <c r="F1319" s="201">
        <v>113</v>
      </c>
      <c r="G1319" s="200">
        <v>100</v>
      </c>
    </row>
    <row r="1320" spans="1:7">
      <c r="A1320" s="132"/>
      <c r="B1320" s="113"/>
      <c r="C1320" s="112"/>
      <c r="D1320" s="111"/>
      <c r="E1320" s="111"/>
      <c r="F1320" s="111"/>
      <c r="G1320" s="199"/>
    </row>
    <row r="1321" spans="1:7" s="205" customFormat="1">
      <c r="A1321" s="211">
        <v>6409</v>
      </c>
      <c r="B1321" s="210">
        <v>6901</v>
      </c>
      <c r="C1321" s="209" t="s">
        <v>233</v>
      </c>
      <c r="D1321" s="207">
        <v>30000</v>
      </c>
      <c r="E1321" s="208">
        <v>0</v>
      </c>
      <c r="F1321" s="207">
        <v>0</v>
      </c>
      <c r="G1321" s="206">
        <v>0</v>
      </c>
    </row>
    <row r="1322" spans="1:7">
      <c r="A1322" s="127">
        <v>6409</v>
      </c>
      <c r="B1322" s="204"/>
      <c r="C1322" s="203" t="s">
        <v>232</v>
      </c>
      <c r="D1322" s="201">
        <v>30000</v>
      </c>
      <c r="E1322" s="202">
        <v>0</v>
      </c>
      <c r="F1322" s="201">
        <v>0</v>
      </c>
      <c r="G1322" s="200">
        <v>0</v>
      </c>
    </row>
    <row r="1323" spans="1:7">
      <c r="A1323" s="132"/>
      <c r="B1323" s="113"/>
      <c r="C1323" s="112"/>
      <c r="D1323" s="111"/>
      <c r="E1323" s="111"/>
      <c r="F1323" s="111"/>
      <c r="G1323" s="199"/>
    </row>
    <row r="1324" spans="1:7" ht="13.5" thickBot="1">
      <c r="A1324" s="1116" t="s">
        <v>231</v>
      </c>
      <c r="B1324" s="1117"/>
      <c r="C1324" s="1117"/>
      <c r="D1324" s="198">
        <v>120191</v>
      </c>
      <c r="E1324" s="198">
        <v>56474</v>
      </c>
      <c r="F1324" s="198">
        <v>46495</v>
      </c>
      <c r="G1324" s="197">
        <v>82.3</v>
      </c>
    </row>
    <row r="1326" spans="1:7" ht="13.5" thickBot="1"/>
    <row r="1327" spans="1:7" ht="15" customHeight="1">
      <c r="A1327" s="106"/>
      <c r="B1327" s="106"/>
      <c r="C1327" s="196" t="s">
        <v>230</v>
      </c>
      <c r="D1327" s="195">
        <v>4674368</v>
      </c>
      <c r="E1327" s="195">
        <v>15903744</v>
      </c>
      <c r="F1327" s="195">
        <v>14904712</v>
      </c>
      <c r="G1327" s="103">
        <v>93.7</v>
      </c>
    </row>
    <row r="1328" spans="1:7" ht="15" customHeight="1">
      <c r="A1328" s="98"/>
      <c r="B1328" s="98"/>
      <c r="C1328" s="97" t="s">
        <v>229</v>
      </c>
      <c r="D1328" s="194">
        <v>2934954</v>
      </c>
      <c r="E1328" s="194">
        <v>2625058</v>
      </c>
      <c r="F1328" s="194">
        <v>2009296</v>
      </c>
      <c r="G1328" s="95">
        <v>76.5</v>
      </c>
    </row>
    <row r="1329" spans="1:7" ht="15" customHeight="1">
      <c r="A1329" s="98"/>
      <c r="B1329" s="98"/>
      <c r="C1329" s="97" t="s">
        <v>228</v>
      </c>
      <c r="D1329" s="194">
        <v>0</v>
      </c>
      <c r="E1329" s="194">
        <v>0</v>
      </c>
      <c r="F1329" s="194">
        <v>10396654</v>
      </c>
      <c r="G1329" s="95">
        <v>0</v>
      </c>
    </row>
    <row r="1330" spans="1:7" ht="15" customHeight="1" thickBot="1">
      <c r="A1330" s="98"/>
      <c r="B1330" s="98"/>
      <c r="C1330" s="97" t="s">
        <v>227</v>
      </c>
      <c r="D1330" s="194">
        <v>7609322</v>
      </c>
      <c r="E1330" s="194">
        <v>18528802</v>
      </c>
      <c r="F1330" s="194">
        <v>27310662</v>
      </c>
      <c r="G1330" s="95">
        <v>147.4</v>
      </c>
    </row>
    <row r="1331" spans="1:7" ht="15.75" customHeight="1" thickBot="1">
      <c r="A1331" s="94"/>
      <c r="B1331" s="94"/>
      <c r="C1331" s="93" t="s">
        <v>226</v>
      </c>
      <c r="D1331" s="193">
        <v>7609322</v>
      </c>
      <c r="E1331" s="193">
        <v>18528802</v>
      </c>
      <c r="F1331" s="193">
        <v>16911508</v>
      </c>
      <c r="G1331" s="91">
        <v>91.3</v>
      </c>
    </row>
  </sheetData>
  <customSheetViews>
    <customSheetView guid="{040A417A-1A2A-4546-91E5-4FDAF814DD6C}" showPageBreaks="1" fitToPage="1" printArea="1" view="pageBreakPreview">
      <selection activeCell="C7" sqref="C7"/>
      <rowBreaks count="25" manualBreakCount="25">
        <brk id="124" max="6" man="1"/>
        <brk id="164" max="6" man="1"/>
        <brk id="204" max="6" man="1"/>
        <brk id="245" max="6" man="1"/>
        <brk id="329" max="6" man="1"/>
        <brk id="371" max="6" man="1"/>
        <brk id="539" max="6" man="1"/>
        <brk id="580" max="6" man="1"/>
        <brk id="622" max="6" man="1"/>
        <brk id="664" max="6" man="1"/>
        <brk id="704" max="6" man="1"/>
        <brk id="745" max="6" man="1"/>
        <brk id="787" max="6" man="1"/>
        <brk id="826" max="6" man="1"/>
        <brk id="866" max="6" man="1"/>
        <brk id="948" max="6" man="1"/>
        <brk id="989" max="6" man="1"/>
        <brk id="1024" max="6" man="1"/>
        <brk id="1063" max="6" man="1"/>
        <brk id="1104" max="6" man="1"/>
        <brk id="1145" max="6" man="1"/>
        <brk id="1186" max="6" man="1"/>
        <brk id="1226" max="6" man="1"/>
        <brk id="1267" max="6" man="1"/>
        <brk id="1305" max="6" man="1"/>
      </rowBreaks>
      <pageMargins left="0.39370078740157483" right="0.39370078740157483" top="0.59055118110236227" bottom="0.39370078740157483" header="0.31496062992125984" footer="0.11811023622047245"/>
      <printOptions horizontalCentered="1"/>
      <pageSetup paperSize="9" scale="91" firstPageNumber="150" fitToHeight="0" orientation="landscape" useFirstPageNumber="1" r:id="rId1"/>
      <headerFooter alignWithMargins="0">
        <oddHeader>&amp;L&amp;"Tahoma,Kurzíva"Závěrečný účet za rok 2013&amp;R&amp;"Tahoma,Kurzíva"Tabulka č. 2</oddHeader>
        <oddFooter>&amp;C&amp;"Tahoma,Obyčejné"&amp;P</oddFooter>
      </headerFooter>
    </customSheetView>
  </customSheetViews>
  <mergeCells count="16">
    <mergeCell ref="A697:C697"/>
    <mergeCell ref="C2:E2"/>
    <mergeCell ref="A4:G4"/>
    <mergeCell ref="A6:G6"/>
    <mergeCell ref="A28:C28"/>
    <mergeCell ref="A139:C139"/>
    <mergeCell ref="A1231:C1231"/>
    <mergeCell ref="A1273:C1273"/>
    <mergeCell ref="A1305:C1305"/>
    <mergeCell ref="A1324:C1324"/>
    <mergeCell ref="A826:C826"/>
    <mergeCell ref="A885:C885"/>
    <mergeCell ref="A1024:C1024"/>
    <mergeCell ref="A1029:C1029"/>
    <mergeCell ref="A1038:C1038"/>
    <mergeCell ref="A1082:C1082"/>
  </mergeCells>
  <printOptions horizontalCentered="1"/>
  <pageMargins left="0.39370078740157483" right="0.39370078740157483" top="0.59055118110236227" bottom="0.39370078740157483" header="0.31496062992125984" footer="0.11811023622047245"/>
  <pageSetup paperSize="9" scale="91" firstPageNumber="150" fitToHeight="0" orientation="landscape" useFirstPageNumber="1" r:id="rId2"/>
  <headerFooter alignWithMargins="0">
    <oddHeader>&amp;L&amp;"Tahoma,Kurzíva"Závěrečný účet za rok 2013&amp;R&amp;"Tahoma,Kurzíva"Tabulka č. 2</oddHeader>
    <oddFooter>&amp;C&amp;"Tahoma,Obyčejné"&amp;P</oddFooter>
  </headerFooter>
  <rowBreaks count="25" manualBreakCount="25">
    <brk id="124" max="6" man="1"/>
    <brk id="164" max="6" man="1"/>
    <brk id="204" max="6" man="1"/>
    <brk id="245" max="6" man="1"/>
    <brk id="329" max="6" man="1"/>
    <brk id="371" max="6" man="1"/>
    <brk id="539" max="6" man="1"/>
    <brk id="580" max="6" man="1"/>
    <brk id="622" max="6" man="1"/>
    <brk id="664" max="6" man="1"/>
    <brk id="704" max="6" man="1"/>
    <brk id="745" max="6" man="1"/>
    <brk id="787" max="6" man="1"/>
    <brk id="826" max="6" man="1"/>
    <brk id="866" max="6" man="1"/>
    <brk id="948" max="6" man="1"/>
    <brk id="989" max="6" man="1"/>
    <brk id="1024" max="6" man="1"/>
    <brk id="1063" max="6" man="1"/>
    <brk id="1104" max="6" man="1"/>
    <brk id="1145" max="6" man="1"/>
    <brk id="1186" max="6" man="1"/>
    <brk id="1226" max="6" man="1"/>
    <brk id="1267" max="6" man="1"/>
    <brk id="1305" max="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E211"/>
  <sheetViews>
    <sheetView view="pageBreakPreview" zoomScaleNormal="100" zoomScaleSheetLayoutView="100" workbookViewId="0"/>
  </sheetViews>
  <sheetFormatPr defaultRowHeight="11.25" outlineLevelCol="1"/>
  <cols>
    <col min="1" max="1" width="4" style="291" customWidth="1"/>
    <col min="2" max="2" width="37.85546875" style="291" customWidth="1"/>
    <col min="3" max="3" width="6.140625" style="461" hidden="1" customWidth="1"/>
    <col min="4" max="5" width="9.28515625" style="461" hidden="1" customWidth="1"/>
    <col min="6" max="6" width="9.5703125" style="291" customWidth="1"/>
    <col min="7" max="7" width="10.7109375" style="291" customWidth="1" outlineLevel="1"/>
    <col min="8" max="8" width="7.140625" style="291" customWidth="1" outlineLevel="1"/>
    <col min="9" max="9" width="10.140625" style="464" bestFit="1" customWidth="1"/>
    <col min="10" max="10" width="8.85546875" style="291" bestFit="1" customWidth="1"/>
    <col min="11" max="12" width="8.140625" style="300" customWidth="1"/>
    <col min="13" max="13" width="11.5703125" style="300" customWidth="1"/>
    <col min="14" max="14" width="8.85546875" style="300" customWidth="1"/>
    <col min="15" max="16" width="7.85546875" style="291" customWidth="1"/>
    <col min="17" max="17" width="9.5703125" style="291" customWidth="1"/>
    <col min="18" max="18" width="9.140625" style="291" customWidth="1"/>
    <col min="19" max="19" width="8.7109375" style="291" customWidth="1"/>
    <col min="20" max="20" width="32" style="291" customWidth="1"/>
    <col min="21" max="22" width="9.140625" style="291"/>
    <col min="23" max="23" width="14.7109375" style="291" customWidth="1"/>
    <col min="24" max="16384" width="9.140625" style="291"/>
  </cols>
  <sheetData>
    <row r="2" spans="1:31" ht="33" customHeight="1">
      <c r="A2" s="1145" t="s">
        <v>865</v>
      </c>
      <c r="B2" s="1145"/>
      <c r="C2" s="1145"/>
      <c r="D2" s="1145"/>
      <c r="E2" s="1145"/>
      <c r="F2" s="1145"/>
      <c r="G2" s="1145"/>
      <c r="H2" s="1145"/>
      <c r="I2" s="1145"/>
      <c r="J2" s="1145"/>
      <c r="K2" s="1145"/>
      <c r="L2" s="1145"/>
      <c r="M2" s="1145"/>
      <c r="N2" s="1145"/>
      <c r="O2" s="1145"/>
      <c r="P2" s="1145"/>
      <c r="Q2" s="1145"/>
      <c r="R2" s="1145"/>
      <c r="S2" s="1145"/>
      <c r="T2" s="1145"/>
    </row>
    <row r="3" spans="1:31" s="295" customFormat="1" ht="13.5" customHeight="1" thickBot="1">
      <c r="A3" s="292"/>
      <c r="B3" s="293"/>
      <c r="C3" s="294"/>
      <c r="D3" s="294"/>
      <c r="E3" s="294"/>
      <c r="G3" s="296"/>
      <c r="H3" s="296"/>
      <c r="I3" s="297"/>
      <c r="T3" s="298" t="s">
        <v>30</v>
      </c>
      <c r="Z3" s="299"/>
      <c r="AA3" s="299"/>
      <c r="AB3" s="299"/>
      <c r="AC3" s="299"/>
      <c r="AD3" s="299"/>
      <c r="AE3" s="299"/>
    </row>
    <row r="4" spans="1:31" s="300" customFormat="1" ht="15" customHeight="1">
      <c r="A4" s="1146"/>
      <c r="B4" s="1149" t="s">
        <v>866</v>
      </c>
      <c r="C4" s="1152" t="s">
        <v>867</v>
      </c>
      <c r="D4" s="1152" t="s">
        <v>868</v>
      </c>
      <c r="E4" s="1154"/>
      <c r="F4" s="1157" t="s">
        <v>869</v>
      </c>
      <c r="G4" s="1160" t="s">
        <v>870</v>
      </c>
      <c r="H4" s="1161"/>
      <c r="I4" s="1164" t="s">
        <v>871</v>
      </c>
      <c r="J4" s="1165"/>
      <c r="K4" s="1165"/>
      <c r="L4" s="1166"/>
      <c r="M4" s="1164" t="s">
        <v>872</v>
      </c>
      <c r="N4" s="1170"/>
      <c r="O4" s="1170"/>
      <c r="P4" s="1171"/>
      <c r="Q4" s="1175" t="s">
        <v>873</v>
      </c>
      <c r="R4" s="1176"/>
      <c r="S4" s="1177"/>
      <c r="T4" s="1178" t="s">
        <v>874</v>
      </c>
    </row>
    <row r="5" spans="1:31" s="300" customFormat="1" ht="24" customHeight="1">
      <c r="A5" s="1147"/>
      <c r="B5" s="1150"/>
      <c r="C5" s="1153"/>
      <c r="D5" s="1153"/>
      <c r="E5" s="1155"/>
      <c r="F5" s="1158"/>
      <c r="G5" s="1162"/>
      <c r="H5" s="1163"/>
      <c r="I5" s="1167"/>
      <c r="J5" s="1168"/>
      <c r="K5" s="1168"/>
      <c r="L5" s="1169"/>
      <c r="M5" s="1172"/>
      <c r="N5" s="1173"/>
      <c r="O5" s="1173"/>
      <c r="P5" s="1174"/>
      <c r="Q5" s="301">
        <v>2015</v>
      </c>
      <c r="R5" s="302">
        <v>2016</v>
      </c>
      <c r="S5" s="303" t="s">
        <v>875</v>
      </c>
      <c r="T5" s="1179"/>
    </row>
    <row r="6" spans="1:31" s="300" customFormat="1" ht="15.75" customHeight="1" thickBot="1">
      <c r="A6" s="1148"/>
      <c r="B6" s="1151"/>
      <c r="C6" s="304"/>
      <c r="D6" s="304"/>
      <c r="E6" s="1156"/>
      <c r="F6" s="1159"/>
      <c r="G6" s="305" t="s">
        <v>876</v>
      </c>
      <c r="H6" s="306" t="s">
        <v>877</v>
      </c>
      <c r="I6" s="307" t="s">
        <v>437</v>
      </c>
      <c r="J6" s="308" t="s">
        <v>878</v>
      </c>
      <c r="K6" s="309" t="s">
        <v>879</v>
      </c>
      <c r="L6" s="306" t="s">
        <v>33</v>
      </c>
      <c r="M6" s="305" t="s">
        <v>437</v>
      </c>
      <c r="N6" s="308" t="s">
        <v>878</v>
      </c>
      <c r="O6" s="308" t="s">
        <v>879</v>
      </c>
      <c r="P6" s="309" t="s">
        <v>33</v>
      </c>
      <c r="Q6" s="305" t="s">
        <v>437</v>
      </c>
      <c r="R6" s="308" t="s">
        <v>437</v>
      </c>
      <c r="S6" s="309" t="s">
        <v>437</v>
      </c>
      <c r="T6" s="1180"/>
      <c r="W6" s="310"/>
    </row>
    <row r="7" spans="1:31" s="295" customFormat="1" ht="18.75" customHeight="1" thickBot="1">
      <c r="A7" s="1138" t="s">
        <v>791</v>
      </c>
      <c r="B7" s="1139"/>
      <c r="C7" s="1139"/>
      <c r="D7" s="1139"/>
      <c r="E7" s="1139"/>
      <c r="F7" s="1139"/>
      <c r="G7" s="1139"/>
      <c r="H7" s="1139"/>
      <c r="I7" s="1139"/>
      <c r="J7" s="1139"/>
      <c r="K7" s="1139"/>
      <c r="L7" s="1139"/>
      <c r="M7" s="1139"/>
      <c r="N7" s="1139"/>
      <c r="O7" s="1139"/>
      <c r="P7" s="1139"/>
      <c r="Q7" s="1139"/>
      <c r="R7" s="1139"/>
      <c r="S7" s="1139"/>
      <c r="T7" s="1140"/>
      <c r="W7" s="310"/>
    </row>
    <row r="8" spans="1:31" s="325" customFormat="1" ht="34.5" customHeight="1">
      <c r="A8" s="311"/>
      <c r="B8" s="312" t="s">
        <v>880</v>
      </c>
      <c r="C8" s="313">
        <v>16</v>
      </c>
      <c r="D8" s="314">
        <v>4450</v>
      </c>
      <c r="E8" s="315">
        <v>4450</v>
      </c>
      <c r="F8" s="316">
        <f>SUM(G8,H8,I8,M8,Q8,R8,S8)</f>
        <v>31740</v>
      </c>
      <c r="G8" s="317" t="s">
        <v>881</v>
      </c>
      <c r="H8" s="318">
        <v>20740</v>
      </c>
      <c r="I8" s="319">
        <f>J8+K8+L8</f>
        <v>6000</v>
      </c>
      <c r="J8" s="320">
        <v>6000</v>
      </c>
      <c r="K8" s="321">
        <v>0</v>
      </c>
      <c r="L8" s="322">
        <v>0</v>
      </c>
      <c r="M8" s="320">
        <f>N8+O8+P8</f>
        <v>5000</v>
      </c>
      <c r="N8" s="321">
        <v>5000</v>
      </c>
      <c r="O8" s="321">
        <v>0</v>
      </c>
      <c r="P8" s="323">
        <v>0</v>
      </c>
      <c r="Q8" s="324">
        <v>0</v>
      </c>
      <c r="R8" s="321">
        <v>0</v>
      </c>
      <c r="S8" s="322">
        <v>0</v>
      </c>
      <c r="T8" s="1181" t="s">
        <v>4621</v>
      </c>
      <c r="W8" s="326"/>
    </row>
    <row r="9" spans="1:31" s="325" customFormat="1" ht="34.5" customHeight="1">
      <c r="A9" s="311"/>
      <c r="B9" s="312" t="s">
        <v>882</v>
      </c>
      <c r="C9" s="313">
        <v>16</v>
      </c>
      <c r="D9" s="314">
        <v>4355</v>
      </c>
      <c r="E9" s="315">
        <v>4355</v>
      </c>
      <c r="F9" s="316">
        <f>SUM(G9,H9,I9,M9,Q9,R9,S9)</f>
        <v>289147</v>
      </c>
      <c r="G9" s="317" t="s">
        <v>881</v>
      </c>
      <c r="H9" s="318">
        <v>123147</v>
      </c>
      <c r="I9" s="319">
        <f t="shared" ref="I9:I14" si="0">J9+K9+L9</f>
        <v>116000</v>
      </c>
      <c r="J9" s="320">
        <v>116000</v>
      </c>
      <c r="K9" s="321">
        <v>0</v>
      </c>
      <c r="L9" s="322">
        <v>0</v>
      </c>
      <c r="M9" s="320">
        <f t="shared" ref="M9:M14" si="1">N9+O9+P9</f>
        <v>50000</v>
      </c>
      <c r="N9" s="321">
        <f>30000+20000</f>
        <v>50000</v>
      </c>
      <c r="O9" s="321">
        <v>0</v>
      </c>
      <c r="P9" s="323">
        <v>0</v>
      </c>
      <c r="Q9" s="324">
        <v>0</v>
      </c>
      <c r="R9" s="321">
        <v>0</v>
      </c>
      <c r="S9" s="322">
        <v>0</v>
      </c>
      <c r="T9" s="1182"/>
      <c r="W9" s="326"/>
    </row>
    <row r="10" spans="1:31" s="328" customFormat="1" ht="34.5" customHeight="1">
      <c r="A10" s="311"/>
      <c r="B10" s="312" t="s">
        <v>883</v>
      </c>
      <c r="C10" s="313">
        <v>16</v>
      </c>
      <c r="D10" s="314">
        <v>4600</v>
      </c>
      <c r="E10" s="315">
        <v>4600</v>
      </c>
      <c r="F10" s="316">
        <f>SUM(G10,H10,I10,M10,Q10,R10,S10)</f>
        <v>23928.14</v>
      </c>
      <c r="G10" s="320">
        <v>571</v>
      </c>
      <c r="H10" s="323">
        <v>14513</v>
      </c>
      <c r="I10" s="319">
        <f t="shared" si="0"/>
        <v>8844.14</v>
      </c>
      <c r="J10" s="320">
        <v>8844.14</v>
      </c>
      <c r="K10" s="321">
        <v>0</v>
      </c>
      <c r="L10" s="322">
        <v>0</v>
      </c>
      <c r="M10" s="320">
        <f t="shared" si="1"/>
        <v>0</v>
      </c>
      <c r="N10" s="321">
        <v>0</v>
      </c>
      <c r="O10" s="321">
        <v>0</v>
      </c>
      <c r="P10" s="323">
        <v>0</v>
      </c>
      <c r="Q10" s="324">
        <v>0</v>
      </c>
      <c r="R10" s="321">
        <v>0</v>
      </c>
      <c r="S10" s="322">
        <v>0</v>
      </c>
      <c r="T10" s="327" t="s">
        <v>68</v>
      </c>
      <c r="W10" s="329"/>
    </row>
    <row r="11" spans="1:31" s="328" customFormat="1" ht="21">
      <c r="A11" s="330"/>
      <c r="B11" s="312" t="s">
        <v>884</v>
      </c>
      <c r="C11" s="313">
        <v>7</v>
      </c>
      <c r="D11" s="314">
        <v>4788</v>
      </c>
      <c r="E11" s="315">
        <v>4788</v>
      </c>
      <c r="F11" s="316">
        <f>SUM(G11,H11,I11,M11,Q11,R11,S11)</f>
        <v>41234</v>
      </c>
      <c r="G11" s="317">
        <f>8989+10000</f>
        <v>18989</v>
      </c>
      <c r="H11" s="318">
        <v>10000</v>
      </c>
      <c r="I11" s="319">
        <f t="shared" si="0"/>
        <v>12245</v>
      </c>
      <c r="J11" s="321">
        <v>12245</v>
      </c>
      <c r="K11" s="331">
        <v>0</v>
      </c>
      <c r="L11" s="332">
        <v>0</v>
      </c>
      <c r="M11" s="320">
        <f t="shared" si="1"/>
        <v>0</v>
      </c>
      <c r="N11" s="333">
        <v>0</v>
      </c>
      <c r="O11" s="321">
        <v>0</v>
      </c>
      <c r="P11" s="323">
        <v>0</v>
      </c>
      <c r="Q11" s="334">
        <v>0</v>
      </c>
      <c r="R11" s="333">
        <v>0</v>
      </c>
      <c r="S11" s="335">
        <v>0</v>
      </c>
      <c r="T11" s="327" t="s">
        <v>68</v>
      </c>
      <c r="W11" s="329"/>
    </row>
    <row r="12" spans="1:31" s="325" customFormat="1" ht="34.5" customHeight="1">
      <c r="A12" s="330"/>
      <c r="B12" s="336" t="s">
        <v>885</v>
      </c>
      <c r="C12" s="313">
        <v>16</v>
      </c>
      <c r="D12" s="337">
        <v>4976</v>
      </c>
      <c r="E12" s="338">
        <v>4976</v>
      </c>
      <c r="F12" s="316">
        <f t="shared" ref="F12" si="2">SUM(G12,H12,I12,M12,Q12,R12,S12)</f>
        <v>114000</v>
      </c>
      <c r="G12" s="320">
        <v>0</v>
      </c>
      <c r="H12" s="323">
        <v>13577</v>
      </c>
      <c r="I12" s="319">
        <f t="shared" si="0"/>
        <v>92898</v>
      </c>
      <c r="J12" s="339">
        <v>92898</v>
      </c>
      <c r="K12" s="339">
        <v>0</v>
      </c>
      <c r="L12" s="335">
        <v>0</v>
      </c>
      <c r="M12" s="320">
        <f t="shared" si="1"/>
        <v>7525</v>
      </c>
      <c r="N12" s="339">
        <v>7525</v>
      </c>
      <c r="O12" s="321">
        <v>0</v>
      </c>
      <c r="P12" s="323">
        <v>0</v>
      </c>
      <c r="Q12" s="334">
        <v>0</v>
      </c>
      <c r="R12" s="333">
        <v>0</v>
      </c>
      <c r="S12" s="340">
        <v>0</v>
      </c>
      <c r="T12" s="327" t="s">
        <v>68</v>
      </c>
      <c r="W12" s="326"/>
    </row>
    <row r="13" spans="1:31" s="325" customFormat="1" ht="24" customHeight="1">
      <c r="A13" s="330"/>
      <c r="B13" s="336" t="s">
        <v>886</v>
      </c>
      <c r="C13" s="313">
        <v>7</v>
      </c>
      <c r="D13" s="337">
        <v>4981</v>
      </c>
      <c r="E13" s="338">
        <v>5180</v>
      </c>
      <c r="F13" s="316">
        <f>SUM(G13,H13,I13,M13,Q13,R13,S13)</f>
        <v>150.72</v>
      </c>
      <c r="G13" s="320">
        <v>0</v>
      </c>
      <c r="H13" s="323">
        <v>0</v>
      </c>
      <c r="I13" s="319">
        <f t="shared" si="0"/>
        <v>150.72</v>
      </c>
      <c r="J13" s="339">
        <v>150.72</v>
      </c>
      <c r="K13" s="339">
        <v>0</v>
      </c>
      <c r="L13" s="335">
        <v>0</v>
      </c>
      <c r="M13" s="320">
        <f t="shared" si="1"/>
        <v>0</v>
      </c>
      <c r="N13" s="339">
        <v>0</v>
      </c>
      <c r="O13" s="321">
        <v>0</v>
      </c>
      <c r="P13" s="323">
        <v>0</v>
      </c>
      <c r="Q13" s="334">
        <v>0</v>
      </c>
      <c r="R13" s="333">
        <v>0</v>
      </c>
      <c r="S13" s="340">
        <v>0</v>
      </c>
      <c r="T13" s="327" t="s">
        <v>68</v>
      </c>
      <c r="W13" s="326"/>
    </row>
    <row r="14" spans="1:31" s="325" customFormat="1" ht="34.5" customHeight="1" thickBot="1">
      <c r="A14" s="341"/>
      <c r="B14" s="342" t="s">
        <v>887</v>
      </c>
      <c r="C14" s="343">
        <v>16</v>
      </c>
      <c r="D14" s="344">
        <v>4983</v>
      </c>
      <c r="E14" s="345">
        <v>5249</v>
      </c>
      <c r="F14" s="316">
        <f>SUM(G14,H14,I14,M14,Q14,R14,S14)</f>
        <v>29915.29</v>
      </c>
      <c r="G14" s="346">
        <v>0</v>
      </c>
      <c r="H14" s="347">
        <v>0</v>
      </c>
      <c r="I14" s="319">
        <f t="shared" si="0"/>
        <v>29915.29</v>
      </c>
      <c r="J14" s="348">
        <v>29915.29</v>
      </c>
      <c r="K14" s="348">
        <v>0</v>
      </c>
      <c r="L14" s="349">
        <v>0</v>
      </c>
      <c r="M14" s="320">
        <f t="shared" si="1"/>
        <v>0</v>
      </c>
      <c r="N14" s="348">
        <v>0</v>
      </c>
      <c r="O14" s="348">
        <v>0</v>
      </c>
      <c r="P14" s="347">
        <v>0</v>
      </c>
      <c r="Q14" s="350">
        <v>0</v>
      </c>
      <c r="R14" s="348">
        <v>0</v>
      </c>
      <c r="S14" s="349">
        <v>0</v>
      </c>
      <c r="T14" s="351" t="s">
        <v>68</v>
      </c>
      <c r="W14" s="326"/>
    </row>
    <row r="15" spans="1:31" s="362" customFormat="1" ht="15.75" customHeight="1" thickBot="1">
      <c r="A15" s="1121" t="s">
        <v>888</v>
      </c>
      <c r="B15" s="1183"/>
      <c r="C15" s="352"/>
      <c r="D15" s="353"/>
      <c r="E15" s="354"/>
      <c r="F15" s="355">
        <f>SUM(F8:F14)</f>
        <v>530115.15</v>
      </c>
      <c r="G15" s="356">
        <f>SUM(G8:G14)</f>
        <v>19560</v>
      </c>
      <c r="H15" s="357">
        <f>SUM(H8:H14)</f>
        <v>181977</v>
      </c>
      <c r="I15" s="358">
        <f>SUM(I8:I14)</f>
        <v>266053.15000000002</v>
      </c>
      <c r="J15" s="359">
        <f t="shared" ref="J15:L15" si="3">SUM(J8:J14)</f>
        <v>266053.15000000002</v>
      </c>
      <c r="K15" s="359">
        <f t="shared" si="3"/>
        <v>0</v>
      </c>
      <c r="L15" s="360">
        <f t="shared" si="3"/>
        <v>0</v>
      </c>
      <c r="M15" s="361">
        <f>SUM(M8:M14)</f>
        <v>62525</v>
      </c>
      <c r="N15" s="361">
        <f>SUM(N8:N14)</f>
        <v>62525</v>
      </c>
      <c r="O15" s="359">
        <f t="shared" ref="O15:P15" si="4">SUM(O8:O14)</f>
        <v>0</v>
      </c>
      <c r="P15" s="359">
        <f t="shared" si="4"/>
        <v>0</v>
      </c>
      <c r="Q15" s="358">
        <f>SUM(Q8:Q14)</f>
        <v>0</v>
      </c>
      <c r="R15" s="358">
        <f t="shared" ref="R15:S15" si="5">SUM(R8:R14)</f>
        <v>0</v>
      </c>
      <c r="S15" s="358">
        <f t="shared" si="5"/>
        <v>0</v>
      </c>
      <c r="T15" s="355"/>
      <c r="W15" s="326"/>
    </row>
    <row r="16" spans="1:31" s="363" customFormat="1" ht="15.75" customHeight="1" thickBot="1">
      <c r="A16" s="1138" t="s">
        <v>889</v>
      </c>
      <c r="B16" s="1139"/>
      <c r="C16" s="1139"/>
      <c r="D16" s="1139"/>
      <c r="E16" s="1139"/>
      <c r="F16" s="1139"/>
      <c r="G16" s="1139"/>
      <c r="H16" s="1139"/>
      <c r="I16" s="1139"/>
      <c r="J16" s="1139"/>
      <c r="K16" s="1139"/>
      <c r="L16" s="1139"/>
      <c r="M16" s="1139"/>
      <c r="N16" s="1139"/>
      <c r="O16" s="1139"/>
      <c r="P16" s="1139"/>
      <c r="Q16" s="1139"/>
      <c r="R16" s="1139"/>
      <c r="S16" s="1139"/>
      <c r="T16" s="1140"/>
      <c r="W16" s="364"/>
    </row>
    <row r="17" spans="1:23" s="325" customFormat="1" ht="34.5" customHeight="1" thickBot="1">
      <c r="A17" s="365"/>
      <c r="B17" s="366" t="s">
        <v>890</v>
      </c>
      <c r="C17" s="367">
        <v>7</v>
      </c>
      <c r="D17" s="337">
        <v>4984</v>
      </c>
      <c r="E17" s="368">
        <v>5057</v>
      </c>
      <c r="F17" s="316">
        <f>SUM(G17,H17,I17,M17,Q17,R17,S17)</f>
        <v>197498.44</v>
      </c>
      <c r="G17" s="369">
        <v>0</v>
      </c>
      <c r="H17" s="322">
        <v>246</v>
      </c>
      <c r="I17" s="370">
        <f>SUM(J17:L17)</f>
        <v>19076.439999999999</v>
      </c>
      <c r="J17" s="320">
        <v>19076.439999999999</v>
      </c>
      <c r="K17" s="321">
        <v>0</v>
      </c>
      <c r="L17" s="323">
        <v>0</v>
      </c>
      <c r="M17" s="324">
        <f>SUM(N17:P17)</f>
        <v>20904</v>
      </c>
      <c r="N17" s="321">
        <f>19589+1315</f>
        <v>20904</v>
      </c>
      <c r="O17" s="321">
        <v>0</v>
      </c>
      <c r="P17" s="322">
        <v>0</v>
      </c>
      <c r="Q17" s="324">
        <v>19589</v>
      </c>
      <c r="R17" s="321">
        <v>19529</v>
      </c>
      <c r="S17" s="371">
        <v>118154</v>
      </c>
      <c r="T17" s="372" t="s">
        <v>891</v>
      </c>
      <c r="W17" s="326"/>
    </row>
    <row r="18" spans="1:23" s="325" customFormat="1" ht="15.75" customHeight="1" thickBot="1">
      <c r="A18" s="1121" t="s">
        <v>892</v>
      </c>
      <c r="B18" s="1122"/>
      <c r="C18" s="354"/>
      <c r="D18" s="354"/>
      <c r="E18" s="354"/>
      <c r="F18" s="373">
        <f t="shared" ref="F18:L18" si="6">SUM(F17:F17)</f>
        <v>197498.44</v>
      </c>
      <c r="G18" s="358">
        <f t="shared" si="6"/>
        <v>0</v>
      </c>
      <c r="H18" s="374">
        <f t="shared" si="6"/>
        <v>246</v>
      </c>
      <c r="I18" s="361">
        <f t="shared" si="6"/>
        <v>19076.439999999999</v>
      </c>
      <c r="J18" s="361">
        <f t="shared" si="6"/>
        <v>19076.439999999999</v>
      </c>
      <c r="K18" s="361">
        <f t="shared" si="6"/>
        <v>0</v>
      </c>
      <c r="L18" s="356">
        <f t="shared" si="6"/>
        <v>0</v>
      </c>
      <c r="M18" s="358">
        <f>SUM(M17:M17)</f>
        <v>20904</v>
      </c>
      <c r="N18" s="361">
        <f>SUM(N17:N17)</f>
        <v>20904</v>
      </c>
      <c r="O18" s="361">
        <f t="shared" ref="O18:P18" si="7">SUM(O17:O17)</f>
        <v>0</v>
      </c>
      <c r="P18" s="361">
        <f t="shared" si="7"/>
        <v>0</v>
      </c>
      <c r="Q18" s="358">
        <f>SUM(Q17)</f>
        <v>19589</v>
      </c>
      <c r="R18" s="358">
        <f t="shared" ref="R18:S18" si="8">SUM(R17)</f>
        <v>19529</v>
      </c>
      <c r="S18" s="358">
        <f t="shared" si="8"/>
        <v>118154</v>
      </c>
      <c r="T18" s="374"/>
      <c r="W18" s="326"/>
    </row>
    <row r="19" spans="1:23" s="363" customFormat="1" ht="15.75" customHeight="1" thickBot="1">
      <c r="A19" s="1138" t="s">
        <v>781</v>
      </c>
      <c r="B19" s="1139"/>
      <c r="C19" s="1139"/>
      <c r="D19" s="1139"/>
      <c r="E19" s="1139"/>
      <c r="F19" s="1139"/>
      <c r="G19" s="1139"/>
      <c r="H19" s="1139"/>
      <c r="I19" s="1139"/>
      <c r="J19" s="1139"/>
      <c r="K19" s="1139"/>
      <c r="L19" s="1139"/>
      <c r="M19" s="1139"/>
      <c r="N19" s="1139"/>
      <c r="O19" s="1139"/>
      <c r="P19" s="1139"/>
      <c r="Q19" s="1141"/>
      <c r="R19" s="1141"/>
      <c r="S19" s="1141"/>
      <c r="T19" s="1140"/>
      <c r="W19" s="364"/>
    </row>
    <row r="20" spans="1:23" s="325" customFormat="1" ht="24" customHeight="1">
      <c r="A20" s="365"/>
      <c r="B20" s="366" t="s">
        <v>893</v>
      </c>
      <c r="C20" s="367">
        <v>7</v>
      </c>
      <c r="D20" s="337">
        <v>4984</v>
      </c>
      <c r="E20" s="368">
        <v>4984</v>
      </c>
      <c r="F20" s="316">
        <f>SUM(G20,H20,I20,M20,Q20,R20,S20)</f>
        <v>6651.04</v>
      </c>
      <c r="G20" s="369">
        <v>0</v>
      </c>
      <c r="H20" s="322">
        <v>3978</v>
      </c>
      <c r="I20" s="370">
        <f>SUM(J20:L20)</f>
        <v>1683.04</v>
      </c>
      <c r="J20" s="320">
        <v>1683.04</v>
      </c>
      <c r="K20" s="321">
        <v>0</v>
      </c>
      <c r="L20" s="323">
        <v>0</v>
      </c>
      <c r="M20" s="324">
        <f>SUM(N20:P20)</f>
        <v>990</v>
      </c>
      <c r="N20" s="321">
        <v>990</v>
      </c>
      <c r="O20" s="321">
        <v>0</v>
      </c>
      <c r="P20" s="323">
        <v>0</v>
      </c>
      <c r="Q20" s="866">
        <v>0</v>
      </c>
      <c r="R20" s="867">
        <v>0</v>
      </c>
      <c r="S20" s="868">
        <v>0</v>
      </c>
      <c r="T20" s="371" t="s">
        <v>68</v>
      </c>
      <c r="W20" s="326"/>
    </row>
    <row r="21" spans="1:23" s="325" customFormat="1" ht="24" customHeight="1" thickBot="1">
      <c r="A21" s="365"/>
      <c r="B21" s="375" t="s">
        <v>894</v>
      </c>
      <c r="C21" s="367">
        <v>5</v>
      </c>
      <c r="D21" s="337">
        <v>509</v>
      </c>
      <c r="E21" s="376">
        <v>5179</v>
      </c>
      <c r="F21" s="316">
        <f>SUM(G21,H21,I21,M21,Q21,R21,S21)</f>
        <v>1213.69</v>
      </c>
      <c r="G21" s="369">
        <v>0</v>
      </c>
      <c r="H21" s="322">
        <v>0</v>
      </c>
      <c r="I21" s="370">
        <f>SUM(J21:L21)</f>
        <v>1213.69</v>
      </c>
      <c r="J21" s="320">
        <v>1213.69</v>
      </c>
      <c r="K21" s="321">
        <v>0</v>
      </c>
      <c r="L21" s="323">
        <v>0</v>
      </c>
      <c r="M21" s="324">
        <f>SUM(N21:P21)</f>
        <v>0</v>
      </c>
      <c r="N21" s="321">
        <v>0</v>
      </c>
      <c r="O21" s="321">
        <v>0</v>
      </c>
      <c r="P21" s="323">
        <v>0</v>
      </c>
      <c r="Q21" s="324">
        <v>0</v>
      </c>
      <c r="R21" s="321">
        <v>0</v>
      </c>
      <c r="S21" s="371">
        <v>0</v>
      </c>
      <c r="T21" s="371" t="s">
        <v>68</v>
      </c>
      <c r="W21" s="326"/>
    </row>
    <row r="22" spans="1:23" s="325" customFormat="1" ht="15.75" customHeight="1" thickBot="1">
      <c r="A22" s="1121" t="s">
        <v>895</v>
      </c>
      <c r="B22" s="1122"/>
      <c r="C22" s="354"/>
      <c r="D22" s="354"/>
      <c r="E22" s="354"/>
      <c r="F22" s="373">
        <f t="shared" ref="F22:L22" si="9">SUM(F20:F21)</f>
        <v>7864.73</v>
      </c>
      <c r="G22" s="358">
        <f t="shared" si="9"/>
        <v>0</v>
      </c>
      <c r="H22" s="374">
        <f t="shared" si="9"/>
        <v>3978</v>
      </c>
      <c r="I22" s="361">
        <f>SUM(I20:I21)</f>
        <v>2896.73</v>
      </c>
      <c r="J22" s="361">
        <f t="shared" si="9"/>
        <v>2896.73</v>
      </c>
      <c r="K22" s="361">
        <f t="shared" si="9"/>
        <v>0</v>
      </c>
      <c r="L22" s="356">
        <f t="shared" si="9"/>
        <v>0</v>
      </c>
      <c r="M22" s="358">
        <f>SUM(M20:M21)</f>
        <v>990</v>
      </c>
      <c r="N22" s="361">
        <f>SUM(N20:N21)</f>
        <v>990</v>
      </c>
      <c r="O22" s="361">
        <f t="shared" ref="O22:P22" si="10">SUM(O20:O21)</f>
        <v>0</v>
      </c>
      <c r="P22" s="356">
        <f t="shared" si="10"/>
        <v>0</v>
      </c>
      <c r="Q22" s="358">
        <f>SUM(Q20:Q21)</f>
        <v>0</v>
      </c>
      <c r="R22" s="358">
        <f t="shared" ref="R22:S22" si="11">SUM(R20:R21)</f>
        <v>0</v>
      </c>
      <c r="S22" s="355">
        <f t="shared" si="11"/>
        <v>0</v>
      </c>
      <c r="T22" s="374"/>
      <c r="W22" s="326"/>
    </row>
    <row r="23" spans="1:23" s="377" customFormat="1" ht="18.75" customHeight="1" thickBot="1">
      <c r="A23" s="1138" t="s">
        <v>718</v>
      </c>
      <c r="B23" s="1139"/>
      <c r="C23" s="1139"/>
      <c r="D23" s="1139"/>
      <c r="E23" s="1139"/>
      <c r="F23" s="1139"/>
      <c r="G23" s="1139"/>
      <c r="H23" s="1139"/>
      <c r="I23" s="1139"/>
      <c r="J23" s="1139"/>
      <c r="K23" s="1139"/>
      <c r="L23" s="1139"/>
      <c r="M23" s="1139"/>
      <c r="N23" s="1139"/>
      <c r="O23" s="1139"/>
      <c r="P23" s="1139"/>
      <c r="Q23" s="1139"/>
      <c r="R23" s="1139"/>
      <c r="S23" s="1139"/>
      <c r="T23" s="1140"/>
      <c r="W23" s="378"/>
    </row>
    <row r="24" spans="1:23" s="325" customFormat="1" ht="34.5" customHeight="1">
      <c r="A24" s="365"/>
      <c r="B24" s="366" t="s">
        <v>896</v>
      </c>
      <c r="C24" s="367"/>
      <c r="D24" s="337"/>
      <c r="E24" s="315">
        <v>4724</v>
      </c>
      <c r="F24" s="316">
        <f>SUM(G24,H24,I24,M24,Q24,R24,S24)</f>
        <v>502280</v>
      </c>
      <c r="G24" s="324">
        <v>2280</v>
      </c>
      <c r="H24" s="322">
        <v>0</v>
      </c>
      <c r="I24" s="370">
        <f>SUM(J24:L24)</f>
        <v>878.45</v>
      </c>
      <c r="J24" s="320">
        <v>878.45</v>
      </c>
      <c r="K24" s="321">
        <v>0</v>
      </c>
      <c r="L24" s="323">
        <v>0</v>
      </c>
      <c r="M24" s="324">
        <f>SUM(N24:P24)</f>
        <v>6121.55</v>
      </c>
      <c r="N24" s="321">
        <v>6121.55</v>
      </c>
      <c r="O24" s="321">
        <v>0</v>
      </c>
      <c r="P24" s="322">
        <v>0</v>
      </c>
      <c r="Q24" s="324">
        <v>500</v>
      </c>
      <c r="R24" s="321">
        <v>200000</v>
      </c>
      <c r="S24" s="371">
        <v>292500</v>
      </c>
      <c r="T24" s="371" t="s">
        <v>897</v>
      </c>
      <c r="W24" s="326"/>
    </row>
    <row r="25" spans="1:23" s="325" customFormat="1" ht="57" customHeight="1">
      <c r="A25" s="365"/>
      <c r="B25" s="375" t="s">
        <v>898</v>
      </c>
      <c r="C25" s="367">
        <v>7</v>
      </c>
      <c r="D25" s="337">
        <v>4854</v>
      </c>
      <c r="E25" s="315">
        <v>4854</v>
      </c>
      <c r="F25" s="316">
        <f>SUM(G25,H25,I25,M25,Q25,R25,S25)+50</f>
        <v>48532.47</v>
      </c>
      <c r="G25" s="324">
        <f>758+300+10</f>
        <v>1068</v>
      </c>
      <c r="H25" s="322">
        <v>780</v>
      </c>
      <c r="I25" s="370">
        <f t="shared" ref="I25:I31" si="12">SUM(J25:L25)</f>
        <v>23891.52</v>
      </c>
      <c r="J25" s="320">
        <f>23307.06+584.46</f>
        <v>23891.52</v>
      </c>
      <c r="K25" s="321">
        <v>0</v>
      </c>
      <c r="L25" s="323">
        <v>0</v>
      </c>
      <c r="M25" s="324">
        <f t="shared" ref="M25:M32" si="13">SUM(N25:P25)</f>
        <v>22742.95</v>
      </c>
      <c r="N25" s="321">
        <v>22742.95</v>
      </c>
      <c r="O25" s="321">
        <v>0</v>
      </c>
      <c r="P25" s="322">
        <v>0</v>
      </c>
      <c r="Q25" s="324">
        <v>0</v>
      </c>
      <c r="R25" s="321">
        <v>0</v>
      </c>
      <c r="S25" s="371">
        <v>0</v>
      </c>
      <c r="T25" s="372" t="s">
        <v>899</v>
      </c>
      <c r="W25" s="326"/>
    </row>
    <row r="26" spans="1:23" s="325" customFormat="1" ht="24" customHeight="1">
      <c r="A26" s="365"/>
      <c r="B26" s="366" t="s">
        <v>900</v>
      </c>
      <c r="C26" s="367">
        <v>7</v>
      </c>
      <c r="D26" s="337">
        <v>4985</v>
      </c>
      <c r="E26" s="315">
        <v>4985</v>
      </c>
      <c r="F26" s="316">
        <f>SUM(G26,H26,I26,M26,Q26,R26,S26)</f>
        <v>17915.55</v>
      </c>
      <c r="G26" s="324">
        <v>0</v>
      </c>
      <c r="H26" s="322">
        <v>198</v>
      </c>
      <c r="I26" s="370">
        <f t="shared" si="12"/>
        <v>5572.55</v>
      </c>
      <c r="J26" s="320">
        <v>5572.55</v>
      </c>
      <c r="K26" s="321">
        <v>0</v>
      </c>
      <c r="L26" s="323">
        <v>0</v>
      </c>
      <c r="M26" s="324">
        <f t="shared" si="13"/>
        <v>12145</v>
      </c>
      <c r="N26" s="321">
        <f>6645+5500</f>
        <v>12145</v>
      </c>
      <c r="O26" s="321">
        <v>0</v>
      </c>
      <c r="P26" s="322">
        <v>0</v>
      </c>
      <c r="Q26" s="324">
        <v>0</v>
      </c>
      <c r="R26" s="321">
        <v>0</v>
      </c>
      <c r="S26" s="371">
        <v>0</v>
      </c>
      <c r="T26" s="371" t="s">
        <v>68</v>
      </c>
      <c r="W26" s="326"/>
    </row>
    <row r="27" spans="1:23" s="325" customFormat="1" ht="34.5" customHeight="1">
      <c r="A27" s="365"/>
      <c r="B27" s="366" t="s">
        <v>901</v>
      </c>
      <c r="C27" s="367">
        <v>7</v>
      </c>
      <c r="D27" s="337">
        <v>5056</v>
      </c>
      <c r="E27" s="315">
        <v>5148</v>
      </c>
      <c r="F27" s="316">
        <f>SUM(G27,H27,I27,M27,Q27,R27,S27)</f>
        <v>12905.05</v>
      </c>
      <c r="G27" s="324">
        <v>0</v>
      </c>
      <c r="H27" s="322">
        <v>0</v>
      </c>
      <c r="I27" s="370">
        <f t="shared" si="12"/>
        <v>12905.05</v>
      </c>
      <c r="J27" s="320">
        <v>12905.05</v>
      </c>
      <c r="K27" s="321">
        <v>0</v>
      </c>
      <c r="L27" s="323">
        <v>0</v>
      </c>
      <c r="M27" s="324">
        <f t="shared" si="13"/>
        <v>0</v>
      </c>
      <c r="N27" s="321">
        <v>0</v>
      </c>
      <c r="O27" s="321">
        <v>0</v>
      </c>
      <c r="P27" s="322">
        <v>0</v>
      </c>
      <c r="Q27" s="324">
        <v>0</v>
      </c>
      <c r="R27" s="321">
        <v>0</v>
      </c>
      <c r="S27" s="371">
        <v>0</v>
      </c>
      <c r="T27" s="371" t="s">
        <v>68</v>
      </c>
      <c r="W27" s="326"/>
    </row>
    <row r="28" spans="1:23" s="325" customFormat="1" ht="24" customHeight="1">
      <c r="A28" s="365"/>
      <c r="B28" s="366" t="s">
        <v>902</v>
      </c>
      <c r="C28" s="367"/>
      <c r="D28" s="337"/>
      <c r="E28" s="315">
        <v>5193</v>
      </c>
      <c r="F28" s="316">
        <f>SUM(G28,H28,I28,M28,Q28,R28,S28)</f>
        <v>95</v>
      </c>
      <c r="G28" s="324">
        <v>0</v>
      </c>
      <c r="H28" s="322">
        <v>0</v>
      </c>
      <c r="I28" s="370">
        <f t="shared" si="12"/>
        <v>95</v>
      </c>
      <c r="J28" s="320">
        <v>95</v>
      </c>
      <c r="K28" s="321">
        <v>0</v>
      </c>
      <c r="L28" s="323">
        <v>0</v>
      </c>
      <c r="M28" s="324">
        <f t="shared" si="13"/>
        <v>0</v>
      </c>
      <c r="N28" s="321">
        <v>0</v>
      </c>
      <c r="O28" s="321">
        <v>0</v>
      </c>
      <c r="P28" s="322">
        <v>0</v>
      </c>
      <c r="Q28" s="324">
        <v>0</v>
      </c>
      <c r="R28" s="321">
        <v>0</v>
      </c>
      <c r="S28" s="371">
        <v>0</v>
      </c>
      <c r="T28" s="371" t="s">
        <v>897</v>
      </c>
      <c r="W28" s="326"/>
    </row>
    <row r="29" spans="1:23" s="325" customFormat="1" ht="45" customHeight="1">
      <c r="A29" s="330"/>
      <c r="B29" s="366" t="s">
        <v>4005</v>
      </c>
      <c r="C29" s="367"/>
      <c r="D29" s="337"/>
      <c r="E29" s="338">
        <v>5250</v>
      </c>
      <c r="F29" s="389">
        <f>SUM(G29,H29,I29,M29,Q29,R29,S29)</f>
        <v>205</v>
      </c>
      <c r="G29" s="324">
        <v>0</v>
      </c>
      <c r="H29" s="322">
        <v>0</v>
      </c>
      <c r="I29" s="370">
        <f t="shared" si="12"/>
        <v>205</v>
      </c>
      <c r="J29" s="320">
        <v>0</v>
      </c>
      <c r="K29" s="321">
        <v>205</v>
      </c>
      <c r="L29" s="323">
        <v>0</v>
      </c>
      <c r="M29" s="324">
        <f t="shared" si="13"/>
        <v>0</v>
      </c>
      <c r="N29" s="321">
        <v>0</v>
      </c>
      <c r="O29" s="321">
        <v>0</v>
      </c>
      <c r="P29" s="322">
        <v>0</v>
      </c>
      <c r="Q29" s="324">
        <v>0</v>
      </c>
      <c r="R29" s="321">
        <v>0</v>
      </c>
      <c r="S29" s="371">
        <v>0</v>
      </c>
      <c r="T29" s="371" t="s">
        <v>68</v>
      </c>
      <c r="W29" s="326"/>
    </row>
    <row r="30" spans="1:23" s="325" customFormat="1" ht="34.5" customHeight="1">
      <c r="A30" s="365"/>
      <c r="B30" s="366" t="s">
        <v>903</v>
      </c>
      <c r="C30" s="367"/>
      <c r="D30" s="337"/>
      <c r="E30" s="315">
        <v>8012004000</v>
      </c>
      <c r="F30" s="316">
        <f t="shared" ref="F30:F31" si="14">SUM(G30,H30,I30,M30,Q30,R30,S30)</f>
        <v>231</v>
      </c>
      <c r="G30" s="324">
        <v>0</v>
      </c>
      <c r="H30" s="322">
        <v>0</v>
      </c>
      <c r="I30" s="370">
        <f t="shared" si="12"/>
        <v>231</v>
      </c>
      <c r="J30" s="320">
        <v>0</v>
      </c>
      <c r="K30" s="321">
        <v>231</v>
      </c>
      <c r="L30" s="323">
        <v>0</v>
      </c>
      <c r="M30" s="324">
        <f t="shared" si="13"/>
        <v>0</v>
      </c>
      <c r="N30" s="321">
        <v>0</v>
      </c>
      <c r="O30" s="321">
        <v>0</v>
      </c>
      <c r="P30" s="322">
        <v>0</v>
      </c>
      <c r="Q30" s="324">
        <v>0</v>
      </c>
      <c r="R30" s="321">
        <v>0</v>
      </c>
      <c r="S30" s="371">
        <v>0</v>
      </c>
      <c r="T30" s="371"/>
      <c r="W30" s="326"/>
    </row>
    <row r="31" spans="1:23" s="325" customFormat="1" ht="34.5" customHeight="1">
      <c r="A31" s="365"/>
      <c r="B31" s="366" t="s">
        <v>904</v>
      </c>
      <c r="C31" s="367"/>
      <c r="D31" s="337"/>
      <c r="E31" s="315">
        <v>8012004005</v>
      </c>
      <c r="F31" s="316">
        <f t="shared" si="14"/>
        <v>100</v>
      </c>
      <c r="G31" s="324">
        <v>0</v>
      </c>
      <c r="H31" s="322">
        <v>0</v>
      </c>
      <c r="I31" s="370">
        <f t="shared" si="12"/>
        <v>100</v>
      </c>
      <c r="J31" s="320">
        <v>0</v>
      </c>
      <c r="K31" s="321">
        <v>100</v>
      </c>
      <c r="L31" s="323">
        <v>0</v>
      </c>
      <c r="M31" s="324">
        <f t="shared" si="13"/>
        <v>0</v>
      </c>
      <c r="N31" s="321">
        <v>0</v>
      </c>
      <c r="O31" s="321">
        <v>0</v>
      </c>
      <c r="P31" s="322">
        <v>0</v>
      </c>
      <c r="Q31" s="324">
        <v>0</v>
      </c>
      <c r="R31" s="321">
        <v>0</v>
      </c>
      <c r="S31" s="371">
        <v>0</v>
      </c>
      <c r="T31" s="371"/>
      <c r="W31" s="326"/>
    </row>
    <row r="32" spans="1:23" s="325" customFormat="1" ht="21.75" thickBot="1">
      <c r="A32" s="365"/>
      <c r="B32" s="366" t="s">
        <v>905</v>
      </c>
      <c r="C32" s="367"/>
      <c r="D32" s="337"/>
      <c r="E32" s="315" t="s">
        <v>906</v>
      </c>
      <c r="F32" s="316">
        <f>SUM(G32,H32,I32,M32,Q32,R32,S32)</f>
        <v>3060</v>
      </c>
      <c r="G32" s="324">
        <f>1542+246</f>
        <v>1788</v>
      </c>
      <c r="H32" s="322">
        <v>710</v>
      </c>
      <c r="I32" s="370">
        <f>SUM(J32:L32)</f>
        <v>380</v>
      </c>
      <c r="J32" s="320">
        <f>150+62+168</f>
        <v>380</v>
      </c>
      <c r="K32" s="321">
        <v>0</v>
      </c>
      <c r="L32" s="323">
        <v>0</v>
      </c>
      <c r="M32" s="324">
        <f t="shared" si="13"/>
        <v>182</v>
      </c>
      <c r="N32" s="321">
        <v>182</v>
      </c>
      <c r="O32" s="321">
        <v>0</v>
      </c>
      <c r="P32" s="322">
        <v>0</v>
      </c>
      <c r="Q32" s="324">
        <v>0</v>
      </c>
      <c r="R32" s="321">
        <v>0</v>
      </c>
      <c r="S32" s="371">
        <v>0</v>
      </c>
      <c r="T32" s="371" t="s">
        <v>68</v>
      </c>
      <c r="W32" s="326"/>
    </row>
    <row r="33" spans="1:23" s="325" customFormat="1" ht="15.75" customHeight="1" thickBot="1">
      <c r="A33" s="1121" t="s">
        <v>907</v>
      </c>
      <c r="B33" s="1122"/>
      <c r="C33" s="354"/>
      <c r="D33" s="354"/>
      <c r="E33" s="354"/>
      <c r="F33" s="373">
        <f>SUM(F24:F32)</f>
        <v>585324.07000000007</v>
      </c>
      <c r="G33" s="358">
        <f t="shared" ref="G33:S33" si="15">SUM(G24:G32)</f>
        <v>5136</v>
      </c>
      <c r="H33" s="374">
        <f t="shared" si="15"/>
        <v>1688</v>
      </c>
      <c r="I33" s="361">
        <f>SUM(I24:I32)</f>
        <v>44258.57</v>
      </c>
      <c r="J33" s="361">
        <f t="shared" si="15"/>
        <v>43722.57</v>
      </c>
      <c r="K33" s="361">
        <f t="shared" si="15"/>
        <v>536</v>
      </c>
      <c r="L33" s="356">
        <f t="shared" si="15"/>
        <v>0</v>
      </c>
      <c r="M33" s="358">
        <f>SUM(M24:M32)</f>
        <v>41191.5</v>
      </c>
      <c r="N33" s="361">
        <f>SUM(N24:N32)</f>
        <v>41191.5</v>
      </c>
      <c r="O33" s="361">
        <f t="shared" ref="O33:P33" si="16">SUM(O24:O32)</f>
        <v>0</v>
      </c>
      <c r="P33" s="361">
        <f t="shared" si="16"/>
        <v>0</v>
      </c>
      <c r="Q33" s="358">
        <f t="shared" si="15"/>
        <v>500</v>
      </c>
      <c r="R33" s="359">
        <f t="shared" si="15"/>
        <v>200000</v>
      </c>
      <c r="S33" s="374">
        <f t="shared" si="15"/>
        <v>292500</v>
      </c>
      <c r="T33" s="374"/>
      <c r="W33" s="326"/>
    </row>
    <row r="34" spans="1:23" s="363" customFormat="1" ht="18.75" customHeight="1" thickBot="1">
      <c r="A34" s="1138" t="s">
        <v>642</v>
      </c>
      <c r="B34" s="1139"/>
      <c r="C34" s="1139"/>
      <c r="D34" s="1139"/>
      <c r="E34" s="1139"/>
      <c r="F34" s="1139"/>
      <c r="G34" s="1139"/>
      <c r="H34" s="1139"/>
      <c r="I34" s="1139"/>
      <c r="J34" s="1139"/>
      <c r="K34" s="1139"/>
      <c r="L34" s="1139"/>
      <c r="M34" s="1139"/>
      <c r="N34" s="1139"/>
      <c r="O34" s="1139"/>
      <c r="P34" s="1139"/>
      <c r="Q34" s="1139"/>
      <c r="R34" s="1139"/>
      <c r="S34" s="1139"/>
      <c r="T34" s="1140"/>
      <c r="W34" s="364"/>
    </row>
    <row r="35" spans="1:23" s="325" customFormat="1" ht="13.5" customHeight="1" thickBot="1">
      <c r="A35" s="365"/>
      <c r="B35" s="366" t="s">
        <v>908</v>
      </c>
      <c r="C35" s="367">
        <v>11</v>
      </c>
      <c r="D35" s="337">
        <v>1113</v>
      </c>
      <c r="E35" s="315">
        <v>5182</v>
      </c>
      <c r="F35" s="316">
        <f>SUM(G35,H35,I35,M35,Q35,R35,S35)</f>
        <v>3416.83</v>
      </c>
      <c r="G35" s="369">
        <v>0</v>
      </c>
      <c r="H35" s="322">
        <v>261</v>
      </c>
      <c r="I35" s="370">
        <f>SUM(J35:L35)</f>
        <v>2550.83</v>
      </c>
      <c r="J35" s="320">
        <v>2550.83</v>
      </c>
      <c r="K35" s="321">
        <v>0</v>
      </c>
      <c r="L35" s="323">
        <v>0</v>
      </c>
      <c r="M35" s="324">
        <f>SUM(N35:P35)</f>
        <v>605</v>
      </c>
      <c r="N35" s="321">
        <v>605</v>
      </c>
      <c r="O35" s="321">
        <v>0</v>
      </c>
      <c r="P35" s="322">
        <v>0</v>
      </c>
      <c r="Q35" s="324">
        <v>0</v>
      </c>
      <c r="R35" s="321">
        <v>0</v>
      </c>
      <c r="S35" s="371">
        <v>0</v>
      </c>
      <c r="T35" s="371" t="s">
        <v>68</v>
      </c>
      <c r="W35" s="326"/>
    </row>
    <row r="36" spans="1:23" s="325" customFormat="1" ht="15.75" customHeight="1" thickBot="1">
      <c r="A36" s="1121" t="s">
        <v>909</v>
      </c>
      <c r="B36" s="1122"/>
      <c r="C36" s="354"/>
      <c r="D36" s="354"/>
      <c r="E36" s="354"/>
      <c r="F36" s="373">
        <f t="shared" ref="F36:S36" si="17">SUM(F35:F35)</f>
        <v>3416.83</v>
      </c>
      <c r="G36" s="358">
        <f t="shared" si="17"/>
        <v>0</v>
      </c>
      <c r="H36" s="374">
        <f t="shared" si="17"/>
        <v>261</v>
      </c>
      <c r="I36" s="361">
        <f t="shared" si="17"/>
        <v>2550.83</v>
      </c>
      <c r="J36" s="361">
        <f t="shared" si="17"/>
        <v>2550.83</v>
      </c>
      <c r="K36" s="361">
        <f t="shared" si="17"/>
        <v>0</v>
      </c>
      <c r="L36" s="356">
        <f t="shared" si="17"/>
        <v>0</v>
      </c>
      <c r="M36" s="358">
        <f>SUM(M35:M35)</f>
        <v>605</v>
      </c>
      <c r="N36" s="361">
        <f>SUM(N35:N35)</f>
        <v>605</v>
      </c>
      <c r="O36" s="361">
        <f t="shared" ref="O36:P36" si="18">SUM(O35:O35)</f>
        <v>0</v>
      </c>
      <c r="P36" s="361">
        <f t="shared" si="18"/>
        <v>0</v>
      </c>
      <c r="Q36" s="358">
        <f t="shared" si="17"/>
        <v>0</v>
      </c>
      <c r="R36" s="359">
        <f t="shared" si="17"/>
        <v>0</v>
      </c>
      <c r="S36" s="374">
        <f t="shared" si="17"/>
        <v>0</v>
      </c>
      <c r="T36" s="374"/>
      <c r="W36" s="326"/>
    </row>
    <row r="37" spans="1:23" s="377" customFormat="1" ht="18.75" customHeight="1" thickBot="1">
      <c r="A37" s="1142" t="s">
        <v>614</v>
      </c>
      <c r="B37" s="1143"/>
      <c r="C37" s="1143"/>
      <c r="D37" s="1143"/>
      <c r="E37" s="1143"/>
      <c r="F37" s="1143"/>
      <c r="G37" s="1143"/>
      <c r="H37" s="1143"/>
      <c r="I37" s="1143"/>
      <c r="J37" s="1143"/>
      <c r="K37" s="1143"/>
      <c r="L37" s="1143"/>
      <c r="M37" s="1143"/>
      <c r="N37" s="1143"/>
      <c r="O37" s="1143"/>
      <c r="P37" s="1143"/>
      <c r="Q37" s="1143"/>
      <c r="R37" s="1143"/>
      <c r="S37" s="1143"/>
      <c r="T37" s="1144"/>
      <c r="W37" s="378"/>
    </row>
    <row r="38" spans="1:23" s="325" customFormat="1" ht="34.5" customHeight="1">
      <c r="A38" s="330"/>
      <c r="B38" s="379" t="s">
        <v>910</v>
      </c>
      <c r="C38" s="313">
        <v>7</v>
      </c>
      <c r="D38" s="380">
        <v>4447</v>
      </c>
      <c r="E38" s="381">
        <v>4447</v>
      </c>
      <c r="F38" s="422">
        <f t="shared" ref="F38:F51" si="19">SUM(G38,H38,I38,M38,Q38,R38,S38)</f>
        <v>54244.94</v>
      </c>
      <c r="G38" s="320">
        <f>2100+926.84+54+23</f>
        <v>3103.84</v>
      </c>
      <c r="H38" s="323">
        <v>23205</v>
      </c>
      <c r="I38" s="319">
        <f>SUM(J38:L38)</f>
        <v>27936.1</v>
      </c>
      <c r="J38" s="320">
        <v>27936.1</v>
      </c>
      <c r="K38" s="321">
        <v>0</v>
      </c>
      <c r="L38" s="322">
        <v>0</v>
      </c>
      <c r="M38" s="320">
        <f>SUM(N38:P38)</f>
        <v>0</v>
      </c>
      <c r="N38" s="333">
        <v>0</v>
      </c>
      <c r="O38" s="333">
        <v>0</v>
      </c>
      <c r="P38" s="318">
        <v>0</v>
      </c>
      <c r="Q38" s="334">
        <v>0</v>
      </c>
      <c r="R38" s="382">
        <v>0</v>
      </c>
      <c r="S38" s="383">
        <v>0</v>
      </c>
      <c r="T38" s="384" t="s">
        <v>911</v>
      </c>
      <c r="W38" s="326"/>
    </row>
    <row r="39" spans="1:23" s="328" customFormat="1" ht="24" customHeight="1">
      <c r="A39" s="385"/>
      <c r="B39" s="375" t="s">
        <v>912</v>
      </c>
      <c r="C39" s="386">
        <v>15</v>
      </c>
      <c r="D39" s="387">
        <v>4802</v>
      </c>
      <c r="E39" s="388">
        <v>4987</v>
      </c>
      <c r="F39" s="316">
        <f t="shared" si="19"/>
        <v>5700.54</v>
      </c>
      <c r="G39" s="346">
        <v>0</v>
      </c>
      <c r="H39" s="347">
        <v>0</v>
      </c>
      <c r="I39" s="319">
        <f t="shared" ref="I39:I51" si="20">SUM(J39:L39)</f>
        <v>5700.54</v>
      </c>
      <c r="J39" s="320">
        <v>5700.54</v>
      </c>
      <c r="K39" s="348">
        <v>0</v>
      </c>
      <c r="L39" s="349">
        <v>0</v>
      </c>
      <c r="M39" s="320">
        <f>SUM(N39:P39)</f>
        <v>0</v>
      </c>
      <c r="N39" s="333">
        <v>0</v>
      </c>
      <c r="O39" s="333">
        <v>0</v>
      </c>
      <c r="P39" s="318">
        <v>0</v>
      </c>
      <c r="Q39" s="334">
        <v>0</v>
      </c>
      <c r="R39" s="382">
        <v>0</v>
      </c>
      <c r="S39" s="383">
        <v>0</v>
      </c>
      <c r="T39" s="389" t="s">
        <v>68</v>
      </c>
      <c r="W39" s="329"/>
    </row>
    <row r="40" spans="1:23" s="328" customFormat="1" ht="34.5" customHeight="1">
      <c r="A40" s="390"/>
      <c r="B40" s="342" t="s">
        <v>913</v>
      </c>
      <c r="C40" s="343">
        <v>7</v>
      </c>
      <c r="D40" s="391">
        <v>4855</v>
      </c>
      <c r="E40" s="392">
        <v>4855</v>
      </c>
      <c r="F40" s="316">
        <f t="shared" si="19"/>
        <v>18591.96</v>
      </c>
      <c r="G40" s="346">
        <v>84</v>
      </c>
      <c r="H40" s="347">
        <v>624</v>
      </c>
      <c r="I40" s="319">
        <f t="shared" si="20"/>
        <v>75.959999999999994</v>
      </c>
      <c r="J40" s="346">
        <v>75.959999999999994</v>
      </c>
      <c r="K40" s="348">
        <v>0</v>
      </c>
      <c r="L40" s="349">
        <v>0</v>
      </c>
      <c r="M40" s="320">
        <f t="shared" ref="M40:M51" si="21">SUM(N40:P40)</f>
        <v>17808</v>
      </c>
      <c r="N40" s="333">
        <v>17808</v>
      </c>
      <c r="O40" s="333">
        <v>0</v>
      </c>
      <c r="P40" s="318">
        <v>0</v>
      </c>
      <c r="Q40" s="334">
        <v>0</v>
      </c>
      <c r="R40" s="382">
        <v>0</v>
      </c>
      <c r="S40" s="383">
        <v>0</v>
      </c>
      <c r="T40" s="351" t="s">
        <v>914</v>
      </c>
      <c r="W40" s="329"/>
    </row>
    <row r="41" spans="1:23" s="328" customFormat="1" ht="24" customHeight="1">
      <c r="A41" s="390"/>
      <c r="B41" s="342" t="s">
        <v>915</v>
      </c>
      <c r="C41" s="343"/>
      <c r="D41" s="391"/>
      <c r="E41" s="392">
        <v>4861</v>
      </c>
      <c r="F41" s="316">
        <f t="shared" si="19"/>
        <v>7739.75</v>
      </c>
      <c r="G41" s="346">
        <v>414</v>
      </c>
      <c r="H41" s="347">
        <v>0</v>
      </c>
      <c r="I41" s="319">
        <f t="shared" si="20"/>
        <v>7325.75</v>
      </c>
      <c r="J41" s="346">
        <v>7325.75</v>
      </c>
      <c r="K41" s="348">
        <v>0</v>
      </c>
      <c r="L41" s="349">
        <v>0</v>
      </c>
      <c r="M41" s="320">
        <f t="shared" si="21"/>
        <v>0</v>
      </c>
      <c r="N41" s="333">
        <v>0</v>
      </c>
      <c r="O41" s="333">
        <v>0</v>
      </c>
      <c r="P41" s="318">
        <v>0</v>
      </c>
      <c r="Q41" s="334">
        <v>0</v>
      </c>
      <c r="R41" s="382">
        <v>0</v>
      </c>
      <c r="S41" s="383">
        <v>0</v>
      </c>
      <c r="T41" s="389" t="s">
        <v>68</v>
      </c>
      <c r="W41" s="329"/>
    </row>
    <row r="42" spans="1:23" s="328" customFormat="1" ht="24" customHeight="1">
      <c r="A42" s="390"/>
      <c r="B42" s="342" t="s">
        <v>916</v>
      </c>
      <c r="C42" s="343"/>
      <c r="D42" s="391"/>
      <c r="E42" s="392">
        <v>4986</v>
      </c>
      <c r="F42" s="316">
        <f t="shared" si="19"/>
        <v>1521.43</v>
      </c>
      <c r="G42" s="346">
        <v>0</v>
      </c>
      <c r="H42" s="347">
        <v>0</v>
      </c>
      <c r="I42" s="319">
        <f t="shared" si="20"/>
        <v>1521.43</v>
      </c>
      <c r="J42" s="346">
        <v>1521.43</v>
      </c>
      <c r="K42" s="348">
        <v>0</v>
      </c>
      <c r="L42" s="349">
        <v>0</v>
      </c>
      <c r="M42" s="320">
        <f t="shared" si="21"/>
        <v>0</v>
      </c>
      <c r="N42" s="333">
        <v>0</v>
      </c>
      <c r="O42" s="333">
        <v>0</v>
      </c>
      <c r="P42" s="318">
        <v>0</v>
      </c>
      <c r="Q42" s="334">
        <v>0</v>
      </c>
      <c r="R42" s="382">
        <v>0</v>
      </c>
      <c r="S42" s="383">
        <v>0</v>
      </c>
      <c r="T42" s="393" t="s">
        <v>68</v>
      </c>
      <c r="W42" s="329"/>
    </row>
    <row r="43" spans="1:23" s="328" customFormat="1" ht="24" customHeight="1">
      <c r="A43" s="390"/>
      <c r="B43" s="342" t="s">
        <v>917</v>
      </c>
      <c r="C43" s="343"/>
      <c r="D43" s="391"/>
      <c r="E43" s="392">
        <v>4989</v>
      </c>
      <c r="F43" s="316">
        <f t="shared" si="19"/>
        <v>8241.67</v>
      </c>
      <c r="G43" s="346">
        <v>0</v>
      </c>
      <c r="H43" s="347">
        <v>0</v>
      </c>
      <c r="I43" s="319">
        <f t="shared" si="20"/>
        <v>8241.67</v>
      </c>
      <c r="J43" s="346">
        <v>8241.67</v>
      </c>
      <c r="K43" s="348">
        <v>0</v>
      </c>
      <c r="L43" s="349">
        <v>0</v>
      </c>
      <c r="M43" s="320">
        <f t="shared" si="21"/>
        <v>0</v>
      </c>
      <c r="N43" s="333">
        <v>0</v>
      </c>
      <c r="O43" s="333">
        <v>0</v>
      </c>
      <c r="P43" s="318">
        <v>0</v>
      </c>
      <c r="Q43" s="334">
        <v>0</v>
      </c>
      <c r="R43" s="382">
        <v>0</v>
      </c>
      <c r="S43" s="383">
        <v>0</v>
      </c>
      <c r="T43" s="389" t="s">
        <v>68</v>
      </c>
      <c r="W43" s="329"/>
    </row>
    <row r="44" spans="1:23" s="328" customFormat="1" ht="24" customHeight="1">
      <c r="A44" s="390"/>
      <c r="B44" s="342" t="s">
        <v>918</v>
      </c>
      <c r="C44" s="343"/>
      <c r="D44" s="391"/>
      <c r="E44" s="392">
        <v>4991</v>
      </c>
      <c r="F44" s="316">
        <f t="shared" si="19"/>
        <v>11528.45</v>
      </c>
      <c r="G44" s="346">
        <v>0</v>
      </c>
      <c r="H44" s="347">
        <v>0</v>
      </c>
      <c r="I44" s="319">
        <f t="shared" si="20"/>
        <v>11528.45</v>
      </c>
      <c r="J44" s="346">
        <v>11528.45</v>
      </c>
      <c r="K44" s="348">
        <v>0</v>
      </c>
      <c r="L44" s="349">
        <v>0</v>
      </c>
      <c r="M44" s="320">
        <f t="shared" si="21"/>
        <v>0</v>
      </c>
      <c r="N44" s="333">
        <v>0</v>
      </c>
      <c r="O44" s="333">
        <v>0</v>
      </c>
      <c r="P44" s="318">
        <v>0</v>
      </c>
      <c r="Q44" s="334">
        <v>0</v>
      </c>
      <c r="R44" s="382">
        <v>0</v>
      </c>
      <c r="S44" s="383">
        <v>0</v>
      </c>
      <c r="T44" s="393" t="s">
        <v>68</v>
      </c>
      <c r="W44" s="329"/>
    </row>
    <row r="45" spans="1:23" s="328" customFormat="1" ht="34.5" customHeight="1">
      <c r="A45" s="390"/>
      <c r="B45" s="342" t="s">
        <v>919</v>
      </c>
      <c r="C45" s="343"/>
      <c r="D45" s="391"/>
      <c r="E45" s="392">
        <v>5118</v>
      </c>
      <c r="F45" s="316">
        <f>SUM(G45,H45,I45,M45,Q45,R45,S45)+796.694</f>
        <v>1196.694</v>
      </c>
      <c r="G45" s="346">
        <v>0</v>
      </c>
      <c r="H45" s="347">
        <v>0</v>
      </c>
      <c r="I45" s="319">
        <f t="shared" si="20"/>
        <v>400</v>
      </c>
      <c r="J45" s="346">
        <v>400</v>
      </c>
      <c r="K45" s="348">
        <v>0</v>
      </c>
      <c r="L45" s="349">
        <v>0</v>
      </c>
      <c r="M45" s="320">
        <f t="shared" si="21"/>
        <v>0</v>
      </c>
      <c r="N45" s="333">
        <v>0</v>
      </c>
      <c r="O45" s="333">
        <v>0</v>
      </c>
      <c r="P45" s="318">
        <v>0</v>
      </c>
      <c r="Q45" s="334">
        <v>0</v>
      </c>
      <c r="R45" s="382">
        <v>0</v>
      </c>
      <c r="S45" s="383">
        <v>0</v>
      </c>
      <c r="T45" s="351" t="s">
        <v>920</v>
      </c>
      <c r="W45" s="329"/>
    </row>
    <row r="46" spans="1:23" s="328" customFormat="1" ht="24" customHeight="1">
      <c r="A46" s="390"/>
      <c r="B46" s="342" t="s">
        <v>921</v>
      </c>
      <c r="C46" s="343"/>
      <c r="D46" s="391"/>
      <c r="E46" s="392">
        <v>5119</v>
      </c>
      <c r="F46" s="316">
        <f t="shared" si="19"/>
        <v>361.89</v>
      </c>
      <c r="G46" s="346">
        <v>0</v>
      </c>
      <c r="H46" s="347">
        <v>0</v>
      </c>
      <c r="I46" s="319">
        <f t="shared" si="20"/>
        <v>361.89</v>
      </c>
      <c r="J46" s="346">
        <v>361.89</v>
      </c>
      <c r="K46" s="348">
        <v>0</v>
      </c>
      <c r="L46" s="349">
        <v>0</v>
      </c>
      <c r="M46" s="320">
        <f t="shared" si="21"/>
        <v>0</v>
      </c>
      <c r="N46" s="333">
        <v>0</v>
      </c>
      <c r="O46" s="333">
        <v>0</v>
      </c>
      <c r="P46" s="318">
        <v>0</v>
      </c>
      <c r="Q46" s="334">
        <v>0</v>
      </c>
      <c r="R46" s="382">
        <v>0</v>
      </c>
      <c r="S46" s="383">
        <v>0</v>
      </c>
      <c r="T46" s="393" t="s">
        <v>68</v>
      </c>
      <c r="W46" s="329"/>
    </row>
    <row r="47" spans="1:23" s="328" customFormat="1" ht="34.5" customHeight="1">
      <c r="A47" s="390"/>
      <c r="B47" s="342" t="s">
        <v>922</v>
      </c>
      <c r="C47" s="343"/>
      <c r="D47" s="391"/>
      <c r="E47" s="392">
        <v>5120</v>
      </c>
      <c r="F47" s="316">
        <f>SUM(G47,H47,I47,M47,Q47,R47,S47)+98+800</f>
        <v>1838.85</v>
      </c>
      <c r="G47" s="346">
        <v>0</v>
      </c>
      <c r="H47" s="347">
        <v>0</v>
      </c>
      <c r="I47" s="319">
        <f t="shared" si="20"/>
        <v>940.85</v>
      </c>
      <c r="J47" s="346">
        <v>940.85</v>
      </c>
      <c r="K47" s="348">
        <v>0</v>
      </c>
      <c r="L47" s="349">
        <v>0</v>
      </c>
      <c r="M47" s="320">
        <f t="shared" si="21"/>
        <v>0</v>
      </c>
      <c r="N47" s="333">
        <v>0</v>
      </c>
      <c r="O47" s="333">
        <v>0</v>
      </c>
      <c r="P47" s="318">
        <v>0</v>
      </c>
      <c r="Q47" s="334">
        <v>0</v>
      </c>
      <c r="R47" s="382">
        <v>0</v>
      </c>
      <c r="S47" s="383">
        <v>0</v>
      </c>
      <c r="T47" s="351" t="s">
        <v>920</v>
      </c>
      <c r="W47" s="329"/>
    </row>
    <row r="48" spans="1:23" s="328" customFormat="1" ht="24" customHeight="1">
      <c r="A48" s="390"/>
      <c r="B48" s="342" t="s">
        <v>923</v>
      </c>
      <c r="C48" s="343"/>
      <c r="D48" s="391"/>
      <c r="E48" s="392">
        <v>5121</v>
      </c>
      <c r="F48" s="316">
        <f>SUM(G48,H48,I48,M48,Q48,R48,S48)+180</f>
        <v>11644.82</v>
      </c>
      <c r="G48" s="346">
        <v>0</v>
      </c>
      <c r="H48" s="347">
        <v>0</v>
      </c>
      <c r="I48" s="319">
        <f t="shared" si="20"/>
        <v>10199.39</v>
      </c>
      <c r="J48" s="346">
        <v>10199.39</v>
      </c>
      <c r="K48" s="348">
        <v>0</v>
      </c>
      <c r="L48" s="349">
        <v>0</v>
      </c>
      <c r="M48" s="320">
        <f t="shared" si="21"/>
        <v>1265.43</v>
      </c>
      <c r="N48" s="333">
        <v>1265.43</v>
      </c>
      <c r="O48" s="333">
        <v>0</v>
      </c>
      <c r="P48" s="318">
        <v>0</v>
      </c>
      <c r="Q48" s="334">
        <v>0</v>
      </c>
      <c r="R48" s="382">
        <v>0</v>
      </c>
      <c r="S48" s="383">
        <v>0</v>
      </c>
      <c r="T48" s="351" t="s">
        <v>924</v>
      </c>
      <c r="W48" s="329"/>
    </row>
    <row r="49" spans="1:23" s="328" customFormat="1" ht="24" customHeight="1">
      <c r="A49" s="390"/>
      <c r="B49" s="342" t="s">
        <v>925</v>
      </c>
      <c r="C49" s="343"/>
      <c r="D49" s="391"/>
      <c r="E49" s="392">
        <v>5183</v>
      </c>
      <c r="F49" s="316">
        <f t="shared" si="19"/>
        <v>531.64</v>
      </c>
      <c r="G49" s="346">
        <v>0</v>
      </c>
      <c r="H49" s="347">
        <v>0</v>
      </c>
      <c r="I49" s="319">
        <f t="shared" si="20"/>
        <v>531.64</v>
      </c>
      <c r="J49" s="346">
        <v>531.64</v>
      </c>
      <c r="K49" s="348">
        <v>0</v>
      </c>
      <c r="L49" s="349">
        <v>0</v>
      </c>
      <c r="M49" s="320">
        <f t="shared" si="21"/>
        <v>0</v>
      </c>
      <c r="N49" s="333">
        <v>0</v>
      </c>
      <c r="O49" s="333">
        <v>0</v>
      </c>
      <c r="P49" s="318">
        <v>0</v>
      </c>
      <c r="Q49" s="334">
        <v>0</v>
      </c>
      <c r="R49" s="382">
        <v>0</v>
      </c>
      <c r="S49" s="383">
        <v>0</v>
      </c>
      <c r="T49" s="389" t="s">
        <v>68</v>
      </c>
      <c r="W49" s="329"/>
    </row>
    <row r="50" spans="1:23" s="328" customFormat="1" ht="34.5" customHeight="1">
      <c r="A50" s="390"/>
      <c r="B50" s="342" t="s">
        <v>926</v>
      </c>
      <c r="C50" s="343"/>
      <c r="D50" s="391"/>
      <c r="E50" s="392">
        <v>5194</v>
      </c>
      <c r="F50" s="316">
        <f t="shared" si="19"/>
        <v>800</v>
      </c>
      <c r="G50" s="346">
        <v>0</v>
      </c>
      <c r="H50" s="347">
        <v>0</v>
      </c>
      <c r="I50" s="319">
        <f t="shared" si="20"/>
        <v>800</v>
      </c>
      <c r="J50" s="346">
        <v>800</v>
      </c>
      <c r="K50" s="348">
        <v>0</v>
      </c>
      <c r="L50" s="349">
        <v>0</v>
      </c>
      <c r="M50" s="320">
        <f t="shared" si="21"/>
        <v>0</v>
      </c>
      <c r="N50" s="333">
        <v>0</v>
      </c>
      <c r="O50" s="333">
        <v>0</v>
      </c>
      <c r="P50" s="318">
        <v>0</v>
      </c>
      <c r="Q50" s="334">
        <v>0</v>
      </c>
      <c r="R50" s="382">
        <v>0</v>
      </c>
      <c r="S50" s="383">
        <v>0</v>
      </c>
      <c r="T50" s="393" t="s">
        <v>68</v>
      </c>
      <c r="W50" s="329"/>
    </row>
    <row r="51" spans="1:23" s="328" customFormat="1" ht="24" customHeight="1" thickBot="1">
      <c r="A51" s="390"/>
      <c r="B51" s="342" t="s">
        <v>927</v>
      </c>
      <c r="C51" s="343"/>
      <c r="D51" s="391"/>
      <c r="E51" s="394">
        <v>5212</v>
      </c>
      <c r="F51" s="316">
        <f t="shared" si="19"/>
        <v>600</v>
      </c>
      <c r="G51" s="346">
        <v>0</v>
      </c>
      <c r="H51" s="347">
        <v>0</v>
      </c>
      <c r="I51" s="319">
        <f t="shared" si="20"/>
        <v>300</v>
      </c>
      <c r="J51" s="346">
        <v>300</v>
      </c>
      <c r="K51" s="348">
        <v>0</v>
      </c>
      <c r="L51" s="349">
        <v>0</v>
      </c>
      <c r="M51" s="320">
        <f t="shared" si="21"/>
        <v>300</v>
      </c>
      <c r="N51" s="333">
        <v>300</v>
      </c>
      <c r="O51" s="333">
        <v>0</v>
      </c>
      <c r="P51" s="318">
        <v>0</v>
      </c>
      <c r="Q51" s="334">
        <v>0</v>
      </c>
      <c r="R51" s="382">
        <v>0</v>
      </c>
      <c r="S51" s="383">
        <v>0</v>
      </c>
      <c r="T51" s="389" t="s">
        <v>68</v>
      </c>
      <c r="W51" s="329"/>
    </row>
    <row r="52" spans="1:23" s="325" customFormat="1" ht="15.75" customHeight="1" thickBot="1">
      <c r="A52" s="1121" t="s">
        <v>928</v>
      </c>
      <c r="B52" s="1122"/>
      <c r="C52" s="354"/>
      <c r="D52" s="354"/>
      <c r="E52" s="354"/>
      <c r="F52" s="355">
        <f>SUM(F38:F51)</f>
        <v>124542.63400000001</v>
      </c>
      <c r="G52" s="358">
        <f t="shared" ref="G52:P52" si="22">SUM(G38:G51)</f>
        <v>3601.84</v>
      </c>
      <c r="H52" s="374">
        <f t="shared" si="22"/>
        <v>23829</v>
      </c>
      <c r="I52" s="361">
        <f t="shared" si="22"/>
        <v>75863.67</v>
      </c>
      <c r="J52" s="361">
        <f t="shared" si="22"/>
        <v>75863.67</v>
      </c>
      <c r="K52" s="361">
        <f t="shared" si="22"/>
        <v>0</v>
      </c>
      <c r="L52" s="356">
        <f t="shared" si="22"/>
        <v>0</v>
      </c>
      <c r="M52" s="358">
        <f t="shared" si="22"/>
        <v>19373.43</v>
      </c>
      <c r="N52" s="361">
        <f t="shared" si="22"/>
        <v>19373.43</v>
      </c>
      <c r="O52" s="361">
        <f t="shared" si="22"/>
        <v>0</v>
      </c>
      <c r="P52" s="361">
        <f t="shared" si="22"/>
        <v>0</v>
      </c>
      <c r="Q52" s="358">
        <f>SUM(Q38:Q51)</f>
        <v>0</v>
      </c>
      <c r="R52" s="361">
        <f>SUM(R38:R51)</f>
        <v>0</v>
      </c>
      <c r="S52" s="374">
        <f>SUM(S38:S51)</f>
        <v>0</v>
      </c>
      <c r="T52" s="374"/>
      <c r="W52" s="326"/>
    </row>
    <row r="53" spans="1:23" s="377" customFormat="1" ht="18.75" customHeight="1" thickBot="1">
      <c r="A53" s="1129" t="s">
        <v>599</v>
      </c>
      <c r="B53" s="1130"/>
      <c r="C53" s="1130"/>
      <c r="D53" s="1130"/>
      <c r="E53" s="1130"/>
      <c r="F53" s="1130"/>
      <c r="G53" s="1130"/>
      <c r="H53" s="1130"/>
      <c r="I53" s="1130"/>
      <c r="J53" s="1130"/>
      <c r="K53" s="1130"/>
      <c r="L53" s="1130"/>
      <c r="M53" s="1130"/>
      <c r="N53" s="1130"/>
      <c r="O53" s="1130"/>
      <c r="P53" s="1130"/>
      <c r="Q53" s="1130"/>
      <c r="R53" s="1130"/>
      <c r="S53" s="1130"/>
      <c r="T53" s="1131"/>
      <c r="W53" s="378"/>
    </row>
    <row r="54" spans="1:23" s="325" customFormat="1" ht="34.5" customHeight="1">
      <c r="A54" s="395"/>
      <c r="B54" s="396" t="s">
        <v>929</v>
      </c>
      <c r="C54" s="397">
        <v>7</v>
      </c>
      <c r="D54" s="398">
        <v>4736</v>
      </c>
      <c r="E54" s="315">
        <v>4736</v>
      </c>
      <c r="F54" s="316">
        <f t="shared" ref="F54:F117" si="23">SUM(G54,H54,I54,M54,Q54,R54,S54)</f>
        <v>23675</v>
      </c>
      <c r="G54" s="399">
        <f>750+1180</f>
        <v>1930</v>
      </c>
      <c r="H54" s="400">
        <v>9245</v>
      </c>
      <c r="I54" s="401">
        <f>SUM(J54:L54)</f>
        <v>3696.91</v>
      </c>
      <c r="J54" s="402">
        <v>3696.91</v>
      </c>
      <c r="K54" s="403">
        <v>0</v>
      </c>
      <c r="L54" s="404">
        <v>0</v>
      </c>
      <c r="M54" s="405">
        <f>SUM(N54:P54)</f>
        <v>8803.09</v>
      </c>
      <c r="N54" s="406">
        <v>8803.09</v>
      </c>
      <c r="O54" s="406">
        <v>0</v>
      </c>
      <c r="P54" s="400">
        <v>0</v>
      </c>
      <c r="Q54" s="399">
        <v>0</v>
      </c>
      <c r="R54" s="406">
        <v>0</v>
      </c>
      <c r="S54" s="407">
        <v>0</v>
      </c>
      <c r="T54" s="408" t="s">
        <v>68</v>
      </c>
      <c r="W54" s="326"/>
    </row>
    <row r="55" spans="1:23" s="325" customFormat="1" ht="57" customHeight="1">
      <c r="A55" s="365"/>
      <c r="B55" s="312" t="s">
        <v>930</v>
      </c>
      <c r="C55" s="313">
        <v>7</v>
      </c>
      <c r="D55" s="410">
        <v>4846</v>
      </c>
      <c r="E55" s="338">
        <v>4846</v>
      </c>
      <c r="F55" s="389">
        <f t="shared" si="23"/>
        <v>8524.7800000000007</v>
      </c>
      <c r="G55" s="334">
        <v>3350</v>
      </c>
      <c r="H55" s="318">
        <v>2226</v>
      </c>
      <c r="I55" s="319">
        <f t="shared" ref="I55:I118" si="24">SUM(J55:L55)</f>
        <v>2948.78</v>
      </c>
      <c r="J55" s="320">
        <v>2948.78</v>
      </c>
      <c r="K55" s="321">
        <v>0</v>
      </c>
      <c r="L55" s="322">
        <v>0</v>
      </c>
      <c r="M55" s="324">
        <f t="shared" ref="M55:M118" si="25">SUM(N55:P55)</f>
        <v>0</v>
      </c>
      <c r="N55" s="333">
        <v>0</v>
      </c>
      <c r="O55" s="333">
        <v>0</v>
      </c>
      <c r="P55" s="318">
        <v>0</v>
      </c>
      <c r="Q55" s="334">
        <v>0</v>
      </c>
      <c r="R55" s="333">
        <v>0</v>
      </c>
      <c r="S55" s="414">
        <v>0</v>
      </c>
      <c r="T55" s="415" t="s">
        <v>68</v>
      </c>
      <c r="W55" s="326"/>
    </row>
    <row r="56" spans="1:23" s="325" customFormat="1" ht="34.5" customHeight="1">
      <c r="A56" s="409"/>
      <c r="B56" s="312" t="s">
        <v>931</v>
      </c>
      <c r="C56" s="313"/>
      <c r="D56" s="410"/>
      <c r="E56" s="315">
        <v>4997</v>
      </c>
      <c r="F56" s="316">
        <f t="shared" si="23"/>
        <v>860</v>
      </c>
      <c r="G56" s="411">
        <v>0</v>
      </c>
      <c r="H56" s="412">
        <v>0</v>
      </c>
      <c r="I56" s="319">
        <f t="shared" si="24"/>
        <v>860</v>
      </c>
      <c r="J56" s="320">
        <v>860</v>
      </c>
      <c r="K56" s="348">
        <v>0</v>
      </c>
      <c r="L56" s="349">
        <v>0</v>
      </c>
      <c r="M56" s="324">
        <f t="shared" si="25"/>
        <v>0</v>
      </c>
      <c r="N56" s="413">
        <v>0</v>
      </c>
      <c r="O56" s="406">
        <v>0</v>
      </c>
      <c r="P56" s="400">
        <v>0</v>
      </c>
      <c r="Q56" s="334">
        <v>0</v>
      </c>
      <c r="R56" s="333">
        <v>0</v>
      </c>
      <c r="S56" s="414">
        <v>0</v>
      </c>
      <c r="T56" s="415" t="s">
        <v>68</v>
      </c>
      <c r="W56" s="326"/>
    </row>
    <row r="57" spans="1:23" s="325" customFormat="1" ht="24" customHeight="1">
      <c r="A57" s="409"/>
      <c r="B57" s="312" t="s">
        <v>932</v>
      </c>
      <c r="C57" s="313"/>
      <c r="D57" s="410"/>
      <c r="E57" s="315">
        <v>5063</v>
      </c>
      <c r="F57" s="316">
        <f t="shared" si="23"/>
        <v>13036.3</v>
      </c>
      <c r="G57" s="411">
        <v>0</v>
      </c>
      <c r="H57" s="412">
        <v>0</v>
      </c>
      <c r="I57" s="319">
        <f t="shared" si="24"/>
        <v>36.299999999999997</v>
      </c>
      <c r="J57" s="320">
        <v>36.299999999999997</v>
      </c>
      <c r="K57" s="348">
        <v>0</v>
      </c>
      <c r="L57" s="349">
        <v>0</v>
      </c>
      <c r="M57" s="324">
        <f t="shared" si="25"/>
        <v>3000</v>
      </c>
      <c r="N57" s="413">
        <v>3000</v>
      </c>
      <c r="O57" s="406">
        <v>0</v>
      </c>
      <c r="P57" s="400">
        <v>0</v>
      </c>
      <c r="Q57" s="334">
        <v>10000</v>
      </c>
      <c r="R57" s="333">
        <v>0</v>
      </c>
      <c r="S57" s="414">
        <v>0</v>
      </c>
      <c r="T57" s="415" t="s">
        <v>933</v>
      </c>
      <c r="W57" s="326"/>
    </row>
    <row r="58" spans="1:23" s="325" customFormat="1" ht="34.5" customHeight="1">
      <c r="A58" s="409"/>
      <c r="B58" s="312" t="s">
        <v>934</v>
      </c>
      <c r="C58" s="313"/>
      <c r="D58" s="410">
        <v>5006</v>
      </c>
      <c r="E58" s="315">
        <v>5006</v>
      </c>
      <c r="F58" s="316">
        <f t="shared" si="23"/>
        <v>2869.21</v>
      </c>
      <c r="G58" s="416">
        <v>0</v>
      </c>
      <c r="H58" s="412">
        <v>155</v>
      </c>
      <c r="I58" s="319">
        <f t="shared" si="24"/>
        <v>2714.21</v>
      </c>
      <c r="J58" s="320">
        <v>2714.21</v>
      </c>
      <c r="K58" s="348">
        <v>0</v>
      </c>
      <c r="L58" s="349">
        <v>0</v>
      </c>
      <c r="M58" s="324">
        <f t="shared" si="25"/>
        <v>0</v>
      </c>
      <c r="N58" s="413">
        <v>0</v>
      </c>
      <c r="O58" s="406">
        <v>0</v>
      </c>
      <c r="P58" s="400">
        <v>0</v>
      </c>
      <c r="Q58" s="334">
        <v>0</v>
      </c>
      <c r="R58" s="333">
        <v>0</v>
      </c>
      <c r="S58" s="414">
        <v>0</v>
      </c>
      <c r="T58" s="415" t="s">
        <v>68</v>
      </c>
      <c r="W58" s="326"/>
    </row>
    <row r="59" spans="1:23" s="325" customFormat="1" ht="34.5" customHeight="1">
      <c r="A59" s="409"/>
      <c r="B59" s="312" t="s">
        <v>935</v>
      </c>
      <c r="C59" s="313">
        <v>7</v>
      </c>
      <c r="D59" s="410">
        <v>5065</v>
      </c>
      <c r="E59" s="315">
        <v>5065</v>
      </c>
      <c r="F59" s="316">
        <f t="shared" si="23"/>
        <v>5797</v>
      </c>
      <c r="G59" s="416">
        <v>0</v>
      </c>
      <c r="H59" s="412">
        <v>3497</v>
      </c>
      <c r="I59" s="319">
        <f t="shared" si="24"/>
        <v>2300</v>
      </c>
      <c r="J59" s="320">
        <v>2300</v>
      </c>
      <c r="K59" s="348">
        <v>0</v>
      </c>
      <c r="L59" s="349">
        <v>0</v>
      </c>
      <c r="M59" s="324">
        <f t="shared" si="25"/>
        <v>0</v>
      </c>
      <c r="N59" s="413">
        <v>0</v>
      </c>
      <c r="O59" s="406">
        <v>0</v>
      </c>
      <c r="P59" s="400">
        <v>0</v>
      </c>
      <c r="Q59" s="334">
        <v>0</v>
      </c>
      <c r="R59" s="333">
        <v>0</v>
      </c>
      <c r="S59" s="414">
        <v>0</v>
      </c>
      <c r="T59" s="415" t="s">
        <v>68</v>
      </c>
      <c r="W59" s="326"/>
    </row>
    <row r="60" spans="1:23" s="325" customFormat="1" ht="31.5">
      <c r="A60" s="409"/>
      <c r="B60" s="312" t="s">
        <v>936</v>
      </c>
      <c r="C60" s="313">
        <v>7</v>
      </c>
      <c r="D60" s="410">
        <v>5093</v>
      </c>
      <c r="E60" s="315">
        <v>5093</v>
      </c>
      <c r="F60" s="316">
        <f t="shared" si="23"/>
        <v>2039</v>
      </c>
      <c r="G60" s="416">
        <v>0</v>
      </c>
      <c r="H60" s="412">
        <v>489</v>
      </c>
      <c r="I60" s="319">
        <f t="shared" si="24"/>
        <v>970</v>
      </c>
      <c r="J60" s="320">
        <v>970</v>
      </c>
      <c r="K60" s="348">
        <v>0</v>
      </c>
      <c r="L60" s="349">
        <v>0</v>
      </c>
      <c r="M60" s="324">
        <f t="shared" si="25"/>
        <v>580</v>
      </c>
      <c r="N60" s="413">
        <v>580</v>
      </c>
      <c r="O60" s="406">
        <v>0</v>
      </c>
      <c r="P60" s="400">
        <v>0</v>
      </c>
      <c r="Q60" s="334">
        <v>0</v>
      </c>
      <c r="R60" s="333">
        <v>0</v>
      </c>
      <c r="S60" s="414">
        <v>0</v>
      </c>
      <c r="T60" s="415" t="s">
        <v>68</v>
      </c>
      <c r="W60" s="326"/>
    </row>
    <row r="61" spans="1:23" s="325" customFormat="1" ht="24" customHeight="1">
      <c r="A61" s="409"/>
      <c r="B61" s="312" t="s">
        <v>937</v>
      </c>
      <c r="C61" s="313"/>
      <c r="D61" s="410"/>
      <c r="E61" s="315">
        <v>5126</v>
      </c>
      <c r="F61" s="316">
        <f t="shared" si="23"/>
        <v>1916</v>
      </c>
      <c r="G61" s="416">
        <v>0</v>
      </c>
      <c r="H61" s="412">
        <v>0</v>
      </c>
      <c r="I61" s="319">
        <f t="shared" si="24"/>
        <v>1916</v>
      </c>
      <c r="J61" s="320">
        <v>1916</v>
      </c>
      <c r="K61" s="348">
        <v>0</v>
      </c>
      <c r="L61" s="349">
        <v>0</v>
      </c>
      <c r="M61" s="324">
        <f t="shared" si="25"/>
        <v>0</v>
      </c>
      <c r="N61" s="413">
        <v>0</v>
      </c>
      <c r="O61" s="406">
        <v>0</v>
      </c>
      <c r="P61" s="400">
        <v>0</v>
      </c>
      <c r="Q61" s="334">
        <v>0</v>
      </c>
      <c r="R61" s="333">
        <v>0</v>
      </c>
      <c r="S61" s="414">
        <v>0</v>
      </c>
      <c r="T61" s="415" t="s">
        <v>68</v>
      </c>
      <c r="W61" s="326"/>
    </row>
    <row r="62" spans="1:23" s="325" customFormat="1" ht="24" customHeight="1">
      <c r="A62" s="409"/>
      <c r="B62" s="312" t="s">
        <v>938</v>
      </c>
      <c r="C62" s="313"/>
      <c r="D62" s="410"/>
      <c r="E62" s="315">
        <v>5127</v>
      </c>
      <c r="F62" s="316">
        <f t="shared" si="23"/>
        <v>3200</v>
      </c>
      <c r="G62" s="416">
        <v>0</v>
      </c>
      <c r="H62" s="412">
        <v>0</v>
      </c>
      <c r="I62" s="319">
        <f t="shared" si="24"/>
        <v>1000</v>
      </c>
      <c r="J62" s="320">
        <v>1000</v>
      </c>
      <c r="K62" s="348">
        <v>0</v>
      </c>
      <c r="L62" s="349">
        <v>0</v>
      </c>
      <c r="M62" s="324">
        <f t="shared" si="25"/>
        <v>2200</v>
      </c>
      <c r="N62" s="413">
        <v>2200</v>
      </c>
      <c r="O62" s="406">
        <v>0</v>
      </c>
      <c r="P62" s="400">
        <v>0</v>
      </c>
      <c r="Q62" s="334">
        <v>0</v>
      </c>
      <c r="R62" s="333">
        <v>0</v>
      </c>
      <c r="S62" s="414">
        <v>0</v>
      </c>
      <c r="T62" s="415" t="s">
        <v>68</v>
      </c>
      <c r="W62" s="326"/>
    </row>
    <row r="63" spans="1:23" s="325" customFormat="1" ht="24" customHeight="1">
      <c r="A63" s="409"/>
      <c r="B63" s="312" t="s">
        <v>939</v>
      </c>
      <c r="C63" s="313"/>
      <c r="D63" s="410"/>
      <c r="E63" s="315">
        <v>5128</v>
      </c>
      <c r="F63" s="316">
        <f t="shared" si="23"/>
        <v>1800</v>
      </c>
      <c r="G63" s="416">
        <v>0</v>
      </c>
      <c r="H63" s="412">
        <v>0</v>
      </c>
      <c r="I63" s="319">
        <f t="shared" si="24"/>
        <v>1800</v>
      </c>
      <c r="J63" s="320">
        <v>1800</v>
      </c>
      <c r="K63" s="348">
        <v>0</v>
      </c>
      <c r="L63" s="349">
        <v>0</v>
      </c>
      <c r="M63" s="324">
        <f t="shared" si="25"/>
        <v>0</v>
      </c>
      <c r="N63" s="413">
        <v>0</v>
      </c>
      <c r="O63" s="406">
        <v>0</v>
      </c>
      <c r="P63" s="400">
        <v>0</v>
      </c>
      <c r="Q63" s="334">
        <v>0</v>
      </c>
      <c r="R63" s="333">
        <v>0</v>
      </c>
      <c r="S63" s="414">
        <v>0</v>
      </c>
      <c r="T63" s="415" t="s">
        <v>68</v>
      </c>
      <c r="W63" s="326"/>
    </row>
    <row r="64" spans="1:23" s="325" customFormat="1" ht="24" customHeight="1">
      <c r="A64" s="409"/>
      <c r="B64" s="312" t="s">
        <v>940</v>
      </c>
      <c r="C64" s="313"/>
      <c r="D64" s="410"/>
      <c r="E64" s="315">
        <v>5129</v>
      </c>
      <c r="F64" s="316">
        <f t="shared" si="23"/>
        <v>4914.3599999999997</v>
      </c>
      <c r="G64" s="416">
        <v>0</v>
      </c>
      <c r="H64" s="412">
        <v>0</v>
      </c>
      <c r="I64" s="319">
        <f t="shared" si="24"/>
        <v>4914.3599999999997</v>
      </c>
      <c r="J64" s="320">
        <v>4914.3599999999997</v>
      </c>
      <c r="K64" s="348">
        <v>0</v>
      </c>
      <c r="L64" s="349">
        <v>0</v>
      </c>
      <c r="M64" s="324">
        <f t="shared" si="25"/>
        <v>0</v>
      </c>
      <c r="N64" s="413">
        <v>0</v>
      </c>
      <c r="O64" s="406">
        <v>0</v>
      </c>
      <c r="P64" s="400">
        <v>0</v>
      </c>
      <c r="Q64" s="334">
        <v>0</v>
      </c>
      <c r="R64" s="333">
        <v>0</v>
      </c>
      <c r="S64" s="414">
        <v>0</v>
      </c>
      <c r="T64" s="415" t="s">
        <v>68</v>
      </c>
      <c r="W64" s="326"/>
    </row>
    <row r="65" spans="1:23" s="325" customFormat="1" ht="34.5" customHeight="1">
      <c r="A65" s="409"/>
      <c r="B65" s="312" t="s">
        <v>941</v>
      </c>
      <c r="C65" s="313"/>
      <c r="D65" s="410"/>
      <c r="E65" s="315">
        <v>5130</v>
      </c>
      <c r="F65" s="316">
        <f t="shared" si="23"/>
        <v>6039.85</v>
      </c>
      <c r="G65" s="416">
        <v>0</v>
      </c>
      <c r="H65" s="412">
        <v>0</v>
      </c>
      <c r="I65" s="319">
        <f t="shared" si="24"/>
        <v>2939.85</v>
      </c>
      <c r="J65" s="320">
        <v>2939.85</v>
      </c>
      <c r="K65" s="348">
        <v>0</v>
      </c>
      <c r="L65" s="349">
        <v>0</v>
      </c>
      <c r="M65" s="324">
        <f t="shared" si="25"/>
        <v>3100</v>
      </c>
      <c r="N65" s="413">
        <v>3100</v>
      </c>
      <c r="O65" s="406">
        <v>0</v>
      </c>
      <c r="P65" s="400">
        <v>0</v>
      </c>
      <c r="Q65" s="334">
        <v>0</v>
      </c>
      <c r="R65" s="333">
        <v>0</v>
      </c>
      <c r="S65" s="414">
        <v>0</v>
      </c>
      <c r="T65" s="415" t="s">
        <v>68</v>
      </c>
      <c r="W65" s="326"/>
    </row>
    <row r="66" spans="1:23" s="325" customFormat="1" ht="34.5" customHeight="1">
      <c r="A66" s="409"/>
      <c r="B66" s="312" t="s">
        <v>4004</v>
      </c>
      <c r="C66" s="313"/>
      <c r="D66" s="410"/>
      <c r="E66" s="315">
        <v>5131</v>
      </c>
      <c r="F66" s="316">
        <f t="shared" si="23"/>
        <v>370.05</v>
      </c>
      <c r="G66" s="416">
        <v>0</v>
      </c>
      <c r="H66" s="412">
        <v>0</v>
      </c>
      <c r="I66" s="319">
        <f t="shared" si="24"/>
        <v>370.05</v>
      </c>
      <c r="J66" s="320">
        <v>370.05</v>
      </c>
      <c r="K66" s="348">
        <v>0</v>
      </c>
      <c r="L66" s="349">
        <v>0</v>
      </c>
      <c r="M66" s="324">
        <f t="shared" si="25"/>
        <v>0</v>
      </c>
      <c r="N66" s="413">
        <v>0</v>
      </c>
      <c r="O66" s="406">
        <v>0</v>
      </c>
      <c r="P66" s="400">
        <v>0</v>
      </c>
      <c r="Q66" s="334">
        <v>0</v>
      </c>
      <c r="R66" s="333">
        <v>0</v>
      </c>
      <c r="S66" s="414">
        <v>0</v>
      </c>
      <c r="T66" s="415" t="s">
        <v>68</v>
      </c>
      <c r="W66" s="326"/>
    </row>
    <row r="67" spans="1:23" s="325" customFormat="1" ht="24" customHeight="1">
      <c r="A67" s="409"/>
      <c r="B67" s="312" t="s">
        <v>942</v>
      </c>
      <c r="C67" s="313"/>
      <c r="D67" s="410"/>
      <c r="E67" s="315">
        <v>5132</v>
      </c>
      <c r="F67" s="316">
        <f t="shared" si="23"/>
        <v>966.78</v>
      </c>
      <c r="G67" s="416">
        <v>0</v>
      </c>
      <c r="H67" s="412">
        <v>0</v>
      </c>
      <c r="I67" s="319">
        <f t="shared" si="24"/>
        <v>966.78</v>
      </c>
      <c r="J67" s="320">
        <v>966.78</v>
      </c>
      <c r="K67" s="348">
        <v>0</v>
      </c>
      <c r="L67" s="349">
        <v>0</v>
      </c>
      <c r="M67" s="324">
        <f t="shared" si="25"/>
        <v>0</v>
      </c>
      <c r="N67" s="413">
        <v>0</v>
      </c>
      <c r="O67" s="406">
        <v>0</v>
      </c>
      <c r="P67" s="400">
        <v>0</v>
      </c>
      <c r="Q67" s="334">
        <v>0</v>
      </c>
      <c r="R67" s="333">
        <v>0</v>
      </c>
      <c r="S67" s="414">
        <v>0</v>
      </c>
      <c r="T67" s="415" t="s">
        <v>68</v>
      </c>
      <c r="W67" s="326"/>
    </row>
    <row r="68" spans="1:23" s="325" customFormat="1" ht="34.5" customHeight="1">
      <c r="A68" s="409"/>
      <c r="B68" s="312" t="s">
        <v>943</v>
      </c>
      <c r="C68" s="313"/>
      <c r="D68" s="410"/>
      <c r="E68" s="315">
        <v>5133</v>
      </c>
      <c r="F68" s="316">
        <f>SUM(G68,H68,I68,M68,Q68,R68,S68)+500</f>
        <v>2230.7200000000003</v>
      </c>
      <c r="G68" s="416">
        <v>0</v>
      </c>
      <c r="H68" s="412">
        <v>0</v>
      </c>
      <c r="I68" s="319">
        <f t="shared" si="24"/>
        <v>1730.72</v>
      </c>
      <c r="J68" s="320">
        <v>1730.72</v>
      </c>
      <c r="K68" s="348">
        <v>0</v>
      </c>
      <c r="L68" s="349">
        <v>0</v>
      </c>
      <c r="M68" s="324">
        <f t="shared" si="25"/>
        <v>0</v>
      </c>
      <c r="N68" s="413">
        <v>0</v>
      </c>
      <c r="O68" s="406">
        <v>0</v>
      </c>
      <c r="P68" s="400">
        <v>0</v>
      </c>
      <c r="Q68" s="334">
        <v>0</v>
      </c>
      <c r="R68" s="333">
        <v>0</v>
      </c>
      <c r="S68" s="414">
        <v>0</v>
      </c>
      <c r="T68" s="351" t="s">
        <v>920</v>
      </c>
      <c r="W68" s="326"/>
    </row>
    <row r="69" spans="1:23" s="325" customFormat="1" ht="45" customHeight="1">
      <c r="A69" s="409"/>
      <c r="B69" s="312" t="s">
        <v>944</v>
      </c>
      <c r="C69" s="313"/>
      <c r="D69" s="410"/>
      <c r="E69" s="315">
        <v>5134</v>
      </c>
      <c r="F69" s="316">
        <f t="shared" si="23"/>
        <v>2900</v>
      </c>
      <c r="G69" s="416">
        <v>0</v>
      </c>
      <c r="H69" s="412">
        <v>0</v>
      </c>
      <c r="I69" s="319">
        <f t="shared" si="24"/>
        <v>1500</v>
      </c>
      <c r="J69" s="320">
        <v>1500</v>
      </c>
      <c r="K69" s="348">
        <v>0</v>
      </c>
      <c r="L69" s="349">
        <v>0</v>
      </c>
      <c r="M69" s="324">
        <f t="shared" si="25"/>
        <v>1400</v>
      </c>
      <c r="N69" s="413">
        <v>1400</v>
      </c>
      <c r="O69" s="406">
        <v>0</v>
      </c>
      <c r="P69" s="400">
        <v>0</v>
      </c>
      <c r="Q69" s="334">
        <v>0</v>
      </c>
      <c r="R69" s="333">
        <v>0</v>
      </c>
      <c r="S69" s="414">
        <v>0</v>
      </c>
      <c r="T69" s="415" t="s">
        <v>68</v>
      </c>
      <c r="W69" s="326"/>
    </row>
    <row r="70" spans="1:23" s="325" customFormat="1" ht="34.5" customHeight="1">
      <c r="A70" s="409"/>
      <c r="B70" s="312" t="s">
        <v>945</v>
      </c>
      <c r="C70" s="313"/>
      <c r="D70" s="410"/>
      <c r="E70" s="315">
        <v>5135</v>
      </c>
      <c r="F70" s="316">
        <f t="shared" si="23"/>
        <v>1144.01</v>
      </c>
      <c r="G70" s="416">
        <v>0</v>
      </c>
      <c r="H70" s="412">
        <v>0</v>
      </c>
      <c r="I70" s="319">
        <f t="shared" si="24"/>
        <v>1144.01</v>
      </c>
      <c r="J70" s="320">
        <v>1144.01</v>
      </c>
      <c r="K70" s="348">
        <v>0</v>
      </c>
      <c r="L70" s="349">
        <v>0</v>
      </c>
      <c r="M70" s="324">
        <f t="shared" si="25"/>
        <v>0</v>
      </c>
      <c r="N70" s="413">
        <v>0</v>
      </c>
      <c r="O70" s="406">
        <v>0</v>
      </c>
      <c r="P70" s="400">
        <v>0</v>
      </c>
      <c r="Q70" s="334">
        <v>0</v>
      </c>
      <c r="R70" s="333">
        <v>0</v>
      </c>
      <c r="S70" s="414">
        <v>0</v>
      </c>
      <c r="T70" s="415" t="s">
        <v>68</v>
      </c>
      <c r="W70" s="326"/>
    </row>
    <row r="71" spans="1:23" s="325" customFormat="1" ht="34.5" customHeight="1">
      <c r="A71" s="409"/>
      <c r="B71" s="312" t="s">
        <v>946</v>
      </c>
      <c r="C71" s="313"/>
      <c r="D71" s="410"/>
      <c r="E71" s="315">
        <v>5136</v>
      </c>
      <c r="F71" s="316">
        <f t="shared" si="23"/>
        <v>1500</v>
      </c>
      <c r="G71" s="416">
        <v>0</v>
      </c>
      <c r="H71" s="412">
        <v>0</v>
      </c>
      <c r="I71" s="319">
        <f t="shared" si="24"/>
        <v>1500</v>
      </c>
      <c r="J71" s="320">
        <v>1500</v>
      </c>
      <c r="K71" s="348">
        <v>0</v>
      </c>
      <c r="L71" s="349">
        <v>0</v>
      </c>
      <c r="M71" s="324">
        <f t="shared" si="25"/>
        <v>0</v>
      </c>
      <c r="N71" s="413">
        <v>0</v>
      </c>
      <c r="O71" s="406">
        <v>0</v>
      </c>
      <c r="P71" s="400">
        <v>0</v>
      </c>
      <c r="Q71" s="334">
        <v>0</v>
      </c>
      <c r="R71" s="333">
        <v>0</v>
      </c>
      <c r="S71" s="414">
        <v>0</v>
      </c>
      <c r="T71" s="415" t="s">
        <v>68</v>
      </c>
      <c r="W71" s="326"/>
    </row>
    <row r="72" spans="1:23" s="325" customFormat="1" ht="34.5" customHeight="1">
      <c r="A72" s="409"/>
      <c r="B72" s="312" t="s">
        <v>947</v>
      </c>
      <c r="C72" s="313"/>
      <c r="D72" s="410"/>
      <c r="E72" s="315">
        <v>5137</v>
      </c>
      <c r="F72" s="316">
        <f t="shared" si="23"/>
        <v>726.59</v>
      </c>
      <c r="G72" s="416">
        <v>0</v>
      </c>
      <c r="H72" s="412">
        <v>0</v>
      </c>
      <c r="I72" s="319">
        <f t="shared" si="24"/>
        <v>726.59</v>
      </c>
      <c r="J72" s="320">
        <v>726.59</v>
      </c>
      <c r="K72" s="348">
        <v>0</v>
      </c>
      <c r="L72" s="349">
        <v>0</v>
      </c>
      <c r="M72" s="324">
        <f t="shared" si="25"/>
        <v>0</v>
      </c>
      <c r="N72" s="413">
        <v>0</v>
      </c>
      <c r="O72" s="406">
        <v>0</v>
      </c>
      <c r="P72" s="400">
        <v>0</v>
      </c>
      <c r="Q72" s="334">
        <v>0</v>
      </c>
      <c r="R72" s="333">
        <v>0</v>
      </c>
      <c r="S72" s="414">
        <v>0</v>
      </c>
      <c r="T72" s="415" t="s">
        <v>68</v>
      </c>
      <c r="W72" s="326"/>
    </row>
    <row r="73" spans="1:23" s="325" customFormat="1" ht="34.5" customHeight="1">
      <c r="A73" s="409"/>
      <c r="B73" s="312" t="s">
        <v>948</v>
      </c>
      <c r="C73" s="313"/>
      <c r="D73" s="410"/>
      <c r="E73" s="315">
        <v>5138</v>
      </c>
      <c r="F73" s="316">
        <f t="shared" si="23"/>
        <v>472.95</v>
      </c>
      <c r="G73" s="416">
        <v>0</v>
      </c>
      <c r="H73" s="412">
        <v>0</v>
      </c>
      <c r="I73" s="319">
        <f t="shared" si="24"/>
        <v>472.95</v>
      </c>
      <c r="J73" s="320">
        <v>472.95</v>
      </c>
      <c r="K73" s="348">
        <v>0</v>
      </c>
      <c r="L73" s="349">
        <v>0</v>
      </c>
      <c r="M73" s="324">
        <f t="shared" si="25"/>
        <v>0</v>
      </c>
      <c r="N73" s="413">
        <v>0</v>
      </c>
      <c r="O73" s="406">
        <v>0</v>
      </c>
      <c r="P73" s="400">
        <v>0</v>
      </c>
      <c r="Q73" s="334">
        <v>0</v>
      </c>
      <c r="R73" s="333">
        <v>0</v>
      </c>
      <c r="S73" s="414">
        <v>0</v>
      </c>
      <c r="T73" s="415" t="s">
        <v>68</v>
      </c>
      <c r="W73" s="326"/>
    </row>
    <row r="74" spans="1:23" s="325" customFormat="1" ht="34.5" customHeight="1">
      <c r="A74" s="409"/>
      <c r="B74" s="312" t="s">
        <v>949</v>
      </c>
      <c r="C74" s="313"/>
      <c r="D74" s="410"/>
      <c r="E74" s="315">
        <v>5139</v>
      </c>
      <c r="F74" s="316">
        <f t="shared" si="23"/>
        <v>519.41999999999996</v>
      </c>
      <c r="G74" s="416">
        <v>0</v>
      </c>
      <c r="H74" s="412">
        <v>0</v>
      </c>
      <c r="I74" s="319">
        <f t="shared" si="24"/>
        <v>519.41999999999996</v>
      </c>
      <c r="J74" s="320">
        <v>519.41999999999996</v>
      </c>
      <c r="K74" s="348">
        <v>0</v>
      </c>
      <c r="L74" s="349">
        <v>0</v>
      </c>
      <c r="M74" s="324">
        <f t="shared" si="25"/>
        <v>0</v>
      </c>
      <c r="N74" s="413">
        <v>0</v>
      </c>
      <c r="O74" s="406">
        <v>0</v>
      </c>
      <c r="P74" s="400">
        <v>0</v>
      </c>
      <c r="Q74" s="334">
        <v>0</v>
      </c>
      <c r="R74" s="333">
        <v>0</v>
      </c>
      <c r="S74" s="414">
        <v>0</v>
      </c>
      <c r="T74" s="415" t="s">
        <v>68</v>
      </c>
      <c r="W74" s="326"/>
    </row>
    <row r="75" spans="1:23" s="325" customFormat="1" ht="34.5" customHeight="1">
      <c r="A75" s="409"/>
      <c r="B75" s="312" t="s">
        <v>950</v>
      </c>
      <c r="C75" s="313"/>
      <c r="D75" s="410"/>
      <c r="E75" s="315">
        <v>5140</v>
      </c>
      <c r="F75" s="316">
        <f t="shared" si="23"/>
        <v>1259.72</v>
      </c>
      <c r="G75" s="416">
        <v>0</v>
      </c>
      <c r="H75" s="412">
        <v>0</v>
      </c>
      <c r="I75" s="319">
        <f t="shared" si="24"/>
        <v>1259.72</v>
      </c>
      <c r="J75" s="320">
        <v>1259.72</v>
      </c>
      <c r="K75" s="348">
        <v>0</v>
      </c>
      <c r="L75" s="349">
        <v>0</v>
      </c>
      <c r="M75" s="324">
        <f t="shared" si="25"/>
        <v>0</v>
      </c>
      <c r="N75" s="413">
        <v>0</v>
      </c>
      <c r="O75" s="406">
        <v>0</v>
      </c>
      <c r="P75" s="400">
        <v>0</v>
      </c>
      <c r="Q75" s="334">
        <v>0</v>
      </c>
      <c r="R75" s="333">
        <v>0</v>
      </c>
      <c r="S75" s="414">
        <v>0</v>
      </c>
      <c r="T75" s="415" t="s">
        <v>68</v>
      </c>
      <c r="W75" s="326"/>
    </row>
    <row r="76" spans="1:23" s="325" customFormat="1" ht="24" customHeight="1">
      <c r="A76" s="409"/>
      <c r="B76" s="312" t="s">
        <v>951</v>
      </c>
      <c r="C76" s="313"/>
      <c r="D76" s="410"/>
      <c r="E76" s="315">
        <v>5141</v>
      </c>
      <c r="F76" s="316">
        <f t="shared" si="23"/>
        <v>1860</v>
      </c>
      <c r="G76" s="416">
        <v>0</v>
      </c>
      <c r="H76" s="412">
        <v>0</v>
      </c>
      <c r="I76" s="319">
        <f t="shared" si="24"/>
        <v>1860</v>
      </c>
      <c r="J76" s="320">
        <v>1860</v>
      </c>
      <c r="K76" s="348">
        <v>0</v>
      </c>
      <c r="L76" s="349">
        <v>0</v>
      </c>
      <c r="M76" s="324">
        <f t="shared" si="25"/>
        <v>0</v>
      </c>
      <c r="N76" s="413">
        <v>0</v>
      </c>
      <c r="O76" s="406">
        <v>0</v>
      </c>
      <c r="P76" s="400">
        <v>0</v>
      </c>
      <c r="Q76" s="334">
        <v>0</v>
      </c>
      <c r="R76" s="333">
        <v>0</v>
      </c>
      <c r="S76" s="414">
        <v>0</v>
      </c>
      <c r="T76" s="415" t="s">
        <v>68</v>
      </c>
      <c r="W76" s="326"/>
    </row>
    <row r="77" spans="1:23" s="325" customFormat="1" ht="42">
      <c r="A77" s="365"/>
      <c r="B77" s="312" t="s">
        <v>952</v>
      </c>
      <c r="C77" s="313"/>
      <c r="D77" s="410"/>
      <c r="E77" s="338">
        <v>5142</v>
      </c>
      <c r="F77" s="389">
        <f t="shared" si="23"/>
        <v>750</v>
      </c>
      <c r="G77" s="869">
        <v>0</v>
      </c>
      <c r="H77" s="318">
        <v>0</v>
      </c>
      <c r="I77" s="319">
        <f t="shared" si="24"/>
        <v>750</v>
      </c>
      <c r="J77" s="320">
        <v>750</v>
      </c>
      <c r="K77" s="321">
        <v>0</v>
      </c>
      <c r="L77" s="322">
        <v>0</v>
      </c>
      <c r="M77" s="324">
        <f t="shared" si="25"/>
        <v>0</v>
      </c>
      <c r="N77" s="333">
        <v>0</v>
      </c>
      <c r="O77" s="333">
        <v>0</v>
      </c>
      <c r="P77" s="318">
        <v>0</v>
      </c>
      <c r="Q77" s="334">
        <v>0</v>
      </c>
      <c r="R77" s="333">
        <v>0</v>
      </c>
      <c r="S77" s="414">
        <v>0</v>
      </c>
      <c r="T77" s="415" t="s">
        <v>68</v>
      </c>
      <c r="W77" s="326"/>
    </row>
    <row r="78" spans="1:23" s="325" customFormat="1" ht="34.5" customHeight="1">
      <c r="A78" s="409"/>
      <c r="B78" s="312" t="s">
        <v>953</v>
      </c>
      <c r="C78" s="313"/>
      <c r="D78" s="410"/>
      <c r="E78" s="315">
        <v>5143</v>
      </c>
      <c r="F78" s="316">
        <f t="shared" si="23"/>
        <v>1100</v>
      </c>
      <c r="G78" s="416">
        <v>0</v>
      </c>
      <c r="H78" s="412">
        <v>0</v>
      </c>
      <c r="I78" s="319">
        <f t="shared" si="24"/>
        <v>1100</v>
      </c>
      <c r="J78" s="320">
        <v>1100</v>
      </c>
      <c r="K78" s="348">
        <v>0</v>
      </c>
      <c r="L78" s="349">
        <v>0</v>
      </c>
      <c r="M78" s="324">
        <f t="shared" si="25"/>
        <v>0</v>
      </c>
      <c r="N78" s="413">
        <v>0</v>
      </c>
      <c r="O78" s="406">
        <v>0</v>
      </c>
      <c r="P78" s="400">
        <v>0</v>
      </c>
      <c r="Q78" s="334">
        <v>0</v>
      </c>
      <c r="R78" s="333">
        <v>0</v>
      </c>
      <c r="S78" s="414">
        <v>0</v>
      </c>
      <c r="T78" s="415" t="s">
        <v>68</v>
      </c>
      <c r="W78" s="326"/>
    </row>
    <row r="79" spans="1:23" s="325" customFormat="1" ht="34.5" customHeight="1">
      <c r="A79" s="409"/>
      <c r="B79" s="312" t="s">
        <v>954</v>
      </c>
      <c r="C79" s="313"/>
      <c r="D79" s="410"/>
      <c r="E79" s="315">
        <v>5146</v>
      </c>
      <c r="F79" s="316">
        <f t="shared" si="23"/>
        <v>912.25</v>
      </c>
      <c r="G79" s="416">
        <v>0</v>
      </c>
      <c r="H79" s="412">
        <v>0</v>
      </c>
      <c r="I79" s="319">
        <f t="shared" si="24"/>
        <v>912.25</v>
      </c>
      <c r="J79" s="320">
        <v>912.25</v>
      </c>
      <c r="K79" s="348">
        <v>0</v>
      </c>
      <c r="L79" s="349">
        <v>0</v>
      </c>
      <c r="M79" s="324">
        <f t="shared" si="25"/>
        <v>0</v>
      </c>
      <c r="N79" s="413">
        <v>0</v>
      </c>
      <c r="O79" s="406">
        <v>0</v>
      </c>
      <c r="P79" s="400">
        <v>0</v>
      </c>
      <c r="Q79" s="334">
        <v>0</v>
      </c>
      <c r="R79" s="333">
        <v>0</v>
      </c>
      <c r="S79" s="414">
        <v>0</v>
      </c>
      <c r="T79" s="415" t="s">
        <v>68</v>
      </c>
      <c r="W79" s="326"/>
    </row>
    <row r="80" spans="1:23" s="325" customFormat="1" ht="34.5" customHeight="1">
      <c r="A80" s="409"/>
      <c r="B80" s="312" t="s">
        <v>955</v>
      </c>
      <c r="C80" s="313"/>
      <c r="D80" s="410"/>
      <c r="E80" s="315">
        <v>5147</v>
      </c>
      <c r="F80" s="316">
        <f t="shared" si="23"/>
        <v>700</v>
      </c>
      <c r="G80" s="416">
        <v>0</v>
      </c>
      <c r="H80" s="412">
        <v>0</v>
      </c>
      <c r="I80" s="319">
        <f t="shared" si="24"/>
        <v>700</v>
      </c>
      <c r="J80" s="320">
        <v>700</v>
      </c>
      <c r="K80" s="348">
        <v>0</v>
      </c>
      <c r="L80" s="349">
        <v>0</v>
      </c>
      <c r="M80" s="324">
        <f t="shared" si="25"/>
        <v>0</v>
      </c>
      <c r="N80" s="413">
        <v>0</v>
      </c>
      <c r="O80" s="406">
        <v>0</v>
      </c>
      <c r="P80" s="400">
        <v>0</v>
      </c>
      <c r="Q80" s="334">
        <v>0</v>
      </c>
      <c r="R80" s="333">
        <v>0</v>
      </c>
      <c r="S80" s="414">
        <v>0</v>
      </c>
      <c r="T80" s="415" t="s">
        <v>68</v>
      </c>
      <c r="W80" s="326"/>
    </row>
    <row r="81" spans="1:23" s="325" customFormat="1" ht="34.5" customHeight="1">
      <c r="A81" s="409"/>
      <c r="B81" s="312" t="s">
        <v>956</v>
      </c>
      <c r="C81" s="313"/>
      <c r="D81" s="410"/>
      <c r="E81" s="315">
        <v>5149</v>
      </c>
      <c r="F81" s="316">
        <f t="shared" si="23"/>
        <v>1576.28</v>
      </c>
      <c r="G81" s="416">
        <v>0</v>
      </c>
      <c r="H81" s="412">
        <v>0</v>
      </c>
      <c r="I81" s="319">
        <f t="shared" si="24"/>
        <v>1576.28</v>
      </c>
      <c r="J81" s="320">
        <v>1576.28</v>
      </c>
      <c r="K81" s="348">
        <v>0</v>
      </c>
      <c r="L81" s="349">
        <v>0</v>
      </c>
      <c r="M81" s="324">
        <f t="shared" si="25"/>
        <v>0</v>
      </c>
      <c r="N81" s="413">
        <v>0</v>
      </c>
      <c r="O81" s="406">
        <v>0</v>
      </c>
      <c r="P81" s="400">
        <v>0</v>
      </c>
      <c r="Q81" s="334">
        <v>0</v>
      </c>
      <c r="R81" s="333">
        <v>0</v>
      </c>
      <c r="S81" s="414">
        <v>0</v>
      </c>
      <c r="T81" s="415" t="s">
        <v>68</v>
      </c>
      <c r="W81" s="326"/>
    </row>
    <row r="82" spans="1:23" s="325" customFormat="1" ht="34.5" customHeight="1">
      <c r="A82" s="409"/>
      <c r="B82" s="312" t="s">
        <v>957</v>
      </c>
      <c r="C82" s="313"/>
      <c r="D82" s="410"/>
      <c r="E82" s="315">
        <v>5150</v>
      </c>
      <c r="F82" s="316">
        <f t="shared" si="23"/>
        <v>3498.98</v>
      </c>
      <c r="G82" s="416">
        <v>0</v>
      </c>
      <c r="H82" s="412">
        <v>0</v>
      </c>
      <c r="I82" s="319">
        <f t="shared" si="24"/>
        <v>3498.98</v>
      </c>
      <c r="J82" s="320">
        <v>3498.98</v>
      </c>
      <c r="K82" s="348">
        <v>0</v>
      </c>
      <c r="L82" s="349">
        <v>0</v>
      </c>
      <c r="M82" s="324">
        <f t="shared" si="25"/>
        <v>0</v>
      </c>
      <c r="N82" s="413">
        <v>0</v>
      </c>
      <c r="O82" s="406">
        <v>0</v>
      </c>
      <c r="P82" s="400">
        <v>0</v>
      </c>
      <c r="Q82" s="334">
        <v>0</v>
      </c>
      <c r="R82" s="333">
        <v>0</v>
      </c>
      <c r="S82" s="414">
        <v>0</v>
      </c>
      <c r="T82" s="415" t="s">
        <v>68</v>
      </c>
      <c r="W82" s="326"/>
    </row>
    <row r="83" spans="1:23" s="325" customFormat="1" ht="57" customHeight="1">
      <c r="A83" s="409"/>
      <c r="B83" s="312" t="s">
        <v>958</v>
      </c>
      <c r="C83" s="313"/>
      <c r="D83" s="410"/>
      <c r="E83" s="315">
        <v>5151</v>
      </c>
      <c r="F83" s="316">
        <f t="shared" si="23"/>
        <v>690.22</v>
      </c>
      <c r="G83" s="416">
        <v>0</v>
      </c>
      <c r="H83" s="412">
        <v>0</v>
      </c>
      <c r="I83" s="319">
        <f t="shared" si="24"/>
        <v>690.22</v>
      </c>
      <c r="J83" s="320">
        <v>690.22</v>
      </c>
      <c r="K83" s="348">
        <v>0</v>
      </c>
      <c r="L83" s="349">
        <v>0</v>
      </c>
      <c r="M83" s="324">
        <f t="shared" si="25"/>
        <v>0</v>
      </c>
      <c r="N83" s="413">
        <v>0</v>
      </c>
      <c r="O83" s="406">
        <v>0</v>
      </c>
      <c r="P83" s="400">
        <v>0</v>
      </c>
      <c r="Q83" s="334">
        <v>0</v>
      </c>
      <c r="R83" s="333">
        <v>0</v>
      </c>
      <c r="S83" s="414">
        <v>0</v>
      </c>
      <c r="T83" s="415" t="s">
        <v>68</v>
      </c>
      <c r="W83" s="326"/>
    </row>
    <row r="84" spans="1:23" s="325" customFormat="1" ht="34.5" customHeight="1">
      <c r="A84" s="409"/>
      <c r="B84" s="312" t="s">
        <v>959</v>
      </c>
      <c r="C84" s="313"/>
      <c r="D84" s="410"/>
      <c r="E84" s="315">
        <v>5152</v>
      </c>
      <c r="F84" s="316">
        <f t="shared" si="23"/>
        <v>672.46</v>
      </c>
      <c r="G84" s="416">
        <v>0</v>
      </c>
      <c r="H84" s="412">
        <v>0</v>
      </c>
      <c r="I84" s="319">
        <f t="shared" si="24"/>
        <v>672.46</v>
      </c>
      <c r="J84" s="320">
        <v>672.46</v>
      </c>
      <c r="K84" s="348">
        <v>0</v>
      </c>
      <c r="L84" s="349">
        <v>0</v>
      </c>
      <c r="M84" s="324">
        <f t="shared" si="25"/>
        <v>0</v>
      </c>
      <c r="N84" s="413">
        <v>0</v>
      </c>
      <c r="O84" s="406">
        <v>0</v>
      </c>
      <c r="P84" s="400">
        <v>0</v>
      </c>
      <c r="Q84" s="334">
        <v>0</v>
      </c>
      <c r="R84" s="333">
        <v>0</v>
      </c>
      <c r="S84" s="414">
        <v>0</v>
      </c>
      <c r="T84" s="415" t="s">
        <v>68</v>
      </c>
      <c r="W84" s="326"/>
    </row>
    <row r="85" spans="1:23" s="325" customFormat="1" ht="34.5" customHeight="1">
      <c r="A85" s="409"/>
      <c r="B85" s="312" t="s">
        <v>960</v>
      </c>
      <c r="C85" s="313"/>
      <c r="D85" s="410"/>
      <c r="E85" s="315">
        <v>5153</v>
      </c>
      <c r="F85" s="316">
        <f t="shared" si="23"/>
        <v>2768.49</v>
      </c>
      <c r="G85" s="416">
        <v>0</v>
      </c>
      <c r="H85" s="412">
        <v>0</v>
      </c>
      <c r="I85" s="319">
        <f t="shared" si="24"/>
        <v>2768.49</v>
      </c>
      <c r="J85" s="320">
        <v>2768.49</v>
      </c>
      <c r="K85" s="348">
        <v>0</v>
      </c>
      <c r="L85" s="349">
        <v>0</v>
      </c>
      <c r="M85" s="324">
        <f t="shared" si="25"/>
        <v>0</v>
      </c>
      <c r="N85" s="413">
        <v>0</v>
      </c>
      <c r="O85" s="406">
        <v>0</v>
      </c>
      <c r="P85" s="400">
        <v>0</v>
      </c>
      <c r="Q85" s="334">
        <v>0</v>
      </c>
      <c r="R85" s="333">
        <v>0</v>
      </c>
      <c r="S85" s="414">
        <v>0</v>
      </c>
      <c r="T85" s="415" t="s">
        <v>68</v>
      </c>
      <c r="W85" s="326"/>
    </row>
    <row r="86" spans="1:23" s="325" customFormat="1" ht="34.5" customHeight="1">
      <c r="A86" s="409"/>
      <c r="B86" s="312" t="s">
        <v>961</v>
      </c>
      <c r="C86" s="313"/>
      <c r="D86" s="410"/>
      <c r="E86" s="315">
        <v>5154</v>
      </c>
      <c r="F86" s="316">
        <f t="shared" si="23"/>
        <v>1763.45</v>
      </c>
      <c r="G86" s="416">
        <v>0</v>
      </c>
      <c r="H86" s="412">
        <v>0</v>
      </c>
      <c r="I86" s="319">
        <f t="shared" si="24"/>
        <v>1763.45</v>
      </c>
      <c r="J86" s="320">
        <v>1763.45</v>
      </c>
      <c r="K86" s="348">
        <v>0</v>
      </c>
      <c r="L86" s="349">
        <v>0</v>
      </c>
      <c r="M86" s="324">
        <f t="shared" si="25"/>
        <v>0</v>
      </c>
      <c r="N86" s="413">
        <v>0</v>
      </c>
      <c r="O86" s="406">
        <v>0</v>
      </c>
      <c r="P86" s="400">
        <v>0</v>
      </c>
      <c r="Q86" s="334">
        <v>0</v>
      </c>
      <c r="R86" s="333">
        <v>0</v>
      </c>
      <c r="S86" s="414">
        <v>0</v>
      </c>
      <c r="T86" s="415" t="s">
        <v>68</v>
      </c>
      <c r="W86" s="326"/>
    </row>
    <row r="87" spans="1:23" s="325" customFormat="1" ht="34.5" customHeight="1">
      <c r="A87" s="409"/>
      <c r="B87" s="312" t="s">
        <v>962</v>
      </c>
      <c r="C87" s="313"/>
      <c r="D87" s="410"/>
      <c r="E87" s="315">
        <v>5155</v>
      </c>
      <c r="F87" s="316">
        <f t="shared" si="23"/>
        <v>2799.27</v>
      </c>
      <c r="G87" s="416">
        <v>0</v>
      </c>
      <c r="H87" s="412">
        <v>0</v>
      </c>
      <c r="I87" s="319">
        <f t="shared" si="24"/>
        <v>2799.27</v>
      </c>
      <c r="J87" s="320">
        <v>2799.27</v>
      </c>
      <c r="K87" s="348">
        <v>0</v>
      </c>
      <c r="L87" s="349">
        <v>0</v>
      </c>
      <c r="M87" s="324">
        <f t="shared" si="25"/>
        <v>0</v>
      </c>
      <c r="N87" s="413">
        <v>0</v>
      </c>
      <c r="O87" s="406">
        <v>0</v>
      </c>
      <c r="P87" s="400">
        <v>0</v>
      </c>
      <c r="Q87" s="334">
        <v>0</v>
      </c>
      <c r="R87" s="333">
        <v>0</v>
      </c>
      <c r="S87" s="414">
        <v>0</v>
      </c>
      <c r="T87" s="415" t="s">
        <v>68</v>
      </c>
      <c r="W87" s="326"/>
    </row>
    <row r="88" spans="1:23" s="325" customFormat="1" ht="34.5" customHeight="1">
      <c r="A88" s="409"/>
      <c r="B88" s="312" t="s">
        <v>963</v>
      </c>
      <c r="C88" s="313"/>
      <c r="D88" s="410"/>
      <c r="E88" s="315">
        <v>5156</v>
      </c>
      <c r="F88" s="316">
        <f t="shared" si="23"/>
        <v>2049.7800000000002</v>
      </c>
      <c r="G88" s="416">
        <v>0</v>
      </c>
      <c r="H88" s="412">
        <v>0</v>
      </c>
      <c r="I88" s="319">
        <f t="shared" si="24"/>
        <v>2049.7800000000002</v>
      </c>
      <c r="J88" s="320">
        <v>2049.7800000000002</v>
      </c>
      <c r="K88" s="348">
        <v>0</v>
      </c>
      <c r="L88" s="349">
        <v>0</v>
      </c>
      <c r="M88" s="324">
        <f t="shared" si="25"/>
        <v>0</v>
      </c>
      <c r="N88" s="413">
        <v>0</v>
      </c>
      <c r="O88" s="406">
        <v>0</v>
      </c>
      <c r="P88" s="400">
        <v>0</v>
      </c>
      <c r="Q88" s="334">
        <v>0</v>
      </c>
      <c r="R88" s="333">
        <v>0</v>
      </c>
      <c r="S88" s="414">
        <v>0</v>
      </c>
      <c r="T88" s="415" t="s">
        <v>68</v>
      </c>
      <c r="W88" s="326"/>
    </row>
    <row r="89" spans="1:23" s="325" customFormat="1" ht="34.5" customHeight="1">
      <c r="A89" s="409"/>
      <c r="B89" s="312" t="s">
        <v>964</v>
      </c>
      <c r="C89" s="313"/>
      <c r="D89" s="410"/>
      <c r="E89" s="315">
        <v>5157</v>
      </c>
      <c r="F89" s="316">
        <f t="shared" si="23"/>
        <v>2412.13</v>
      </c>
      <c r="G89" s="416">
        <v>0</v>
      </c>
      <c r="H89" s="412">
        <v>0</v>
      </c>
      <c r="I89" s="319">
        <f t="shared" si="24"/>
        <v>2412.13</v>
      </c>
      <c r="J89" s="320">
        <v>2412.13</v>
      </c>
      <c r="K89" s="348">
        <v>0</v>
      </c>
      <c r="L89" s="349">
        <v>0</v>
      </c>
      <c r="M89" s="324">
        <f t="shared" si="25"/>
        <v>0</v>
      </c>
      <c r="N89" s="413">
        <v>0</v>
      </c>
      <c r="O89" s="406">
        <v>0</v>
      </c>
      <c r="P89" s="400">
        <v>0</v>
      </c>
      <c r="Q89" s="334">
        <v>0</v>
      </c>
      <c r="R89" s="333">
        <v>0</v>
      </c>
      <c r="S89" s="414">
        <v>0</v>
      </c>
      <c r="T89" s="415" t="s">
        <v>68</v>
      </c>
      <c r="W89" s="326"/>
    </row>
    <row r="90" spans="1:23" s="325" customFormat="1" ht="34.5" customHeight="1">
      <c r="A90" s="409"/>
      <c r="B90" s="312" t="s">
        <v>965</v>
      </c>
      <c r="C90" s="313"/>
      <c r="D90" s="410"/>
      <c r="E90" s="315">
        <v>5158</v>
      </c>
      <c r="F90" s="316">
        <f t="shared" si="23"/>
        <v>2549.5700000000002</v>
      </c>
      <c r="G90" s="416">
        <v>0</v>
      </c>
      <c r="H90" s="412">
        <v>0</v>
      </c>
      <c r="I90" s="319">
        <f t="shared" si="24"/>
        <v>2549.5700000000002</v>
      </c>
      <c r="J90" s="320">
        <v>2549.5700000000002</v>
      </c>
      <c r="K90" s="348">
        <v>0</v>
      </c>
      <c r="L90" s="349">
        <v>0</v>
      </c>
      <c r="M90" s="324">
        <f t="shared" si="25"/>
        <v>0</v>
      </c>
      <c r="N90" s="413">
        <v>0</v>
      </c>
      <c r="O90" s="406">
        <v>0</v>
      </c>
      <c r="P90" s="400">
        <v>0</v>
      </c>
      <c r="Q90" s="334">
        <v>0</v>
      </c>
      <c r="R90" s="333">
        <v>0</v>
      </c>
      <c r="S90" s="414">
        <v>0</v>
      </c>
      <c r="T90" s="415" t="s">
        <v>68</v>
      </c>
      <c r="W90" s="326"/>
    </row>
    <row r="91" spans="1:23" s="325" customFormat="1" ht="24" customHeight="1">
      <c r="A91" s="409"/>
      <c r="B91" s="312" t="s">
        <v>966</v>
      </c>
      <c r="C91" s="313"/>
      <c r="D91" s="410"/>
      <c r="E91" s="315">
        <v>5159</v>
      </c>
      <c r="F91" s="316">
        <f t="shared" si="23"/>
        <v>415.15</v>
      </c>
      <c r="G91" s="416">
        <v>0</v>
      </c>
      <c r="H91" s="412">
        <v>0</v>
      </c>
      <c r="I91" s="319">
        <f t="shared" si="24"/>
        <v>415.15</v>
      </c>
      <c r="J91" s="320">
        <v>415.15</v>
      </c>
      <c r="K91" s="348">
        <v>0</v>
      </c>
      <c r="L91" s="349">
        <v>0</v>
      </c>
      <c r="M91" s="324">
        <f t="shared" si="25"/>
        <v>0</v>
      </c>
      <c r="N91" s="413">
        <v>0</v>
      </c>
      <c r="O91" s="406">
        <v>0</v>
      </c>
      <c r="P91" s="400">
        <v>0</v>
      </c>
      <c r="Q91" s="334">
        <v>0</v>
      </c>
      <c r="R91" s="333">
        <v>0</v>
      </c>
      <c r="S91" s="414">
        <v>0</v>
      </c>
      <c r="T91" s="415" t="s">
        <v>68</v>
      </c>
      <c r="W91" s="326"/>
    </row>
    <row r="92" spans="1:23" s="325" customFormat="1" ht="34.5" customHeight="1">
      <c r="A92" s="409"/>
      <c r="B92" s="312" t="s">
        <v>967</v>
      </c>
      <c r="C92" s="313"/>
      <c r="D92" s="410"/>
      <c r="E92" s="315">
        <v>5160</v>
      </c>
      <c r="F92" s="316">
        <f t="shared" si="23"/>
        <v>1500</v>
      </c>
      <c r="G92" s="416">
        <v>0</v>
      </c>
      <c r="H92" s="412">
        <v>0</v>
      </c>
      <c r="I92" s="319">
        <f t="shared" si="24"/>
        <v>1500</v>
      </c>
      <c r="J92" s="320">
        <v>1500</v>
      </c>
      <c r="K92" s="348">
        <v>0</v>
      </c>
      <c r="L92" s="349">
        <v>0</v>
      </c>
      <c r="M92" s="324">
        <f t="shared" si="25"/>
        <v>0</v>
      </c>
      <c r="N92" s="413">
        <v>0</v>
      </c>
      <c r="O92" s="406">
        <v>0</v>
      </c>
      <c r="P92" s="400">
        <v>0</v>
      </c>
      <c r="Q92" s="334">
        <v>0</v>
      </c>
      <c r="R92" s="333">
        <v>0</v>
      </c>
      <c r="S92" s="414">
        <v>0</v>
      </c>
      <c r="T92" s="415" t="s">
        <v>68</v>
      </c>
      <c r="W92" s="326"/>
    </row>
    <row r="93" spans="1:23" s="325" customFormat="1" ht="34.5" customHeight="1">
      <c r="A93" s="409"/>
      <c r="B93" s="312" t="s">
        <v>967</v>
      </c>
      <c r="C93" s="313"/>
      <c r="D93" s="410"/>
      <c r="E93" s="315">
        <v>5161</v>
      </c>
      <c r="F93" s="316">
        <f t="shared" si="23"/>
        <v>1933.86</v>
      </c>
      <c r="G93" s="416">
        <v>0</v>
      </c>
      <c r="H93" s="412">
        <v>0</v>
      </c>
      <c r="I93" s="319">
        <f t="shared" si="24"/>
        <v>1933.86</v>
      </c>
      <c r="J93" s="320">
        <v>1933.86</v>
      </c>
      <c r="K93" s="348">
        <v>0</v>
      </c>
      <c r="L93" s="349">
        <v>0</v>
      </c>
      <c r="M93" s="324">
        <f t="shared" si="25"/>
        <v>0</v>
      </c>
      <c r="N93" s="413">
        <v>0</v>
      </c>
      <c r="O93" s="406">
        <v>0</v>
      </c>
      <c r="P93" s="400">
        <v>0</v>
      </c>
      <c r="Q93" s="334">
        <v>0</v>
      </c>
      <c r="R93" s="333">
        <v>0</v>
      </c>
      <c r="S93" s="414">
        <v>0</v>
      </c>
      <c r="T93" s="415" t="s">
        <v>68</v>
      </c>
      <c r="W93" s="326"/>
    </row>
    <row r="94" spans="1:23" s="325" customFormat="1" ht="34.5" customHeight="1">
      <c r="A94" s="409"/>
      <c r="B94" s="312" t="s">
        <v>968</v>
      </c>
      <c r="C94" s="313"/>
      <c r="D94" s="410"/>
      <c r="E94" s="315">
        <v>5163</v>
      </c>
      <c r="F94" s="316">
        <f t="shared" si="23"/>
        <v>200</v>
      </c>
      <c r="G94" s="416">
        <v>0</v>
      </c>
      <c r="H94" s="412">
        <v>0</v>
      </c>
      <c r="I94" s="319">
        <f t="shared" si="24"/>
        <v>200</v>
      </c>
      <c r="J94" s="320">
        <v>200</v>
      </c>
      <c r="K94" s="348">
        <v>0</v>
      </c>
      <c r="L94" s="349">
        <v>0</v>
      </c>
      <c r="M94" s="324">
        <f t="shared" si="25"/>
        <v>0</v>
      </c>
      <c r="N94" s="413">
        <v>0</v>
      </c>
      <c r="O94" s="406">
        <v>0</v>
      </c>
      <c r="P94" s="400">
        <v>0</v>
      </c>
      <c r="Q94" s="334">
        <v>0</v>
      </c>
      <c r="R94" s="333">
        <v>0</v>
      </c>
      <c r="S94" s="414">
        <v>0</v>
      </c>
      <c r="T94" s="415" t="s">
        <v>68</v>
      </c>
      <c r="W94" s="326"/>
    </row>
    <row r="95" spans="1:23" s="325" customFormat="1" ht="24" customHeight="1">
      <c r="A95" s="409"/>
      <c r="B95" s="312" t="s">
        <v>969</v>
      </c>
      <c r="C95" s="313"/>
      <c r="D95" s="410"/>
      <c r="E95" s="315">
        <v>5164</v>
      </c>
      <c r="F95" s="316">
        <f t="shared" si="23"/>
        <v>320</v>
      </c>
      <c r="G95" s="416">
        <v>0</v>
      </c>
      <c r="H95" s="412">
        <v>0</v>
      </c>
      <c r="I95" s="319">
        <f t="shared" si="24"/>
        <v>320</v>
      </c>
      <c r="J95" s="320">
        <v>320</v>
      </c>
      <c r="K95" s="348">
        <v>0</v>
      </c>
      <c r="L95" s="349">
        <v>0</v>
      </c>
      <c r="M95" s="324">
        <f t="shared" si="25"/>
        <v>0</v>
      </c>
      <c r="N95" s="413">
        <v>0</v>
      </c>
      <c r="O95" s="406">
        <v>0</v>
      </c>
      <c r="P95" s="400">
        <v>0</v>
      </c>
      <c r="Q95" s="334">
        <v>0</v>
      </c>
      <c r="R95" s="333">
        <v>0</v>
      </c>
      <c r="S95" s="414">
        <v>0</v>
      </c>
      <c r="T95" s="415" t="s">
        <v>68</v>
      </c>
      <c r="W95" s="326"/>
    </row>
    <row r="96" spans="1:23" s="325" customFormat="1" ht="34.5" customHeight="1">
      <c r="A96" s="409"/>
      <c r="B96" s="312" t="s">
        <v>970</v>
      </c>
      <c r="C96" s="313"/>
      <c r="D96" s="410"/>
      <c r="E96" s="315">
        <v>5165</v>
      </c>
      <c r="F96" s="316">
        <f t="shared" si="23"/>
        <v>436.22</v>
      </c>
      <c r="G96" s="416">
        <v>0</v>
      </c>
      <c r="H96" s="412">
        <v>0</v>
      </c>
      <c r="I96" s="319">
        <f t="shared" si="24"/>
        <v>436.22</v>
      </c>
      <c r="J96" s="320">
        <v>436.22</v>
      </c>
      <c r="K96" s="348">
        <v>0</v>
      </c>
      <c r="L96" s="349">
        <v>0</v>
      </c>
      <c r="M96" s="324">
        <f t="shared" si="25"/>
        <v>0</v>
      </c>
      <c r="N96" s="413">
        <v>0</v>
      </c>
      <c r="O96" s="406">
        <v>0</v>
      </c>
      <c r="P96" s="400">
        <v>0</v>
      </c>
      <c r="Q96" s="334">
        <v>0</v>
      </c>
      <c r="R96" s="333">
        <v>0</v>
      </c>
      <c r="S96" s="414">
        <v>0</v>
      </c>
      <c r="T96" s="415" t="s">
        <v>68</v>
      </c>
      <c r="W96" s="326"/>
    </row>
    <row r="97" spans="1:23" s="325" customFormat="1" ht="34.5" customHeight="1">
      <c r="A97" s="365"/>
      <c r="B97" s="312" t="s">
        <v>971</v>
      </c>
      <c r="C97" s="313"/>
      <c r="D97" s="410"/>
      <c r="E97" s="338">
        <v>5166</v>
      </c>
      <c r="F97" s="389">
        <f t="shared" si="23"/>
        <v>648.46</v>
      </c>
      <c r="G97" s="869">
        <v>0</v>
      </c>
      <c r="H97" s="318">
        <v>0</v>
      </c>
      <c r="I97" s="319">
        <f t="shared" si="24"/>
        <v>648.46</v>
      </c>
      <c r="J97" s="320">
        <v>648.46</v>
      </c>
      <c r="K97" s="321">
        <v>0</v>
      </c>
      <c r="L97" s="322">
        <v>0</v>
      </c>
      <c r="M97" s="324">
        <f t="shared" si="25"/>
        <v>0</v>
      </c>
      <c r="N97" s="333">
        <v>0</v>
      </c>
      <c r="O97" s="333">
        <v>0</v>
      </c>
      <c r="P97" s="318">
        <v>0</v>
      </c>
      <c r="Q97" s="334">
        <v>0</v>
      </c>
      <c r="R97" s="333">
        <v>0</v>
      </c>
      <c r="S97" s="414">
        <v>0</v>
      </c>
      <c r="T97" s="415" t="s">
        <v>68</v>
      </c>
      <c r="W97" s="326"/>
    </row>
    <row r="98" spans="1:23" s="325" customFormat="1" ht="34.5" customHeight="1">
      <c r="A98" s="409"/>
      <c r="B98" s="312" t="s">
        <v>972</v>
      </c>
      <c r="C98" s="313"/>
      <c r="D98" s="410"/>
      <c r="E98" s="315">
        <v>5167</v>
      </c>
      <c r="F98" s="316">
        <f t="shared" si="23"/>
        <v>700</v>
      </c>
      <c r="G98" s="416">
        <v>0</v>
      </c>
      <c r="H98" s="412">
        <v>0</v>
      </c>
      <c r="I98" s="319">
        <f t="shared" si="24"/>
        <v>700</v>
      </c>
      <c r="J98" s="320">
        <v>700</v>
      </c>
      <c r="K98" s="348">
        <v>0</v>
      </c>
      <c r="L98" s="349">
        <v>0</v>
      </c>
      <c r="M98" s="324">
        <f t="shared" si="25"/>
        <v>0</v>
      </c>
      <c r="N98" s="413">
        <v>0</v>
      </c>
      <c r="O98" s="406">
        <v>0</v>
      </c>
      <c r="P98" s="400">
        <v>0</v>
      </c>
      <c r="Q98" s="334">
        <v>0</v>
      </c>
      <c r="R98" s="333">
        <v>0</v>
      </c>
      <c r="S98" s="414">
        <v>0</v>
      </c>
      <c r="T98" s="415" t="s">
        <v>68</v>
      </c>
      <c r="W98" s="326"/>
    </row>
    <row r="99" spans="1:23" s="325" customFormat="1" ht="34.5" customHeight="1">
      <c r="A99" s="409"/>
      <c r="B99" s="312" t="s">
        <v>973</v>
      </c>
      <c r="C99" s="313"/>
      <c r="D99" s="410"/>
      <c r="E99" s="315">
        <v>5168</v>
      </c>
      <c r="F99" s="316">
        <f t="shared" si="23"/>
        <v>800</v>
      </c>
      <c r="G99" s="416">
        <v>0</v>
      </c>
      <c r="H99" s="412">
        <v>0</v>
      </c>
      <c r="I99" s="319">
        <f t="shared" si="24"/>
        <v>800</v>
      </c>
      <c r="J99" s="320">
        <v>800</v>
      </c>
      <c r="K99" s="348">
        <v>0</v>
      </c>
      <c r="L99" s="349">
        <v>0</v>
      </c>
      <c r="M99" s="324">
        <f t="shared" si="25"/>
        <v>0</v>
      </c>
      <c r="N99" s="413">
        <v>0</v>
      </c>
      <c r="O99" s="406">
        <v>0</v>
      </c>
      <c r="P99" s="400">
        <v>0</v>
      </c>
      <c r="Q99" s="334">
        <v>0</v>
      </c>
      <c r="R99" s="333">
        <v>0</v>
      </c>
      <c r="S99" s="414">
        <v>0</v>
      </c>
      <c r="T99" s="415" t="s">
        <v>68</v>
      </c>
      <c r="W99" s="326"/>
    </row>
    <row r="100" spans="1:23" s="325" customFormat="1" ht="34.5" customHeight="1">
      <c r="A100" s="409"/>
      <c r="B100" s="312" t="s">
        <v>974</v>
      </c>
      <c r="C100" s="313"/>
      <c r="D100" s="410"/>
      <c r="E100" s="315">
        <v>5169</v>
      </c>
      <c r="F100" s="316">
        <f t="shared" si="23"/>
        <v>846.4</v>
      </c>
      <c r="G100" s="416">
        <v>0</v>
      </c>
      <c r="H100" s="412">
        <v>0</v>
      </c>
      <c r="I100" s="319">
        <f t="shared" si="24"/>
        <v>846.4</v>
      </c>
      <c r="J100" s="320">
        <v>846.4</v>
      </c>
      <c r="K100" s="348">
        <v>0</v>
      </c>
      <c r="L100" s="349">
        <v>0</v>
      </c>
      <c r="M100" s="324">
        <f t="shared" si="25"/>
        <v>0</v>
      </c>
      <c r="N100" s="413">
        <v>0</v>
      </c>
      <c r="O100" s="406">
        <v>0</v>
      </c>
      <c r="P100" s="400">
        <v>0</v>
      </c>
      <c r="Q100" s="334">
        <v>0</v>
      </c>
      <c r="R100" s="333">
        <v>0</v>
      </c>
      <c r="S100" s="414">
        <v>0</v>
      </c>
      <c r="T100" s="415" t="s">
        <v>68</v>
      </c>
      <c r="W100" s="326"/>
    </row>
    <row r="101" spans="1:23" s="325" customFormat="1" ht="24" customHeight="1">
      <c r="A101" s="409"/>
      <c r="B101" s="312" t="s">
        <v>975</v>
      </c>
      <c r="C101" s="313"/>
      <c r="D101" s="410"/>
      <c r="E101" s="315">
        <v>5171</v>
      </c>
      <c r="F101" s="316">
        <f t="shared" si="23"/>
        <v>1000</v>
      </c>
      <c r="G101" s="416">
        <v>0</v>
      </c>
      <c r="H101" s="412">
        <v>0</v>
      </c>
      <c r="I101" s="319">
        <f t="shared" si="24"/>
        <v>1000</v>
      </c>
      <c r="J101" s="320">
        <v>1000</v>
      </c>
      <c r="K101" s="348">
        <v>0</v>
      </c>
      <c r="L101" s="349">
        <v>0</v>
      </c>
      <c r="M101" s="324">
        <f t="shared" si="25"/>
        <v>0</v>
      </c>
      <c r="N101" s="413">
        <v>0</v>
      </c>
      <c r="O101" s="406">
        <v>0</v>
      </c>
      <c r="P101" s="400">
        <v>0</v>
      </c>
      <c r="Q101" s="334">
        <v>0</v>
      </c>
      <c r="R101" s="333">
        <v>0</v>
      </c>
      <c r="S101" s="414">
        <v>0</v>
      </c>
      <c r="T101" s="415" t="s">
        <v>68</v>
      </c>
      <c r="W101" s="326"/>
    </row>
    <row r="102" spans="1:23" s="325" customFormat="1" ht="34.5" customHeight="1">
      <c r="A102" s="409"/>
      <c r="B102" s="312" t="s">
        <v>976</v>
      </c>
      <c r="C102" s="313"/>
      <c r="D102" s="410"/>
      <c r="E102" s="315">
        <v>5172</v>
      </c>
      <c r="F102" s="316">
        <f t="shared" si="23"/>
        <v>1594</v>
      </c>
      <c r="G102" s="416">
        <v>0</v>
      </c>
      <c r="H102" s="412">
        <v>0</v>
      </c>
      <c r="I102" s="319">
        <f t="shared" si="24"/>
        <v>1594</v>
      </c>
      <c r="J102" s="320">
        <v>1594</v>
      </c>
      <c r="K102" s="348">
        <v>0</v>
      </c>
      <c r="L102" s="349">
        <v>0</v>
      </c>
      <c r="M102" s="324">
        <f t="shared" si="25"/>
        <v>0</v>
      </c>
      <c r="N102" s="413">
        <v>0</v>
      </c>
      <c r="O102" s="406">
        <v>0</v>
      </c>
      <c r="P102" s="400">
        <v>0</v>
      </c>
      <c r="Q102" s="334">
        <v>0</v>
      </c>
      <c r="R102" s="333">
        <v>0</v>
      </c>
      <c r="S102" s="414">
        <v>0</v>
      </c>
      <c r="T102" s="415" t="s">
        <v>68</v>
      </c>
      <c r="W102" s="326"/>
    </row>
    <row r="103" spans="1:23" s="325" customFormat="1" ht="34.5" customHeight="1">
      <c r="A103" s="409"/>
      <c r="B103" s="312" t="s">
        <v>977</v>
      </c>
      <c r="C103" s="313"/>
      <c r="D103" s="410"/>
      <c r="E103" s="315">
        <v>5173</v>
      </c>
      <c r="F103" s="316">
        <f t="shared" si="23"/>
        <v>1000</v>
      </c>
      <c r="G103" s="416">
        <v>0</v>
      </c>
      <c r="H103" s="412">
        <v>0</v>
      </c>
      <c r="I103" s="319">
        <f t="shared" si="24"/>
        <v>1000</v>
      </c>
      <c r="J103" s="320">
        <v>1000</v>
      </c>
      <c r="K103" s="348">
        <v>0</v>
      </c>
      <c r="L103" s="349">
        <v>0</v>
      </c>
      <c r="M103" s="324">
        <f t="shared" si="25"/>
        <v>0</v>
      </c>
      <c r="N103" s="413">
        <v>0</v>
      </c>
      <c r="O103" s="406">
        <v>0</v>
      </c>
      <c r="P103" s="400">
        <v>0</v>
      </c>
      <c r="Q103" s="334">
        <v>0</v>
      </c>
      <c r="R103" s="333">
        <v>0</v>
      </c>
      <c r="S103" s="414">
        <v>0</v>
      </c>
      <c r="T103" s="415" t="s">
        <v>68</v>
      </c>
      <c r="W103" s="326"/>
    </row>
    <row r="104" spans="1:23" s="325" customFormat="1" ht="34.5" customHeight="1">
      <c r="A104" s="409"/>
      <c r="B104" s="312" t="s">
        <v>978</v>
      </c>
      <c r="C104" s="313"/>
      <c r="D104" s="410"/>
      <c r="E104" s="315">
        <v>5175</v>
      </c>
      <c r="F104" s="316">
        <f t="shared" si="23"/>
        <v>2429.58</v>
      </c>
      <c r="G104" s="416">
        <v>0</v>
      </c>
      <c r="H104" s="412">
        <v>0</v>
      </c>
      <c r="I104" s="319">
        <f t="shared" si="24"/>
        <v>929.58</v>
      </c>
      <c r="J104" s="320">
        <v>929.58</v>
      </c>
      <c r="K104" s="348">
        <v>0</v>
      </c>
      <c r="L104" s="349">
        <v>0</v>
      </c>
      <c r="M104" s="324">
        <f t="shared" si="25"/>
        <v>1500</v>
      </c>
      <c r="N104" s="413">
        <v>1500</v>
      </c>
      <c r="O104" s="406">
        <v>0</v>
      </c>
      <c r="P104" s="400">
        <v>0</v>
      </c>
      <c r="Q104" s="334">
        <v>0</v>
      </c>
      <c r="R104" s="333">
        <v>0</v>
      </c>
      <c r="S104" s="414">
        <v>0</v>
      </c>
      <c r="T104" s="415" t="s">
        <v>68</v>
      </c>
      <c r="W104" s="326"/>
    </row>
    <row r="105" spans="1:23" s="325" customFormat="1" ht="34.5" customHeight="1">
      <c r="A105" s="409"/>
      <c r="B105" s="312" t="s">
        <v>979</v>
      </c>
      <c r="C105" s="313"/>
      <c r="D105" s="410"/>
      <c r="E105" s="315">
        <v>5176</v>
      </c>
      <c r="F105" s="316">
        <f t="shared" si="23"/>
        <v>1700</v>
      </c>
      <c r="G105" s="416">
        <v>0</v>
      </c>
      <c r="H105" s="412">
        <v>0</v>
      </c>
      <c r="I105" s="319">
        <f t="shared" si="24"/>
        <v>1700</v>
      </c>
      <c r="J105" s="320">
        <v>1700</v>
      </c>
      <c r="K105" s="348">
        <v>0</v>
      </c>
      <c r="L105" s="349">
        <v>0</v>
      </c>
      <c r="M105" s="324">
        <f t="shared" si="25"/>
        <v>0</v>
      </c>
      <c r="N105" s="413">
        <v>0</v>
      </c>
      <c r="O105" s="406">
        <v>0</v>
      </c>
      <c r="P105" s="400">
        <v>0</v>
      </c>
      <c r="Q105" s="334">
        <v>0</v>
      </c>
      <c r="R105" s="333">
        <v>0</v>
      </c>
      <c r="S105" s="414">
        <v>0</v>
      </c>
      <c r="T105" s="415" t="s">
        <v>68</v>
      </c>
      <c r="W105" s="326"/>
    </row>
    <row r="106" spans="1:23" s="325" customFormat="1" ht="31.5">
      <c r="A106" s="409"/>
      <c r="B106" s="312" t="s">
        <v>980</v>
      </c>
      <c r="C106" s="313"/>
      <c r="D106" s="410"/>
      <c r="E106" s="315">
        <v>5177</v>
      </c>
      <c r="F106" s="316">
        <f t="shared" si="23"/>
        <v>260</v>
      </c>
      <c r="G106" s="416">
        <v>0</v>
      </c>
      <c r="H106" s="412">
        <v>0</v>
      </c>
      <c r="I106" s="319">
        <f t="shared" si="24"/>
        <v>260</v>
      </c>
      <c r="J106" s="320">
        <v>260</v>
      </c>
      <c r="K106" s="348">
        <v>0</v>
      </c>
      <c r="L106" s="349">
        <v>0</v>
      </c>
      <c r="M106" s="324">
        <f t="shared" si="25"/>
        <v>0</v>
      </c>
      <c r="N106" s="413">
        <v>0</v>
      </c>
      <c r="O106" s="406">
        <v>0</v>
      </c>
      <c r="P106" s="400">
        <v>0</v>
      </c>
      <c r="Q106" s="334">
        <v>0</v>
      </c>
      <c r="R106" s="333">
        <v>0</v>
      </c>
      <c r="S106" s="414">
        <v>0</v>
      </c>
      <c r="T106" s="415" t="s">
        <v>68</v>
      </c>
      <c r="W106" s="326"/>
    </row>
    <row r="107" spans="1:23" s="325" customFormat="1" ht="24" customHeight="1">
      <c r="A107" s="409"/>
      <c r="B107" s="312" t="s">
        <v>981</v>
      </c>
      <c r="C107" s="313"/>
      <c r="D107" s="410"/>
      <c r="E107" s="315">
        <v>5184</v>
      </c>
      <c r="F107" s="316">
        <f t="shared" si="23"/>
        <v>1699.72</v>
      </c>
      <c r="G107" s="416">
        <v>0</v>
      </c>
      <c r="H107" s="412">
        <v>0</v>
      </c>
      <c r="I107" s="319">
        <f t="shared" si="24"/>
        <v>1699.72</v>
      </c>
      <c r="J107" s="320">
        <v>1699.72</v>
      </c>
      <c r="K107" s="348">
        <v>0</v>
      </c>
      <c r="L107" s="349">
        <v>0</v>
      </c>
      <c r="M107" s="324">
        <f t="shared" si="25"/>
        <v>0</v>
      </c>
      <c r="N107" s="413">
        <v>0</v>
      </c>
      <c r="O107" s="406">
        <v>0</v>
      </c>
      <c r="P107" s="400">
        <v>0</v>
      </c>
      <c r="Q107" s="334">
        <v>0</v>
      </c>
      <c r="R107" s="333">
        <v>0</v>
      </c>
      <c r="S107" s="414">
        <v>0</v>
      </c>
      <c r="T107" s="415" t="s">
        <v>68</v>
      </c>
      <c r="W107" s="326"/>
    </row>
    <row r="108" spans="1:23" s="325" customFormat="1" ht="34.5" customHeight="1">
      <c r="A108" s="409"/>
      <c r="B108" s="312" t="s">
        <v>982</v>
      </c>
      <c r="C108" s="313"/>
      <c r="D108" s="410"/>
      <c r="E108" s="315">
        <v>5185</v>
      </c>
      <c r="F108" s="316">
        <f t="shared" si="23"/>
        <v>2400</v>
      </c>
      <c r="G108" s="416">
        <v>0</v>
      </c>
      <c r="H108" s="412">
        <v>0</v>
      </c>
      <c r="I108" s="319">
        <f t="shared" si="24"/>
        <v>2400</v>
      </c>
      <c r="J108" s="320">
        <v>2400</v>
      </c>
      <c r="K108" s="348">
        <v>0</v>
      </c>
      <c r="L108" s="349">
        <v>0</v>
      </c>
      <c r="M108" s="324">
        <f t="shared" si="25"/>
        <v>0</v>
      </c>
      <c r="N108" s="413">
        <v>0</v>
      </c>
      <c r="O108" s="406">
        <v>0</v>
      </c>
      <c r="P108" s="400">
        <v>0</v>
      </c>
      <c r="Q108" s="334">
        <v>0</v>
      </c>
      <c r="R108" s="333">
        <v>0</v>
      </c>
      <c r="S108" s="414">
        <v>0</v>
      </c>
      <c r="T108" s="415" t="s">
        <v>68</v>
      </c>
      <c r="W108" s="326"/>
    </row>
    <row r="109" spans="1:23" s="325" customFormat="1" ht="34.5" customHeight="1">
      <c r="A109" s="409"/>
      <c r="B109" s="312" t="s">
        <v>983</v>
      </c>
      <c r="C109" s="313"/>
      <c r="D109" s="410"/>
      <c r="E109" s="315">
        <v>5186</v>
      </c>
      <c r="F109" s="316">
        <f t="shared" si="23"/>
        <v>616.78</v>
      </c>
      <c r="G109" s="416">
        <v>0</v>
      </c>
      <c r="H109" s="412">
        <v>0</v>
      </c>
      <c r="I109" s="319">
        <f t="shared" si="24"/>
        <v>616.78</v>
      </c>
      <c r="J109" s="320">
        <v>616.78</v>
      </c>
      <c r="K109" s="348">
        <v>0</v>
      </c>
      <c r="L109" s="349">
        <v>0</v>
      </c>
      <c r="M109" s="324">
        <f t="shared" si="25"/>
        <v>0</v>
      </c>
      <c r="N109" s="413">
        <v>0</v>
      </c>
      <c r="O109" s="406">
        <v>0</v>
      </c>
      <c r="P109" s="400">
        <v>0</v>
      </c>
      <c r="Q109" s="334">
        <v>0</v>
      </c>
      <c r="R109" s="333">
        <v>0</v>
      </c>
      <c r="S109" s="414">
        <v>0</v>
      </c>
      <c r="T109" s="415" t="s">
        <v>68</v>
      </c>
      <c r="W109" s="326"/>
    </row>
    <row r="110" spans="1:23" s="325" customFormat="1" ht="42">
      <c r="A110" s="409"/>
      <c r="B110" s="312" t="s">
        <v>984</v>
      </c>
      <c r="C110" s="313"/>
      <c r="D110" s="410"/>
      <c r="E110" s="315">
        <v>5187</v>
      </c>
      <c r="F110" s="316">
        <f t="shared" si="23"/>
        <v>786.56</v>
      </c>
      <c r="G110" s="416">
        <v>0</v>
      </c>
      <c r="H110" s="412">
        <v>0</v>
      </c>
      <c r="I110" s="319">
        <f t="shared" si="24"/>
        <v>786.56</v>
      </c>
      <c r="J110" s="320">
        <v>786.56</v>
      </c>
      <c r="K110" s="348">
        <v>0</v>
      </c>
      <c r="L110" s="349">
        <v>0</v>
      </c>
      <c r="M110" s="324">
        <f t="shared" si="25"/>
        <v>0</v>
      </c>
      <c r="N110" s="413">
        <v>0</v>
      </c>
      <c r="O110" s="406">
        <v>0</v>
      </c>
      <c r="P110" s="400">
        <v>0</v>
      </c>
      <c r="Q110" s="334">
        <v>0</v>
      </c>
      <c r="R110" s="333">
        <v>0</v>
      </c>
      <c r="S110" s="414">
        <v>0</v>
      </c>
      <c r="T110" s="415" t="s">
        <v>68</v>
      </c>
      <c r="W110" s="326"/>
    </row>
    <row r="111" spans="1:23" s="325" customFormat="1" ht="34.5" customHeight="1">
      <c r="A111" s="409"/>
      <c r="B111" s="312" t="s">
        <v>985</v>
      </c>
      <c r="C111" s="313"/>
      <c r="D111" s="410"/>
      <c r="E111" s="315">
        <v>5188</v>
      </c>
      <c r="F111" s="316">
        <f t="shared" si="23"/>
        <v>2248.36</v>
      </c>
      <c r="G111" s="416">
        <v>0</v>
      </c>
      <c r="H111" s="412">
        <v>0</v>
      </c>
      <c r="I111" s="319">
        <f t="shared" si="24"/>
        <v>2248.36</v>
      </c>
      <c r="J111" s="320">
        <v>2248.36</v>
      </c>
      <c r="K111" s="348">
        <v>0</v>
      </c>
      <c r="L111" s="349">
        <v>0</v>
      </c>
      <c r="M111" s="324">
        <f t="shared" si="25"/>
        <v>0</v>
      </c>
      <c r="N111" s="413">
        <v>0</v>
      </c>
      <c r="O111" s="406">
        <v>0</v>
      </c>
      <c r="P111" s="400">
        <v>0</v>
      </c>
      <c r="Q111" s="334">
        <v>0</v>
      </c>
      <c r="R111" s="333">
        <v>0</v>
      </c>
      <c r="S111" s="414">
        <v>0</v>
      </c>
      <c r="T111" s="415" t="s">
        <v>68</v>
      </c>
      <c r="W111" s="326"/>
    </row>
    <row r="112" spans="1:23" s="325" customFormat="1" ht="24" customHeight="1">
      <c r="A112" s="409"/>
      <c r="B112" s="312" t="s">
        <v>986</v>
      </c>
      <c r="C112" s="313"/>
      <c r="D112" s="410"/>
      <c r="E112" s="315">
        <v>5189</v>
      </c>
      <c r="F112" s="316">
        <f t="shared" si="23"/>
        <v>3000</v>
      </c>
      <c r="G112" s="416">
        <v>0</v>
      </c>
      <c r="H112" s="412">
        <v>0</v>
      </c>
      <c r="I112" s="319">
        <f t="shared" si="24"/>
        <v>3000</v>
      </c>
      <c r="J112" s="320">
        <v>3000</v>
      </c>
      <c r="K112" s="348">
        <v>0</v>
      </c>
      <c r="L112" s="349">
        <v>0</v>
      </c>
      <c r="M112" s="324">
        <f t="shared" si="25"/>
        <v>0</v>
      </c>
      <c r="N112" s="413">
        <v>0</v>
      </c>
      <c r="O112" s="406">
        <v>0</v>
      </c>
      <c r="P112" s="400">
        <v>0</v>
      </c>
      <c r="Q112" s="334">
        <v>0</v>
      </c>
      <c r="R112" s="333">
        <v>0</v>
      </c>
      <c r="S112" s="414">
        <v>0</v>
      </c>
      <c r="T112" s="415" t="s">
        <v>68</v>
      </c>
      <c r="W112" s="326"/>
    </row>
    <row r="113" spans="1:23" s="325" customFormat="1" ht="42">
      <c r="A113" s="409"/>
      <c r="B113" s="312" t="s">
        <v>987</v>
      </c>
      <c r="C113" s="313"/>
      <c r="D113" s="410"/>
      <c r="E113" s="315">
        <v>5190</v>
      </c>
      <c r="F113" s="316">
        <f t="shared" si="23"/>
        <v>413.88</v>
      </c>
      <c r="G113" s="416">
        <v>0</v>
      </c>
      <c r="H113" s="412">
        <v>0</v>
      </c>
      <c r="I113" s="319">
        <f t="shared" si="24"/>
        <v>413.88</v>
      </c>
      <c r="J113" s="320">
        <v>413.88</v>
      </c>
      <c r="K113" s="348">
        <v>0</v>
      </c>
      <c r="L113" s="349">
        <v>0</v>
      </c>
      <c r="M113" s="324">
        <f t="shared" si="25"/>
        <v>0</v>
      </c>
      <c r="N113" s="413">
        <v>0</v>
      </c>
      <c r="O113" s="406">
        <v>0</v>
      </c>
      <c r="P113" s="400">
        <v>0</v>
      </c>
      <c r="Q113" s="334">
        <v>0</v>
      </c>
      <c r="R113" s="333">
        <v>0</v>
      </c>
      <c r="S113" s="414">
        <v>0</v>
      </c>
      <c r="T113" s="415" t="s">
        <v>68</v>
      </c>
      <c r="W113" s="326"/>
    </row>
    <row r="114" spans="1:23" s="325" customFormat="1" ht="34.5" customHeight="1">
      <c r="A114" s="409"/>
      <c r="B114" s="312" t="s">
        <v>988</v>
      </c>
      <c r="C114" s="313"/>
      <c r="D114" s="410"/>
      <c r="E114" s="315">
        <v>5191</v>
      </c>
      <c r="F114" s="316">
        <f t="shared" si="23"/>
        <v>2001.39</v>
      </c>
      <c r="G114" s="416">
        <v>0</v>
      </c>
      <c r="H114" s="412">
        <v>0</v>
      </c>
      <c r="I114" s="319">
        <f t="shared" si="24"/>
        <v>2001.39</v>
      </c>
      <c r="J114" s="320">
        <v>2001.39</v>
      </c>
      <c r="K114" s="348">
        <v>0</v>
      </c>
      <c r="L114" s="349">
        <v>0</v>
      </c>
      <c r="M114" s="324">
        <f t="shared" si="25"/>
        <v>0</v>
      </c>
      <c r="N114" s="413">
        <v>0</v>
      </c>
      <c r="O114" s="406">
        <v>0</v>
      </c>
      <c r="P114" s="400">
        <v>0</v>
      </c>
      <c r="Q114" s="334">
        <v>0</v>
      </c>
      <c r="R114" s="333">
        <v>0</v>
      </c>
      <c r="S114" s="414">
        <v>0</v>
      </c>
      <c r="T114" s="415" t="s">
        <v>68</v>
      </c>
      <c r="W114" s="326"/>
    </row>
    <row r="115" spans="1:23" s="325" customFormat="1" ht="34.5" customHeight="1">
      <c r="A115" s="409"/>
      <c r="B115" s="312" t="s">
        <v>989</v>
      </c>
      <c r="C115" s="313"/>
      <c r="D115" s="410"/>
      <c r="E115" s="315">
        <v>5192</v>
      </c>
      <c r="F115" s="316">
        <f t="shared" si="23"/>
        <v>739.9</v>
      </c>
      <c r="G115" s="416">
        <v>0</v>
      </c>
      <c r="H115" s="412">
        <v>0</v>
      </c>
      <c r="I115" s="319">
        <f t="shared" si="24"/>
        <v>739.9</v>
      </c>
      <c r="J115" s="320">
        <v>739.9</v>
      </c>
      <c r="K115" s="348">
        <v>0</v>
      </c>
      <c r="L115" s="349">
        <v>0</v>
      </c>
      <c r="M115" s="324">
        <f t="shared" si="25"/>
        <v>0</v>
      </c>
      <c r="N115" s="413">
        <v>0</v>
      </c>
      <c r="O115" s="406">
        <v>0</v>
      </c>
      <c r="P115" s="400">
        <v>0</v>
      </c>
      <c r="Q115" s="334">
        <v>0</v>
      </c>
      <c r="R115" s="333">
        <v>0</v>
      </c>
      <c r="S115" s="414">
        <v>0</v>
      </c>
      <c r="T115" s="415" t="s">
        <v>68</v>
      </c>
      <c r="W115" s="326"/>
    </row>
    <row r="116" spans="1:23" s="325" customFormat="1" ht="24" customHeight="1">
      <c r="A116" s="409"/>
      <c r="B116" s="312" t="s">
        <v>990</v>
      </c>
      <c r="C116" s="313"/>
      <c r="D116" s="410"/>
      <c r="E116" s="315">
        <v>5195</v>
      </c>
      <c r="F116" s="316">
        <f t="shared" si="23"/>
        <v>290</v>
      </c>
      <c r="G116" s="416">
        <v>0</v>
      </c>
      <c r="H116" s="412">
        <v>0</v>
      </c>
      <c r="I116" s="319">
        <f t="shared" si="24"/>
        <v>290</v>
      </c>
      <c r="J116" s="320">
        <v>290</v>
      </c>
      <c r="K116" s="348">
        <v>0</v>
      </c>
      <c r="L116" s="349">
        <v>0</v>
      </c>
      <c r="M116" s="324">
        <f t="shared" si="25"/>
        <v>0</v>
      </c>
      <c r="N116" s="413">
        <v>0</v>
      </c>
      <c r="O116" s="406">
        <v>0</v>
      </c>
      <c r="P116" s="400">
        <v>0</v>
      </c>
      <c r="Q116" s="334">
        <v>0</v>
      </c>
      <c r="R116" s="333">
        <v>0</v>
      </c>
      <c r="S116" s="414">
        <v>0</v>
      </c>
      <c r="T116" s="415" t="s">
        <v>68</v>
      </c>
      <c r="W116" s="326"/>
    </row>
    <row r="117" spans="1:23" s="325" customFormat="1" ht="34.5" customHeight="1">
      <c r="A117" s="409"/>
      <c r="B117" s="312" t="s">
        <v>991</v>
      </c>
      <c r="C117" s="313"/>
      <c r="D117" s="410"/>
      <c r="E117" s="315">
        <v>5196</v>
      </c>
      <c r="F117" s="316">
        <f t="shared" si="23"/>
        <v>127</v>
      </c>
      <c r="G117" s="416">
        <v>0</v>
      </c>
      <c r="H117" s="412">
        <v>0</v>
      </c>
      <c r="I117" s="319">
        <f t="shared" si="24"/>
        <v>127</v>
      </c>
      <c r="J117" s="320">
        <v>127</v>
      </c>
      <c r="K117" s="348">
        <v>0</v>
      </c>
      <c r="L117" s="349">
        <v>0</v>
      </c>
      <c r="M117" s="324">
        <f t="shared" si="25"/>
        <v>0</v>
      </c>
      <c r="N117" s="413">
        <v>0</v>
      </c>
      <c r="O117" s="406">
        <v>0</v>
      </c>
      <c r="P117" s="400">
        <v>0</v>
      </c>
      <c r="Q117" s="334">
        <v>0</v>
      </c>
      <c r="R117" s="333">
        <v>0</v>
      </c>
      <c r="S117" s="414">
        <v>0</v>
      </c>
      <c r="T117" s="415" t="s">
        <v>68</v>
      </c>
      <c r="W117" s="326"/>
    </row>
    <row r="118" spans="1:23" s="325" customFormat="1" ht="34.5" customHeight="1">
      <c r="A118" s="365"/>
      <c r="B118" s="312" t="s">
        <v>992</v>
      </c>
      <c r="C118" s="313"/>
      <c r="D118" s="410"/>
      <c r="E118" s="338">
        <v>5197</v>
      </c>
      <c r="F118" s="389">
        <f t="shared" ref="F118:F136" si="26">SUM(G118,H118,I118,M118,Q118,R118,S118)</f>
        <v>550</v>
      </c>
      <c r="G118" s="869">
        <v>0</v>
      </c>
      <c r="H118" s="318">
        <v>0</v>
      </c>
      <c r="I118" s="319">
        <f t="shared" si="24"/>
        <v>550</v>
      </c>
      <c r="J118" s="320">
        <v>550</v>
      </c>
      <c r="K118" s="321">
        <v>0</v>
      </c>
      <c r="L118" s="322">
        <v>0</v>
      </c>
      <c r="M118" s="324">
        <f t="shared" si="25"/>
        <v>0</v>
      </c>
      <c r="N118" s="333">
        <v>0</v>
      </c>
      <c r="O118" s="333">
        <v>0</v>
      </c>
      <c r="P118" s="318">
        <v>0</v>
      </c>
      <c r="Q118" s="334">
        <v>0</v>
      </c>
      <c r="R118" s="333">
        <v>0</v>
      </c>
      <c r="S118" s="414">
        <v>0</v>
      </c>
      <c r="T118" s="415" t="s">
        <v>68</v>
      </c>
      <c r="W118" s="326"/>
    </row>
    <row r="119" spans="1:23" s="325" customFormat="1" ht="66" customHeight="1">
      <c r="A119" s="409"/>
      <c r="B119" s="312" t="s">
        <v>993</v>
      </c>
      <c r="C119" s="313"/>
      <c r="D119" s="410"/>
      <c r="E119" s="315">
        <v>5198</v>
      </c>
      <c r="F119" s="316">
        <f t="shared" si="26"/>
        <v>89</v>
      </c>
      <c r="G119" s="416">
        <v>0</v>
      </c>
      <c r="H119" s="412">
        <v>0</v>
      </c>
      <c r="I119" s="319">
        <f t="shared" ref="I119:I136" si="27">SUM(J119:L119)</f>
        <v>89</v>
      </c>
      <c r="J119" s="320">
        <v>89</v>
      </c>
      <c r="K119" s="348">
        <v>0</v>
      </c>
      <c r="L119" s="349">
        <v>0</v>
      </c>
      <c r="M119" s="324">
        <f t="shared" ref="M119:M136" si="28">SUM(N119:P119)</f>
        <v>0</v>
      </c>
      <c r="N119" s="413">
        <v>0</v>
      </c>
      <c r="O119" s="406">
        <v>0</v>
      </c>
      <c r="P119" s="400">
        <v>0</v>
      </c>
      <c r="Q119" s="334">
        <v>0</v>
      </c>
      <c r="R119" s="333">
        <v>0</v>
      </c>
      <c r="S119" s="414">
        <v>0</v>
      </c>
      <c r="T119" s="415" t="s">
        <v>68</v>
      </c>
      <c r="W119" s="326"/>
    </row>
    <row r="120" spans="1:23" s="325" customFormat="1" ht="34.5" customHeight="1">
      <c r="A120" s="409"/>
      <c r="B120" s="312" t="s">
        <v>994</v>
      </c>
      <c r="C120" s="313"/>
      <c r="D120" s="410"/>
      <c r="E120" s="315">
        <v>5199</v>
      </c>
      <c r="F120" s="316">
        <f t="shared" si="26"/>
        <v>1150</v>
      </c>
      <c r="G120" s="416">
        <v>0</v>
      </c>
      <c r="H120" s="412">
        <v>0</v>
      </c>
      <c r="I120" s="319">
        <f t="shared" si="27"/>
        <v>1150</v>
      </c>
      <c r="J120" s="320">
        <v>1150</v>
      </c>
      <c r="K120" s="348">
        <v>0</v>
      </c>
      <c r="L120" s="349">
        <v>0</v>
      </c>
      <c r="M120" s="324">
        <f t="shared" si="28"/>
        <v>0</v>
      </c>
      <c r="N120" s="413">
        <v>0</v>
      </c>
      <c r="O120" s="406">
        <v>0</v>
      </c>
      <c r="P120" s="400">
        <v>0</v>
      </c>
      <c r="Q120" s="334">
        <v>0</v>
      </c>
      <c r="R120" s="333">
        <v>0</v>
      </c>
      <c r="S120" s="414">
        <v>0</v>
      </c>
      <c r="T120" s="415" t="s">
        <v>68</v>
      </c>
      <c r="W120" s="326"/>
    </row>
    <row r="121" spans="1:23" s="325" customFormat="1" ht="24" customHeight="1">
      <c r="A121" s="409"/>
      <c r="B121" s="312" t="s">
        <v>995</v>
      </c>
      <c r="C121" s="313"/>
      <c r="D121" s="410"/>
      <c r="E121" s="315">
        <v>5201</v>
      </c>
      <c r="F121" s="316">
        <f t="shared" si="26"/>
        <v>295.36</v>
      </c>
      <c r="G121" s="416">
        <v>0</v>
      </c>
      <c r="H121" s="412">
        <v>0</v>
      </c>
      <c r="I121" s="319">
        <f t="shared" si="27"/>
        <v>295.36</v>
      </c>
      <c r="J121" s="320">
        <v>295.36</v>
      </c>
      <c r="K121" s="348">
        <v>0</v>
      </c>
      <c r="L121" s="349">
        <v>0</v>
      </c>
      <c r="M121" s="324">
        <f t="shared" si="28"/>
        <v>0</v>
      </c>
      <c r="N121" s="413">
        <v>0</v>
      </c>
      <c r="O121" s="406">
        <v>0</v>
      </c>
      <c r="P121" s="400">
        <v>0</v>
      </c>
      <c r="Q121" s="334">
        <v>0</v>
      </c>
      <c r="R121" s="333">
        <v>0</v>
      </c>
      <c r="S121" s="414">
        <v>0</v>
      </c>
      <c r="T121" s="415" t="s">
        <v>68</v>
      </c>
      <c r="W121" s="326"/>
    </row>
    <row r="122" spans="1:23" s="325" customFormat="1" ht="34.5" customHeight="1">
      <c r="A122" s="409"/>
      <c r="B122" s="312" t="s">
        <v>996</v>
      </c>
      <c r="C122" s="313"/>
      <c r="D122" s="410"/>
      <c r="E122" s="315">
        <v>5202</v>
      </c>
      <c r="F122" s="316">
        <f t="shared" si="26"/>
        <v>1200</v>
      </c>
      <c r="G122" s="416">
        <v>0</v>
      </c>
      <c r="H122" s="412">
        <v>0</v>
      </c>
      <c r="I122" s="319">
        <f t="shared" si="27"/>
        <v>1200</v>
      </c>
      <c r="J122" s="320">
        <v>1200</v>
      </c>
      <c r="K122" s="348">
        <v>0</v>
      </c>
      <c r="L122" s="349">
        <v>0</v>
      </c>
      <c r="M122" s="324">
        <f t="shared" si="28"/>
        <v>0</v>
      </c>
      <c r="N122" s="413">
        <v>0</v>
      </c>
      <c r="O122" s="406">
        <v>0</v>
      </c>
      <c r="P122" s="400">
        <v>0</v>
      </c>
      <c r="Q122" s="334">
        <v>0</v>
      </c>
      <c r="R122" s="333">
        <v>0</v>
      </c>
      <c r="S122" s="414">
        <v>0</v>
      </c>
      <c r="T122" s="415" t="s">
        <v>68</v>
      </c>
      <c r="W122" s="326"/>
    </row>
    <row r="123" spans="1:23" s="325" customFormat="1" ht="34.5" customHeight="1">
      <c r="A123" s="409"/>
      <c r="B123" s="312" t="s">
        <v>997</v>
      </c>
      <c r="C123" s="313"/>
      <c r="D123" s="410"/>
      <c r="E123" s="315">
        <v>5203</v>
      </c>
      <c r="F123" s="316">
        <f t="shared" si="26"/>
        <v>280</v>
      </c>
      <c r="G123" s="416">
        <v>0</v>
      </c>
      <c r="H123" s="412">
        <v>0</v>
      </c>
      <c r="I123" s="319">
        <f t="shared" si="27"/>
        <v>280</v>
      </c>
      <c r="J123" s="320">
        <v>280</v>
      </c>
      <c r="K123" s="348">
        <v>0</v>
      </c>
      <c r="L123" s="349">
        <v>0</v>
      </c>
      <c r="M123" s="324">
        <f t="shared" si="28"/>
        <v>0</v>
      </c>
      <c r="N123" s="413">
        <v>0</v>
      </c>
      <c r="O123" s="406">
        <v>0</v>
      </c>
      <c r="P123" s="400">
        <v>0</v>
      </c>
      <c r="Q123" s="334">
        <v>0</v>
      </c>
      <c r="R123" s="333">
        <v>0</v>
      </c>
      <c r="S123" s="414">
        <v>0</v>
      </c>
      <c r="T123" s="415" t="s">
        <v>68</v>
      </c>
      <c r="W123" s="326"/>
    </row>
    <row r="124" spans="1:23" s="325" customFormat="1" ht="24" customHeight="1">
      <c r="A124" s="409"/>
      <c r="B124" s="312" t="s">
        <v>998</v>
      </c>
      <c r="C124" s="313"/>
      <c r="D124" s="410"/>
      <c r="E124" s="315">
        <v>5206</v>
      </c>
      <c r="F124" s="316">
        <f t="shared" si="26"/>
        <v>360</v>
      </c>
      <c r="G124" s="416">
        <v>0</v>
      </c>
      <c r="H124" s="412">
        <v>0</v>
      </c>
      <c r="I124" s="319">
        <f t="shared" si="27"/>
        <v>360</v>
      </c>
      <c r="J124" s="320">
        <v>360</v>
      </c>
      <c r="K124" s="348">
        <v>0</v>
      </c>
      <c r="L124" s="349">
        <v>0</v>
      </c>
      <c r="M124" s="324">
        <f t="shared" si="28"/>
        <v>0</v>
      </c>
      <c r="N124" s="413">
        <v>0</v>
      </c>
      <c r="O124" s="406">
        <v>0</v>
      </c>
      <c r="P124" s="400">
        <v>0</v>
      </c>
      <c r="Q124" s="334">
        <v>0</v>
      </c>
      <c r="R124" s="333">
        <v>0</v>
      </c>
      <c r="S124" s="414">
        <v>0</v>
      </c>
      <c r="T124" s="415" t="s">
        <v>68</v>
      </c>
      <c r="W124" s="326"/>
    </row>
    <row r="125" spans="1:23" s="325" customFormat="1" ht="42">
      <c r="A125" s="409"/>
      <c r="B125" s="312" t="s">
        <v>999</v>
      </c>
      <c r="C125" s="313"/>
      <c r="D125" s="410"/>
      <c r="E125" s="315">
        <v>5207</v>
      </c>
      <c r="F125" s="316">
        <f t="shared" si="26"/>
        <v>644.78</v>
      </c>
      <c r="G125" s="416">
        <v>0</v>
      </c>
      <c r="H125" s="412">
        <v>0</v>
      </c>
      <c r="I125" s="319">
        <f t="shared" si="27"/>
        <v>644.78</v>
      </c>
      <c r="J125" s="320">
        <v>644.78</v>
      </c>
      <c r="K125" s="348">
        <v>0</v>
      </c>
      <c r="L125" s="349">
        <v>0</v>
      </c>
      <c r="M125" s="324">
        <f t="shared" si="28"/>
        <v>0</v>
      </c>
      <c r="N125" s="413">
        <v>0</v>
      </c>
      <c r="O125" s="406">
        <v>0</v>
      </c>
      <c r="P125" s="400">
        <v>0</v>
      </c>
      <c r="Q125" s="334">
        <v>0</v>
      </c>
      <c r="R125" s="333">
        <v>0</v>
      </c>
      <c r="S125" s="414">
        <v>0</v>
      </c>
      <c r="T125" s="415" t="s">
        <v>68</v>
      </c>
      <c r="W125" s="326"/>
    </row>
    <row r="126" spans="1:23" s="325" customFormat="1" ht="34.5" customHeight="1">
      <c r="A126" s="409"/>
      <c r="B126" s="312" t="s">
        <v>1000</v>
      </c>
      <c r="C126" s="313"/>
      <c r="D126" s="410"/>
      <c r="E126" s="315">
        <v>5208</v>
      </c>
      <c r="F126" s="316">
        <f>SUM(G126,H126,I126,M126,Q126,R126,S126)+460</f>
        <v>4455.95</v>
      </c>
      <c r="G126" s="416">
        <v>0</v>
      </c>
      <c r="H126" s="412">
        <v>0</v>
      </c>
      <c r="I126" s="319">
        <f t="shared" si="27"/>
        <v>995.95</v>
      </c>
      <c r="J126" s="320">
        <v>995.95</v>
      </c>
      <c r="K126" s="348">
        <v>0</v>
      </c>
      <c r="L126" s="349">
        <v>0</v>
      </c>
      <c r="M126" s="324">
        <f t="shared" si="28"/>
        <v>3000</v>
      </c>
      <c r="N126" s="413">
        <v>3000</v>
      </c>
      <c r="O126" s="406">
        <v>0</v>
      </c>
      <c r="P126" s="400">
        <v>0</v>
      </c>
      <c r="Q126" s="334">
        <v>0</v>
      </c>
      <c r="R126" s="333">
        <v>0</v>
      </c>
      <c r="S126" s="414">
        <v>0</v>
      </c>
      <c r="T126" s="351" t="s">
        <v>1001</v>
      </c>
      <c r="W126" s="326"/>
    </row>
    <row r="127" spans="1:23" s="325" customFormat="1" ht="45" customHeight="1">
      <c r="A127" s="409"/>
      <c r="B127" s="312" t="s">
        <v>1002</v>
      </c>
      <c r="C127" s="313"/>
      <c r="D127" s="410"/>
      <c r="E127" s="315">
        <v>5209</v>
      </c>
      <c r="F127" s="316">
        <f t="shared" si="26"/>
        <v>589.48</v>
      </c>
      <c r="G127" s="416">
        <v>0</v>
      </c>
      <c r="H127" s="412">
        <v>0</v>
      </c>
      <c r="I127" s="319">
        <f t="shared" si="27"/>
        <v>589.48</v>
      </c>
      <c r="J127" s="320">
        <v>589.48</v>
      </c>
      <c r="K127" s="348">
        <v>0</v>
      </c>
      <c r="L127" s="349">
        <v>0</v>
      </c>
      <c r="M127" s="324">
        <f t="shared" si="28"/>
        <v>0</v>
      </c>
      <c r="N127" s="413">
        <v>0</v>
      </c>
      <c r="O127" s="406">
        <v>0</v>
      </c>
      <c r="P127" s="400">
        <v>0</v>
      </c>
      <c r="Q127" s="334">
        <v>0</v>
      </c>
      <c r="R127" s="333">
        <v>0</v>
      </c>
      <c r="S127" s="414">
        <v>0</v>
      </c>
      <c r="T127" s="415" t="s">
        <v>68</v>
      </c>
      <c r="W127" s="326"/>
    </row>
    <row r="128" spans="1:23" s="325" customFormat="1" ht="34.5" customHeight="1">
      <c r="A128" s="409"/>
      <c r="B128" s="312" t="s">
        <v>1003</v>
      </c>
      <c r="C128" s="313"/>
      <c r="D128" s="410"/>
      <c r="E128" s="315">
        <v>5210</v>
      </c>
      <c r="F128" s="316">
        <f t="shared" si="26"/>
        <v>370</v>
      </c>
      <c r="G128" s="416">
        <v>0</v>
      </c>
      <c r="H128" s="412">
        <v>0</v>
      </c>
      <c r="I128" s="319">
        <f t="shared" si="27"/>
        <v>370</v>
      </c>
      <c r="J128" s="320">
        <v>370</v>
      </c>
      <c r="K128" s="348">
        <v>0</v>
      </c>
      <c r="L128" s="349">
        <v>0</v>
      </c>
      <c r="M128" s="324">
        <f t="shared" si="28"/>
        <v>0</v>
      </c>
      <c r="N128" s="413">
        <v>0</v>
      </c>
      <c r="O128" s="406">
        <v>0</v>
      </c>
      <c r="P128" s="400">
        <v>0</v>
      </c>
      <c r="Q128" s="334">
        <v>0</v>
      </c>
      <c r="R128" s="333">
        <v>0</v>
      </c>
      <c r="S128" s="414">
        <v>0</v>
      </c>
      <c r="T128" s="415" t="s">
        <v>68</v>
      </c>
      <c r="W128" s="326"/>
    </row>
    <row r="129" spans="1:23" s="325" customFormat="1" ht="24" customHeight="1">
      <c r="A129" s="409"/>
      <c r="B129" s="312" t="s">
        <v>1004</v>
      </c>
      <c r="C129" s="313"/>
      <c r="D129" s="410"/>
      <c r="E129" s="315">
        <v>5211</v>
      </c>
      <c r="F129" s="316">
        <f t="shared" si="26"/>
        <v>165</v>
      </c>
      <c r="G129" s="416">
        <v>0</v>
      </c>
      <c r="H129" s="412">
        <v>0</v>
      </c>
      <c r="I129" s="319">
        <f t="shared" si="27"/>
        <v>165</v>
      </c>
      <c r="J129" s="320">
        <v>165</v>
      </c>
      <c r="K129" s="348">
        <v>0</v>
      </c>
      <c r="L129" s="349">
        <v>0</v>
      </c>
      <c r="M129" s="324">
        <f t="shared" si="28"/>
        <v>0</v>
      </c>
      <c r="N129" s="413">
        <v>0</v>
      </c>
      <c r="O129" s="406">
        <v>0</v>
      </c>
      <c r="P129" s="400">
        <v>0</v>
      </c>
      <c r="Q129" s="334">
        <v>0</v>
      </c>
      <c r="R129" s="333">
        <v>0</v>
      </c>
      <c r="S129" s="414">
        <v>0</v>
      </c>
      <c r="T129" s="415" t="s">
        <v>68</v>
      </c>
      <c r="W129" s="326"/>
    </row>
    <row r="130" spans="1:23" s="325" customFormat="1" ht="34.5" customHeight="1">
      <c r="A130" s="409"/>
      <c r="B130" s="312" t="s">
        <v>1005</v>
      </c>
      <c r="C130" s="313"/>
      <c r="D130" s="410"/>
      <c r="E130" s="315">
        <v>5213</v>
      </c>
      <c r="F130" s="316">
        <f t="shared" si="26"/>
        <v>200</v>
      </c>
      <c r="G130" s="416">
        <v>0</v>
      </c>
      <c r="H130" s="412">
        <v>0</v>
      </c>
      <c r="I130" s="319">
        <f t="shared" si="27"/>
        <v>200</v>
      </c>
      <c r="J130" s="320">
        <v>200</v>
      </c>
      <c r="K130" s="348">
        <v>0</v>
      </c>
      <c r="L130" s="349">
        <v>0</v>
      </c>
      <c r="M130" s="324">
        <f t="shared" si="28"/>
        <v>0</v>
      </c>
      <c r="N130" s="413">
        <v>0</v>
      </c>
      <c r="O130" s="406">
        <v>0</v>
      </c>
      <c r="P130" s="400">
        <v>0</v>
      </c>
      <c r="Q130" s="334">
        <v>0</v>
      </c>
      <c r="R130" s="333">
        <v>0</v>
      </c>
      <c r="S130" s="414">
        <v>0</v>
      </c>
      <c r="T130" s="415" t="s">
        <v>68</v>
      </c>
      <c r="W130" s="326"/>
    </row>
    <row r="131" spans="1:23" s="325" customFormat="1" ht="34.5" customHeight="1">
      <c r="A131" s="409"/>
      <c r="B131" s="312" t="s">
        <v>1006</v>
      </c>
      <c r="C131" s="313"/>
      <c r="D131" s="410"/>
      <c r="E131" s="315">
        <v>5214</v>
      </c>
      <c r="F131" s="316">
        <f t="shared" si="26"/>
        <v>410</v>
      </c>
      <c r="G131" s="416">
        <v>0</v>
      </c>
      <c r="H131" s="412">
        <v>0</v>
      </c>
      <c r="I131" s="319">
        <f t="shared" si="27"/>
        <v>410</v>
      </c>
      <c r="J131" s="320">
        <v>410</v>
      </c>
      <c r="K131" s="348">
        <v>0</v>
      </c>
      <c r="L131" s="349">
        <v>0</v>
      </c>
      <c r="M131" s="324">
        <f t="shared" si="28"/>
        <v>0</v>
      </c>
      <c r="N131" s="413">
        <v>0</v>
      </c>
      <c r="O131" s="406">
        <v>0</v>
      </c>
      <c r="P131" s="400">
        <v>0</v>
      </c>
      <c r="Q131" s="334">
        <v>0</v>
      </c>
      <c r="R131" s="333">
        <v>0</v>
      </c>
      <c r="S131" s="414">
        <v>0</v>
      </c>
      <c r="T131" s="415" t="s">
        <v>68</v>
      </c>
      <c r="W131" s="326"/>
    </row>
    <row r="132" spans="1:23" s="325" customFormat="1" ht="34.5" customHeight="1">
      <c r="A132" s="409"/>
      <c r="B132" s="312" t="s">
        <v>1007</v>
      </c>
      <c r="C132" s="313"/>
      <c r="D132" s="410"/>
      <c r="E132" s="315">
        <v>5215</v>
      </c>
      <c r="F132" s="316">
        <f t="shared" si="26"/>
        <v>220</v>
      </c>
      <c r="G132" s="416">
        <v>0</v>
      </c>
      <c r="H132" s="412">
        <v>0</v>
      </c>
      <c r="I132" s="319">
        <f t="shared" si="27"/>
        <v>220</v>
      </c>
      <c r="J132" s="320">
        <v>220</v>
      </c>
      <c r="K132" s="348">
        <v>0</v>
      </c>
      <c r="L132" s="349">
        <v>0</v>
      </c>
      <c r="M132" s="324">
        <f t="shared" si="28"/>
        <v>0</v>
      </c>
      <c r="N132" s="413">
        <v>0</v>
      </c>
      <c r="O132" s="406">
        <v>0</v>
      </c>
      <c r="P132" s="400">
        <v>0</v>
      </c>
      <c r="Q132" s="334">
        <v>0</v>
      </c>
      <c r="R132" s="333">
        <v>0</v>
      </c>
      <c r="S132" s="414">
        <v>0</v>
      </c>
      <c r="T132" s="415" t="s">
        <v>68</v>
      </c>
      <c r="W132" s="326"/>
    </row>
    <row r="133" spans="1:23" s="325" customFormat="1" ht="34.5" customHeight="1">
      <c r="A133" s="409"/>
      <c r="B133" s="312" t="s">
        <v>1008</v>
      </c>
      <c r="C133" s="313"/>
      <c r="D133" s="410"/>
      <c r="E133" s="315">
        <v>5216</v>
      </c>
      <c r="F133" s="316">
        <f t="shared" si="26"/>
        <v>485</v>
      </c>
      <c r="G133" s="416">
        <v>0</v>
      </c>
      <c r="H133" s="412">
        <v>0</v>
      </c>
      <c r="I133" s="319">
        <f t="shared" si="27"/>
        <v>485</v>
      </c>
      <c r="J133" s="320">
        <v>485</v>
      </c>
      <c r="K133" s="348">
        <v>0</v>
      </c>
      <c r="L133" s="349">
        <v>0</v>
      </c>
      <c r="M133" s="324">
        <f t="shared" si="28"/>
        <v>0</v>
      </c>
      <c r="N133" s="413">
        <v>0</v>
      </c>
      <c r="O133" s="406">
        <v>0</v>
      </c>
      <c r="P133" s="400">
        <v>0</v>
      </c>
      <c r="Q133" s="334">
        <v>0</v>
      </c>
      <c r="R133" s="333">
        <v>0</v>
      </c>
      <c r="S133" s="414">
        <v>0</v>
      </c>
      <c r="T133" s="415" t="s">
        <v>68</v>
      </c>
      <c r="W133" s="326"/>
    </row>
    <row r="134" spans="1:23" s="325" customFormat="1" ht="24" customHeight="1">
      <c r="A134" s="409"/>
      <c r="B134" s="312" t="s">
        <v>1009</v>
      </c>
      <c r="C134" s="313"/>
      <c r="D134" s="410"/>
      <c r="E134" s="315">
        <v>5217</v>
      </c>
      <c r="F134" s="316">
        <f t="shared" si="26"/>
        <v>356.42</v>
      </c>
      <c r="G134" s="416">
        <v>0</v>
      </c>
      <c r="H134" s="412">
        <v>0</v>
      </c>
      <c r="I134" s="319">
        <f t="shared" si="27"/>
        <v>356.42</v>
      </c>
      <c r="J134" s="320">
        <v>356.42</v>
      </c>
      <c r="K134" s="348">
        <v>0</v>
      </c>
      <c r="L134" s="349">
        <v>0</v>
      </c>
      <c r="M134" s="324">
        <f t="shared" si="28"/>
        <v>0</v>
      </c>
      <c r="N134" s="413">
        <v>0</v>
      </c>
      <c r="O134" s="406">
        <v>0</v>
      </c>
      <c r="P134" s="400">
        <v>0</v>
      </c>
      <c r="Q134" s="334">
        <v>0</v>
      </c>
      <c r="R134" s="333">
        <v>0</v>
      </c>
      <c r="S134" s="414">
        <v>0</v>
      </c>
      <c r="T134" s="415" t="s">
        <v>68</v>
      </c>
      <c r="W134" s="326"/>
    </row>
    <row r="135" spans="1:23" s="325" customFormat="1" ht="24" customHeight="1">
      <c r="A135" s="409"/>
      <c r="B135" s="312" t="s">
        <v>1010</v>
      </c>
      <c r="C135" s="313"/>
      <c r="D135" s="410"/>
      <c r="E135" s="315">
        <v>5241</v>
      </c>
      <c r="F135" s="316">
        <f t="shared" si="26"/>
        <v>381.8</v>
      </c>
      <c r="G135" s="416">
        <v>0</v>
      </c>
      <c r="H135" s="412">
        <v>0</v>
      </c>
      <c r="I135" s="319">
        <f t="shared" si="27"/>
        <v>381.8</v>
      </c>
      <c r="J135" s="320">
        <v>381.8</v>
      </c>
      <c r="K135" s="348">
        <v>0</v>
      </c>
      <c r="L135" s="349">
        <v>0</v>
      </c>
      <c r="M135" s="324">
        <f t="shared" si="28"/>
        <v>0</v>
      </c>
      <c r="N135" s="413">
        <v>0</v>
      </c>
      <c r="O135" s="406">
        <v>0</v>
      </c>
      <c r="P135" s="400">
        <v>0</v>
      </c>
      <c r="Q135" s="334">
        <v>0</v>
      </c>
      <c r="R135" s="333">
        <v>0</v>
      </c>
      <c r="S135" s="414">
        <v>0</v>
      </c>
      <c r="T135" s="415" t="s">
        <v>68</v>
      </c>
      <c r="W135" s="326"/>
    </row>
    <row r="136" spans="1:23" s="325" customFormat="1" ht="34.5" customHeight="1" thickBot="1">
      <c r="A136" s="409"/>
      <c r="B136" s="312" t="s">
        <v>1011</v>
      </c>
      <c r="C136" s="313"/>
      <c r="D136" s="410"/>
      <c r="E136" s="376">
        <v>5242</v>
      </c>
      <c r="F136" s="316">
        <f t="shared" si="26"/>
        <v>261.48</v>
      </c>
      <c r="G136" s="416">
        <v>0</v>
      </c>
      <c r="H136" s="412">
        <v>0</v>
      </c>
      <c r="I136" s="319">
        <f t="shared" si="27"/>
        <v>261.48</v>
      </c>
      <c r="J136" s="320">
        <v>261.48</v>
      </c>
      <c r="K136" s="348">
        <v>0</v>
      </c>
      <c r="L136" s="349">
        <v>0</v>
      </c>
      <c r="M136" s="324">
        <f t="shared" si="28"/>
        <v>0</v>
      </c>
      <c r="N136" s="413">
        <v>0</v>
      </c>
      <c r="O136" s="406">
        <v>0</v>
      </c>
      <c r="P136" s="400">
        <v>0</v>
      </c>
      <c r="Q136" s="417">
        <v>0</v>
      </c>
      <c r="R136" s="418">
        <v>0</v>
      </c>
      <c r="S136" s="419">
        <v>0</v>
      </c>
      <c r="T136" s="415" t="s">
        <v>68</v>
      </c>
      <c r="W136" s="326"/>
    </row>
    <row r="137" spans="1:23" s="325" customFormat="1" ht="15.75" customHeight="1" thickBot="1">
      <c r="A137" s="1121" t="s">
        <v>1012</v>
      </c>
      <c r="B137" s="1122"/>
      <c r="C137" s="354"/>
      <c r="D137" s="354"/>
      <c r="E137" s="354"/>
      <c r="F137" s="358">
        <f>SUM(F54:F136)</f>
        <v>155436.15000000002</v>
      </c>
      <c r="G137" s="373">
        <f t="shared" ref="G137:P137" si="29">SUM(G54:G136)</f>
        <v>5280</v>
      </c>
      <c r="H137" s="360">
        <f t="shared" si="29"/>
        <v>15612</v>
      </c>
      <c r="I137" s="373">
        <f t="shared" si="29"/>
        <v>100001.05999999997</v>
      </c>
      <c r="J137" s="359">
        <f t="shared" si="29"/>
        <v>100001.05999999997</v>
      </c>
      <c r="K137" s="359">
        <f t="shared" si="29"/>
        <v>0</v>
      </c>
      <c r="L137" s="360">
        <f t="shared" si="29"/>
        <v>0</v>
      </c>
      <c r="M137" s="358">
        <f t="shared" si="29"/>
        <v>23583.09</v>
      </c>
      <c r="N137" s="361">
        <f t="shared" si="29"/>
        <v>23583.09</v>
      </c>
      <c r="O137" s="361">
        <f t="shared" si="29"/>
        <v>0</v>
      </c>
      <c r="P137" s="361">
        <f t="shared" si="29"/>
        <v>0</v>
      </c>
      <c r="Q137" s="358">
        <f>SUM(Q54:Q136)</f>
        <v>10000</v>
      </c>
      <c r="R137" s="359">
        <f>SUM(R54:R136)</f>
        <v>0</v>
      </c>
      <c r="S137" s="360">
        <f>SUM(S54:S136)</f>
        <v>0</v>
      </c>
      <c r="T137" s="374"/>
      <c r="W137" s="326"/>
    </row>
    <row r="138" spans="1:23" s="377" customFormat="1" ht="18.75" customHeight="1" thickBot="1">
      <c r="A138" s="1138" t="s">
        <v>1013</v>
      </c>
      <c r="B138" s="1139"/>
      <c r="C138" s="1139"/>
      <c r="D138" s="1139"/>
      <c r="E138" s="1139"/>
      <c r="F138" s="1139"/>
      <c r="G138" s="1139"/>
      <c r="H138" s="1139"/>
      <c r="I138" s="1139"/>
      <c r="J138" s="1139"/>
      <c r="K138" s="1139"/>
      <c r="L138" s="1139"/>
      <c r="M138" s="1139"/>
      <c r="N138" s="1139"/>
      <c r="O138" s="1139"/>
      <c r="P138" s="1139"/>
      <c r="Q138" s="1139"/>
      <c r="R138" s="1139"/>
      <c r="S138" s="1139"/>
      <c r="T138" s="1140"/>
      <c r="W138" s="364"/>
    </row>
    <row r="139" spans="1:23" s="377" customFormat="1" ht="13.5" customHeight="1" thickBot="1">
      <c r="A139" s="365"/>
      <c r="B139" s="366" t="s">
        <v>1014</v>
      </c>
      <c r="C139" s="367">
        <v>10</v>
      </c>
      <c r="D139" s="337">
        <v>1003</v>
      </c>
      <c r="E139" s="315" t="s">
        <v>1015</v>
      </c>
      <c r="F139" s="316">
        <f>SUM(G139,H139,I139,M139,Q139,R139,S139)</f>
        <v>5676.29</v>
      </c>
      <c r="G139" s="324">
        <f>350+200</f>
        <v>550</v>
      </c>
      <c r="H139" s="322">
        <v>1341</v>
      </c>
      <c r="I139" s="370">
        <f>SUM(J139:L139)</f>
        <v>785.29</v>
      </c>
      <c r="J139" s="320">
        <v>785.29</v>
      </c>
      <c r="K139" s="321">
        <v>0</v>
      </c>
      <c r="L139" s="323">
        <v>0</v>
      </c>
      <c r="M139" s="324">
        <f>SUM(N139:P139)</f>
        <v>1000</v>
      </c>
      <c r="N139" s="321">
        <v>1000</v>
      </c>
      <c r="O139" s="321">
        <v>0</v>
      </c>
      <c r="P139" s="322">
        <v>0</v>
      </c>
      <c r="Q139" s="324">
        <v>0</v>
      </c>
      <c r="R139" s="321">
        <v>1000</v>
      </c>
      <c r="S139" s="371">
        <v>1000</v>
      </c>
      <c r="T139" s="415" t="s">
        <v>68</v>
      </c>
      <c r="W139" s="364"/>
    </row>
    <row r="140" spans="1:23" s="377" customFormat="1" ht="24" customHeight="1" thickBot="1">
      <c r="A140" s="1127" t="s">
        <v>4003</v>
      </c>
      <c r="B140" s="1128"/>
      <c r="C140" s="354"/>
      <c r="D140" s="354"/>
      <c r="E140" s="354"/>
      <c r="F140" s="373">
        <f t="shared" ref="F140:S140" si="30">SUM(F139:F139)</f>
        <v>5676.29</v>
      </c>
      <c r="G140" s="358">
        <f t="shared" si="30"/>
        <v>550</v>
      </c>
      <c r="H140" s="374">
        <f t="shared" si="30"/>
        <v>1341</v>
      </c>
      <c r="I140" s="361">
        <f>SUM(I139:I139)</f>
        <v>785.29</v>
      </c>
      <c r="J140" s="361">
        <f t="shared" si="30"/>
        <v>785.29</v>
      </c>
      <c r="K140" s="361">
        <f t="shared" si="30"/>
        <v>0</v>
      </c>
      <c r="L140" s="356">
        <f t="shared" si="30"/>
        <v>0</v>
      </c>
      <c r="M140" s="358">
        <f>SUM(M139:M139)</f>
        <v>1000</v>
      </c>
      <c r="N140" s="361">
        <f>SUM(N139:N139)</f>
        <v>1000</v>
      </c>
      <c r="O140" s="361">
        <f t="shared" ref="O140:P140" si="31">SUM(O139:O139)</f>
        <v>0</v>
      </c>
      <c r="P140" s="361">
        <f t="shared" si="31"/>
        <v>0</v>
      </c>
      <c r="Q140" s="358">
        <f t="shared" si="30"/>
        <v>0</v>
      </c>
      <c r="R140" s="359">
        <f t="shared" si="30"/>
        <v>1000</v>
      </c>
      <c r="S140" s="374">
        <f t="shared" si="30"/>
        <v>1000</v>
      </c>
      <c r="T140" s="374"/>
      <c r="W140" s="364"/>
    </row>
    <row r="141" spans="1:23" s="377" customFormat="1" ht="18.75" customHeight="1" thickBot="1">
      <c r="A141" s="1129" t="s">
        <v>534</v>
      </c>
      <c r="B141" s="1130"/>
      <c r="C141" s="1130"/>
      <c r="D141" s="1130"/>
      <c r="E141" s="1130"/>
      <c r="F141" s="1130"/>
      <c r="G141" s="1130"/>
      <c r="H141" s="1130"/>
      <c r="I141" s="1130"/>
      <c r="J141" s="1130"/>
      <c r="K141" s="1130"/>
      <c r="L141" s="1130"/>
      <c r="M141" s="1130"/>
      <c r="N141" s="1130"/>
      <c r="O141" s="1130"/>
      <c r="P141" s="1130"/>
      <c r="Q141" s="1130"/>
      <c r="R141" s="1130"/>
      <c r="S141" s="1130"/>
      <c r="T141" s="1131"/>
      <c r="W141" s="378"/>
    </row>
    <row r="142" spans="1:23" s="325" customFormat="1" ht="34.5" customHeight="1">
      <c r="A142" s="395"/>
      <c r="B142" s="420" t="s">
        <v>1016</v>
      </c>
      <c r="C142" s="397">
        <v>7</v>
      </c>
      <c r="D142" s="421">
        <v>4173</v>
      </c>
      <c r="E142" s="315">
        <v>4173</v>
      </c>
      <c r="F142" s="422">
        <f t="shared" ref="F142:F169" si="32">SUM(G142,H142,I142,M142,Q142,R142,S142)</f>
        <v>47815.360000000008</v>
      </c>
      <c r="G142" s="423">
        <f>813.29+238+14478.12+11213.98+10000+1523.33+203.4+7508.22</f>
        <v>45978.340000000004</v>
      </c>
      <c r="H142" s="400">
        <v>1376</v>
      </c>
      <c r="I142" s="424">
        <f>SUM(J142:L142)</f>
        <v>209.94</v>
      </c>
      <c r="J142" s="425">
        <v>209.94</v>
      </c>
      <c r="K142" s="425">
        <v>0</v>
      </c>
      <c r="L142" s="426">
        <v>0</v>
      </c>
      <c r="M142" s="402">
        <f>SUM(N142:P142)</f>
        <v>251.08</v>
      </c>
      <c r="N142" s="406">
        <v>251.08</v>
      </c>
      <c r="O142" s="406">
        <v>0</v>
      </c>
      <c r="P142" s="400">
        <v>0</v>
      </c>
      <c r="Q142" s="427">
        <v>0</v>
      </c>
      <c r="R142" s="425">
        <v>0</v>
      </c>
      <c r="S142" s="428">
        <v>0</v>
      </c>
      <c r="T142" s="429" t="s">
        <v>68</v>
      </c>
      <c r="W142" s="326"/>
    </row>
    <row r="143" spans="1:23" s="325" customFormat="1" ht="45" customHeight="1">
      <c r="A143" s="365"/>
      <c r="B143" s="375" t="s">
        <v>1017</v>
      </c>
      <c r="C143" s="313">
        <v>7</v>
      </c>
      <c r="D143" s="337">
        <v>4485</v>
      </c>
      <c r="E143" s="315">
        <v>4485</v>
      </c>
      <c r="F143" s="389">
        <f t="shared" si="32"/>
        <v>75866.080000000002</v>
      </c>
      <c r="G143" s="317">
        <f>95+1519+4449</f>
        <v>6063</v>
      </c>
      <c r="H143" s="318">
        <v>637</v>
      </c>
      <c r="I143" s="319">
        <f t="shared" ref="I143:I169" si="33">SUM(J143:L143)</f>
        <v>69166.080000000002</v>
      </c>
      <c r="J143" s="321">
        <v>69166.080000000002</v>
      </c>
      <c r="K143" s="321">
        <v>0</v>
      </c>
      <c r="L143" s="322">
        <v>0</v>
      </c>
      <c r="M143" s="320">
        <f t="shared" ref="M143:M169" si="34">SUM(N143:P143)</f>
        <v>0</v>
      </c>
      <c r="N143" s="333">
        <v>0</v>
      </c>
      <c r="O143" s="333">
        <v>0</v>
      </c>
      <c r="P143" s="318">
        <v>0</v>
      </c>
      <c r="Q143" s="334">
        <v>0</v>
      </c>
      <c r="R143" s="333">
        <v>0</v>
      </c>
      <c r="S143" s="414">
        <v>0</v>
      </c>
      <c r="T143" s="384" t="s">
        <v>1018</v>
      </c>
      <c r="W143" s="326"/>
    </row>
    <row r="144" spans="1:23" s="325" customFormat="1" ht="45" customHeight="1">
      <c r="A144" s="365"/>
      <c r="B144" s="375" t="s">
        <v>1019</v>
      </c>
      <c r="C144" s="313">
        <v>7</v>
      </c>
      <c r="D144" s="337">
        <v>4888</v>
      </c>
      <c r="E144" s="315">
        <v>4888</v>
      </c>
      <c r="F144" s="316">
        <f t="shared" si="32"/>
        <v>5134.7299999999996</v>
      </c>
      <c r="G144" s="317">
        <v>0</v>
      </c>
      <c r="H144" s="318">
        <v>1935</v>
      </c>
      <c r="I144" s="319">
        <f t="shared" si="33"/>
        <v>3199.73</v>
      </c>
      <c r="J144" s="321">
        <v>3199.73</v>
      </c>
      <c r="K144" s="321">
        <v>0</v>
      </c>
      <c r="L144" s="322">
        <v>0</v>
      </c>
      <c r="M144" s="320">
        <f t="shared" si="34"/>
        <v>0</v>
      </c>
      <c r="N144" s="333">
        <v>0</v>
      </c>
      <c r="O144" s="333">
        <v>0</v>
      </c>
      <c r="P144" s="318">
        <v>0</v>
      </c>
      <c r="Q144" s="334">
        <v>0</v>
      </c>
      <c r="R144" s="333">
        <v>0</v>
      </c>
      <c r="S144" s="414">
        <v>0</v>
      </c>
      <c r="T144" s="430" t="s">
        <v>68</v>
      </c>
      <c r="W144" s="326"/>
    </row>
    <row r="145" spans="1:23" s="325" customFormat="1" ht="34.5" customHeight="1">
      <c r="A145" s="365"/>
      <c r="B145" s="375" t="s">
        <v>1020</v>
      </c>
      <c r="C145" s="313">
        <v>7</v>
      </c>
      <c r="D145" s="337">
        <v>4889</v>
      </c>
      <c r="E145" s="315">
        <v>4889</v>
      </c>
      <c r="F145" s="316">
        <f t="shared" si="32"/>
        <v>11647</v>
      </c>
      <c r="G145" s="317">
        <v>0</v>
      </c>
      <c r="H145" s="318">
        <v>11539</v>
      </c>
      <c r="I145" s="319">
        <f t="shared" si="33"/>
        <v>108</v>
      </c>
      <c r="J145" s="321">
        <v>108</v>
      </c>
      <c r="K145" s="321">
        <v>0</v>
      </c>
      <c r="L145" s="322">
        <v>0</v>
      </c>
      <c r="M145" s="320">
        <f t="shared" si="34"/>
        <v>0</v>
      </c>
      <c r="N145" s="333">
        <v>0</v>
      </c>
      <c r="O145" s="333">
        <v>0</v>
      </c>
      <c r="P145" s="318">
        <v>0</v>
      </c>
      <c r="Q145" s="334">
        <v>0</v>
      </c>
      <c r="R145" s="333">
        <v>0</v>
      </c>
      <c r="S145" s="414">
        <v>0</v>
      </c>
      <c r="T145" s="430" t="s">
        <v>68</v>
      </c>
      <c r="W145" s="326"/>
    </row>
    <row r="146" spans="1:23" s="325" customFormat="1" ht="31.5">
      <c r="A146" s="409"/>
      <c r="B146" s="342" t="s">
        <v>1021</v>
      </c>
      <c r="C146" s="313">
        <v>7</v>
      </c>
      <c r="D146" s="431">
        <v>4891</v>
      </c>
      <c r="E146" s="315">
        <v>4891</v>
      </c>
      <c r="F146" s="316">
        <f t="shared" si="32"/>
        <v>49316</v>
      </c>
      <c r="G146" s="320">
        <v>0</v>
      </c>
      <c r="H146" s="323">
        <v>198</v>
      </c>
      <c r="I146" s="319">
        <f t="shared" si="33"/>
        <v>43802</v>
      </c>
      <c r="J146" s="321">
        <f>22620.5+21181.5</f>
        <v>43802</v>
      </c>
      <c r="K146" s="321">
        <v>0</v>
      </c>
      <c r="L146" s="322">
        <v>0</v>
      </c>
      <c r="M146" s="320">
        <f t="shared" si="34"/>
        <v>5316</v>
      </c>
      <c r="N146" s="333">
        <v>5316</v>
      </c>
      <c r="O146" s="333">
        <v>0</v>
      </c>
      <c r="P146" s="318">
        <v>0</v>
      </c>
      <c r="Q146" s="334">
        <v>0</v>
      </c>
      <c r="R146" s="333">
        <v>0</v>
      </c>
      <c r="S146" s="414">
        <v>0</v>
      </c>
      <c r="T146" s="430" t="s">
        <v>68</v>
      </c>
      <c r="W146" s="326"/>
    </row>
    <row r="147" spans="1:23" s="325" customFormat="1" ht="21">
      <c r="A147" s="409"/>
      <c r="B147" s="342" t="s">
        <v>1022</v>
      </c>
      <c r="C147" s="313"/>
      <c r="D147" s="431"/>
      <c r="E147" s="315">
        <v>4903</v>
      </c>
      <c r="F147" s="316">
        <f t="shared" si="32"/>
        <v>4500.01</v>
      </c>
      <c r="G147" s="320">
        <v>0</v>
      </c>
      <c r="H147" s="323">
        <v>0</v>
      </c>
      <c r="I147" s="319">
        <f t="shared" si="33"/>
        <v>459.24</v>
      </c>
      <c r="J147" s="321">
        <v>459.24</v>
      </c>
      <c r="K147" s="321">
        <v>0</v>
      </c>
      <c r="L147" s="322">
        <v>0</v>
      </c>
      <c r="M147" s="320">
        <f t="shared" si="34"/>
        <v>4040.77</v>
      </c>
      <c r="N147" s="333">
        <v>4040.77</v>
      </c>
      <c r="O147" s="333">
        <v>0</v>
      </c>
      <c r="P147" s="318">
        <v>0</v>
      </c>
      <c r="Q147" s="334">
        <v>0</v>
      </c>
      <c r="R147" s="333">
        <v>0</v>
      </c>
      <c r="S147" s="414">
        <v>0</v>
      </c>
      <c r="T147" s="430" t="s">
        <v>68</v>
      </c>
      <c r="W147" s="326"/>
    </row>
    <row r="148" spans="1:23" s="325" customFormat="1" ht="21">
      <c r="A148" s="409"/>
      <c r="B148" s="342" t="s">
        <v>1023</v>
      </c>
      <c r="C148" s="313"/>
      <c r="D148" s="431"/>
      <c r="E148" s="315">
        <v>4904</v>
      </c>
      <c r="F148" s="316">
        <f t="shared" si="32"/>
        <v>4500</v>
      </c>
      <c r="G148" s="320">
        <v>0</v>
      </c>
      <c r="H148" s="323">
        <v>0</v>
      </c>
      <c r="I148" s="319">
        <f t="shared" si="33"/>
        <v>204.61</v>
      </c>
      <c r="J148" s="321">
        <v>204.61</v>
      </c>
      <c r="K148" s="321">
        <v>0</v>
      </c>
      <c r="L148" s="322">
        <v>0</v>
      </c>
      <c r="M148" s="320">
        <f t="shared" si="34"/>
        <v>4295.3900000000003</v>
      </c>
      <c r="N148" s="333">
        <v>4295.3900000000003</v>
      </c>
      <c r="O148" s="333">
        <v>0</v>
      </c>
      <c r="P148" s="318">
        <v>0</v>
      </c>
      <c r="Q148" s="334">
        <v>0</v>
      </c>
      <c r="R148" s="333">
        <v>0</v>
      </c>
      <c r="S148" s="414">
        <v>0</v>
      </c>
      <c r="T148" s="430" t="s">
        <v>68</v>
      </c>
      <c r="W148" s="326"/>
    </row>
    <row r="149" spans="1:23" s="325" customFormat="1" ht="24" customHeight="1">
      <c r="A149" s="409"/>
      <c r="B149" s="342" t="s">
        <v>1024</v>
      </c>
      <c r="C149" s="313">
        <v>7</v>
      </c>
      <c r="D149" s="431">
        <v>4959</v>
      </c>
      <c r="E149" s="315">
        <v>4959</v>
      </c>
      <c r="F149" s="389">
        <f t="shared" si="32"/>
        <v>1398.06</v>
      </c>
      <c r="G149" s="320">
        <v>0</v>
      </c>
      <c r="H149" s="323">
        <v>1339</v>
      </c>
      <c r="I149" s="319">
        <f t="shared" si="33"/>
        <v>59.06</v>
      </c>
      <c r="J149" s="321">
        <v>59.06</v>
      </c>
      <c r="K149" s="321">
        <v>0</v>
      </c>
      <c r="L149" s="322">
        <v>0</v>
      </c>
      <c r="M149" s="320">
        <f t="shared" si="34"/>
        <v>0</v>
      </c>
      <c r="N149" s="333">
        <v>0</v>
      </c>
      <c r="O149" s="333">
        <v>0</v>
      </c>
      <c r="P149" s="318">
        <v>0</v>
      </c>
      <c r="Q149" s="334">
        <v>0</v>
      </c>
      <c r="R149" s="333">
        <v>0</v>
      </c>
      <c r="S149" s="414">
        <v>0</v>
      </c>
      <c r="T149" s="430" t="s">
        <v>68</v>
      </c>
      <c r="W149" s="326"/>
    </row>
    <row r="150" spans="1:23" s="325" customFormat="1" ht="31.5">
      <c r="A150" s="365"/>
      <c r="B150" s="375" t="s">
        <v>1025</v>
      </c>
      <c r="C150" s="313"/>
      <c r="D150" s="431">
        <v>5016</v>
      </c>
      <c r="E150" s="315">
        <v>5016</v>
      </c>
      <c r="F150" s="389">
        <f t="shared" si="32"/>
        <v>20503.510000000002</v>
      </c>
      <c r="G150" s="432">
        <v>0</v>
      </c>
      <c r="H150" s="323">
        <v>609</v>
      </c>
      <c r="I150" s="319">
        <f t="shared" si="33"/>
        <v>19894.510000000002</v>
      </c>
      <c r="J150" s="321">
        <f>11451.31+8443.2</f>
        <v>19894.510000000002</v>
      </c>
      <c r="K150" s="321">
        <v>0</v>
      </c>
      <c r="L150" s="322">
        <v>0</v>
      </c>
      <c r="M150" s="320">
        <f t="shared" si="34"/>
        <v>0</v>
      </c>
      <c r="N150" s="333">
        <v>0</v>
      </c>
      <c r="O150" s="333">
        <v>0</v>
      </c>
      <c r="P150" s="318">
        <v>0</v>
      </c>
      <c r="Q150" s="334">
        <v>0</v>
      </c>
      <c r="R150" s="333">
        <v>0</v>
      </c>
      <c r="S150" s="414">
        <v>0</v>
      </c>
      <c r="T150" s="430" t="s">
        <v>68</v>
      </c>
      <c r="W150" s="326"/>
    </row>
    <row r="151" spans="1:23" s="325" customFormat="1" ht="34.5" customHeight="1">
      <c r="A151" s="409"/>
      <c r="B151" s="342" t="s">
        <v>1026</v>
      </c>
      <c r="C151" s="313"/>
      <c r="D151" s="431">
        <v>5018</v>
      </c>
      <c r="E151" s="315">
        <v>5018</v>
      </c>
      <c r="F151" s="316">
        <f t="shared" si="32"/>
        <v>4594.29</v>
      </c>
      <c r="G151" s="432">
        <v>0</v>
      </c>
      <c r="H151" s="323">
        <v>1754</v>
      </c>
      <c r="I151" s="319">
        <f t="shared" si="33"/>
        <v>2840.29</v>
      </c>
      <c r="J151" s="321">
        <v>2840.29</v>
      </c>
      <c r="K151" s="321">
        <v>0</v>
      </c>
      <c r="L151" s="322">
        <v>0</v>
      </c>
      <c r="M151" s="320">
        <f t="shared" si="34"/>
        <v>0</v>
      </c>
      <c r="N151" s="333">
        <v>0</v>
      </c>
      <c r="O151" s="333">
        <v>0</v>
      </c>
      <c r="P151" s="318">
        <v>0</v>
      </c>
      <c r="Q151" s="334">
        <v>0</v>
      </c>
      <c r="R151" s="333">
        <v>0</v>
      </c>
      <c r="S151" s="414">
        <v>0</v>
      </c>
      <c r="T151" s="430" t="s">
        <v>68</v>
      </c>
      <c r="W151" s="326"/>
    </row>
    <row r="152" spans="1:23" s="325" customFormat="1" ht="45" customHeight="1">
      <c r="A152" s="409"/>
      <c r="B152" s="342" t="s">
        <v>1027</v>
      </c>
      <c r="C152" s="313"/>
      <c r="D152" s="431">
        <v>5023</v>
      </c>
      <c r="E152" s="315">
        <v>5023</v>
      </c>
      <c r="F152" s="316">
        <f t="shared" si="32"/>
        <v>4572.3</v>
      </c>
      <c r="G152" s="432">
        <v>0</v>
      </c>
      <c r="H152" s="323">
        <v>1312</v>
      </c>
      <c r="I152" s="319">
        <f t="shared" si="33"/>
        <v>3260.3</v>
      </c>
      <c r="J152" s="321">
        <v>3260.3</v>
      </c>
      <c r="K152" s="321">
        <v>0</v>
      </c>
      <c r="L152" s="322">
        <v>0</v>
      </c>
      <c r="M152" s="320">
        <f t="shared" si="34"/>
        <v>0</v>
      </c>
      <c r="N152" s="333">
        <v>0</v>
      </c>
      <c r="O152" s="333">
        <v>0</v>
      </c>
      <c r="P152" s="318">
        <v>0</v>
      </c>
      <c r="Q152" s="334">
        <v>0</v>
      </c>
      <c r="R152" s="333">
        <v>0</v>
      </c>
      <c r="S152" s="414">
        <v>0</v>
      </c>
      <c r="T152" s="430" t="s">
        <v>68</v>
      </c>
      <c r="W152" s="326"/>
    </row>
    <row r="153" spans="1:23" s="325" customFormat="1" ht="34.5" customHeight="1">
      <c r="A153" s="409"/>
      <c r="B153" s="342" t="s">
        <v>1028</v>
      </c>
      <c r="C153" s="313"/>
      <c r="D153" s="431"/>
      <c r="E153" s="315">
        <v>5024</v>
      </c>
      <c r="F153" s="316">
        <f t="shared" si="32"/>
        <v>2812.96</v>
      </c>
      <c r="G153" s="432">
        <v>0</v>
      </c>
      <c r="H153" s="323">
        <v>0</v>
      </c>
      <c r="I153" s="319">
        <f t="shared" si="33"/>
        <v>2812.96</v>
      </c>
      <c r="J153" s="321">
        <v>2812.96</v>
      </c>
      <c r="K153" s="321">
        <v>0</v>
      </c>
      <c r="L153" s="322">
        <v>0</v>
      </c>
      <c r="M153" s="320">
        <f t="shared" si="34"/>
        <v>0</v>
      </c>
      <c r="N153" s="333">
        <v>0</v>
      </c>
      <c r="O153" s="333">
        <v>0</v>
      </c>
      <c r="P153" s="318">
        <v>0</v>
      </c>
      <c r="Q153" s="334">
        <v>0</v>
      </c>
      <c r="R153" s="333">
        <v>0</v>
      </c>
      <c r="S153" s="414">
        <v>0</v>
      </c>
      <c r="T153" s="430" t="s">
        <v>68</v>
      </c>
      <c r="W153" s="326"/>
    </row>
    <row r="154" spans="1:23" s="325" customFormat="1" ht="31.5">
      <c r="A154" s="409"/>
      <c r="B154" s="342" t="s">
        <v>1029</v>
      </c>
      <c r="C154" s="313"/>
      <c r="D154" s="431"/>
      <c r="E154" s="315">
        <v>5027</v>
      </c>
      <c r="F154" s="316">
        <f t="shared" si="32"/>
        <v>11000.01</v>
      </c>
      <c r="G154" s="432">
        <v>0</v>
      </c>
      <c r="H154" s="323">
        <v>0</v>
      </c>
      <c r="I154" s="319">
        <f t="shared" si="33"/>
        <v>62.73</v>
      </c>
      <c r="J154" s="321">
        <v>62.73</v>
      </c>
      <c r="K154" s="321">
        <v>0</v>
      </c>
      <c r="L154" s="322">
        <v>0</v>
      </c>
      <c r="M154" s="320">
        <f t="shared" si="34"/>
        <v>10937.28</v>
      </c>
      <c r="N154" s="333">
        <v>10937.28</v>
      </c>
      <c r="O154" s="333">
        <v>0</v>
      </c>
      <c r="P154" s="318">
        <v>0</v>
      </c>
      <c r="Q154" s="334">
        <v>0</v>
      </c>
      <c r="R154" s="333">
        <v>0</v>
      </c>
      <c r="S154" s="414">
        <v>0</v>
      </c>
      <c r="T154" s="430" t="s">
        <v>68</v>
      </c>
      <c r="W154" s="326"/>
    </row>
    <row r="155" spans="1:23" s="325" customFormat="1" ht="24" customHeight="1">
      <c r="A155" s="409"/>
      <c r="B155" s="342" t="s">
        <v>1030</v>
      </c>
      <c r="C155" s="313"/>
      <c r="D155" s="431">
        <v>5028</v>
      </c>
      <c r="E155" s="315">
        <v>5028</v>
      </c>
      <c r="F155" s="316">
        <f t="shared" si="32"/>
        <v>19551.29</v>
      </c>
      <c r="G155" s="432">
        <v>0</v>
      </c>
      <c r="H155" s="323">
        <v>238</v>
      </c>
      <c r="I155" s="319">
        <f t="shared" si="33"/>
        <v>19313.29</v>
      </c>
      <c r="J155" s="321">
        <v>19313.29</v>
      </c>
      <c r="K155" s="321">
        <v>0</v>
      </c>
      <c r="L155" s="322">
        <v>0</v>
      </c>
      <c r="M155" s="320">
        <f t="shared" si="34"/>
        <v>0</v>
      </c>
      <c r="N155" s="333">
        <v>0</v>
      </c>
      <c r="O155" s="333">
        <v>0</v>
      </c>
      <c r="P155" s="318">
        <v>0</v>
      </c>
      <c r="Q155" s="334">
        <v>0</v>
      </c>
      <c r="R155" s="333">
        <v>0</v>
      </c>
      <c r="S155" s="414">
        <v>0</v>
      </c>
      <c r="T155" s="430" t="s">
        <v>68</v>
      </c>
      <c r="W155" s="326"/>
    </row>
    <row r="156" spans="1:23" s="325" customFormat="1" ht="24" customHeight="1">
      <c r="A156" s="409"/>
      <c r="B156" s="342" t="s">
        <v>1031</v>
      </c>
      <c r="C156" s="313"/>
      <c r="D156" s="431"/>
      <c r="E156" s="315">
        <v>5059</v>
      </c>
      <c r="F156" s="316">
        <f t="shared" si="32"/>
        <v>5600</v>
      </c>
      <c r="G156" s="432">
        <v>0</v>
      </c>
      <c r="H156" s="323">
        <v>0</v>
      </c>
      <c r="I156" s="319">
        <f t="shared" si="33"/>
        <v>4853.18</v>
      </c>
      <c r="J156" s="321">
        <f>1800+1053.18+2000</f>
        <v>4853.18</v>
      </c>
      <c r="K156" s="321">
        <v>0</v>
      </c>
      <c r="L156" s="322">
        <v>0</v>
      </c>
      <c r="M156" s="320">
        <f t="shared" si="34"/>
        <v>746.82</v>
      </c>
      <c r="N156" s="333">
        <v>746.82</v>
      </c>
      <c r="O156" s="333">
        <v>0</v>
      </c>
      <c r="P156" s="318">
        <v>0</v>
      </c>
      <c r="Q156" s="334">
        <v>0</v>
      </c>
      <c r="R156" s="333">
        <v>0</v>
      </c>
      <c r="S156" s="414">
        <v>0</v>
      </c>
      <c r="T156" s="430" t="s">
        <v>68</v>
      </c>
      <c r="W156" s="326"/>
    </row>
    <row r="157" spans="1:23" s="325" customFormat="1" ht="24" customHeight="1">
      <c r="A157" s="409"/>
      <c r="B157" s="342" t="s">
        <v>1032</v>
      </c>
      <c r="C157" s="313">
        <v>7</v>
      </c>
      <c r="D157" s="431">
        <v>5100</v>
      </c>
      <c r="E157" s="315">
        <v>5100</v>
      </c>
      <c r="F157" s="316">
        <f t="shared" si="32"/>
        <v>267486.01</v>
      </c>
      <c r="G157" s="432">
        <v>0</v>
      </c>
      <c r="H157" s="323">
        <v>881</v>
      </c>
      <c r="I157" s="319">
        <f t="shared" si="33"/>
        <v>331.25</v>
      </c>
      <c r="J157" s="321">
        <f>119.65+71.25+75.96+64.39</f>
        <v>331.25</v>
      </c>
      <c r="K157" s="321">
        <v>0</v>
      </c>
      <c r="L157" s="322">
        <v>0</v>
      </c>
      <c r="M157" s="320">
        <f t="shared" si="34"/>
        <v>20960.760000000002</v>
      </c>
      <c r="N157" s="321">
        <f>5332+4668.76+10960</f>
        <v>20960.760000000002</v>
      </c>
      <c r="O157" s="333">
        <v>0</v>
      </c>
      <c r="P157" s="318">
        <v>0</v>
      </c>
      <c r="Q157" s="334">
        <v>5462</v>
      </c>
      <c r="R157" s="333">
        <v>5593</v>
      </c>
      <c r="S157" s="340">
        <v>234258</v>
      </c>
      <c r="T157" s="430" t="s">
        <v>68</v>
      </c>
      <c r="W157" s="326"/>
    </row>
    <row r="158" spans="1:23" s="325" customFormat="1" ht="34.5" customHeight="1">
      <c r="A158" s="409"/>
      <c r="B158" s="342" t="s">
        <v>1033</v>
      </c>
      <c r="C158" s="313"/>
      <c r="D158" s="431"/>
      <c r="E158" s="315">
        <v>5110</v>
      </c>
      <c r="F158" s="316">
        <f t="shared" si="32"/>
        <v>5967.5</v>
      </c>
      <c r="G158" s="432">
        <v>0</v>
      </c>
      <c r="H158" s="323">
        <v>0</v>
      </c>
      <c r="I158" s="319">
        <f t="shared" si="33"/>
        <v>5967.5</v>
      </c>
      <c r="J158" s="321">
        <v>5967.5</v>
      </c>
      <c r="K158" s="321">
        <v>0</v>
      </c>
      <c r="L158" s="322">
        <v>0</v>
      </c>
      <c r="M158" s="320">
        <f t="shared" si="34"/>
        <v>0</v>
      </c>
      <c r="N158" s="321">
        <v>0</v>
      </c>
      <c r="O158" s="333">
        <v>0</v>
      </c>
      <c r="P158" s="318">
        <v>0</v>
      </c>
      <c r="Q158" s="334">
        <v>0</v>
      </c>
      <c r="R158" s="333">
        <v>0</v>
      </c>
      <c r="S158" s="340">
        <v>0</v>
      </c>
      <c r="T158" s="430" t="s">
        <v>68</v>
      </c>
      <c r="W158" s="326"/>
    </row>
    <row r="159" spans="1:23" s="325" customFormat="1" ht="34.5" customHeight="1">
      <c r="A159" s="409"/>
      <c r="B159" s="342" t="s">
        <v>1034</v>
      </c>
      <c r="C159" s="313">
        <v>7</v>
      </c>
      <c r="D159" s="431">
        <v>5115</v>
      </c>
      <c r="E159" s="315">
        <v>5115</v>
      </c>
      <c r="F159" s="316">
        <f t="shared" si="32"/>
        <v>850</v>
      </c>
      <c r="G159" s="432">
        <v>0</v>
      </c>
      <c r="H159" s="323">
        <v>250</v>
      </c>
      <c r="I159" s="319">
        <f t="shared" si="33"/>
        <v>600</v>
      </c>
      <c r="J159" s="321">
        <v>600</v>
      </c>
      <c r="K159" s="321">
        <v>0</v>
      </c>
      <c r="L159" s="322">
        <v>0</v>
      </c>
      <c r="M159" s="320">
        <f t="shared" si="34"/>
        <v>0</v>
      </c>
      <c r="N159" s="321">
        <v>0</v>
      </c>
      <c r="O159" s="333">
        <v>0</v>
      </c>
      <c r="P159" s="318">
        <v>0</v>
      </c>
      <c r="Q159" s="334">
        <v>0</v>
      </c>
      <c r="R159" s="333">
        <v>0</v>
      </c>
      <c r="S159" s="414">
        <v>0</v>
      </c>
      <c r="T159" s="430" t="s">
        <v>68</v>
      </c>
      <c r="W159" s="326"/>
    </row>
    <row r="160" spans="1:23" s="325" customFormat="1" ht="34.5" customHeight="1">
      <c r="A160" s="409"/>
      <c r="B160" s="342" t="s">
        <v>1035</v>
      </c>
      <c r="C160" s="343"/>
      <c r="D160" s="391"/>
      <c r="E160" s="315">
        <v>5123</v>
      </c>
      <c r="F160" s="316">
        <f>SUM(G160,H160,I160,M160,Q160,R160,S160)+200</f>
        <v>8084.01</v>
      </c>
      <c r="G160" s="432">
        <v>0</v>
      </c>
      <c r="H160" s="323">
        <v>0</v>
      </c>
      <c r="I160" s="319">
        <f t="shared" si="33"/>
        <v>3236.66</v>
      </c>
      <c r="J160" s="321">
        <v>3236.66</v>
      </c>
      <c r="K160" s="321">
        <v>0</v>
      </c>
      <c r="L160" s="322">
        <v>0</v>
      </c>
      <c r="M160" s="320">
        <f t="shared" si="34"/>
        <v>4647.3500000000004</v>
      </c>
      <c r="N160" s="321">
        <v>4647.3500000000004</v>
      </c>
      <c r="O160" s="333">
        <v>0</v>
      </c>
      <c r="P160" s="318">
        <v>0</v>
      </c>
      <c r="Q160" s="334">
        <v>0</v>
      </c>
      <c r="R160" s="333">
        <v>0</v>
      </c>
      <c r="S160" s="414">
        <v>0</v>
      </c>
      <c r="T160" s="351" t="s">
        <v>1001</v>
      </c>
      <c r="W160" s="326"/>
    </row>
    <row r="161" spans="1:23" s="325" customFormat="1" ht="24" customHeight="1">
      <c r="A161" s="409"/>
      <c r="B161" s="342" t="s">
        <v>1036</v>
      </c>
      <c r="C161" s="343"/>
      <c r="D161" s="391"/>
      <c r="E161" s="315">
        <v>5124</v>
      </c>
      <c r="F161" s="316">
        <f t="shared" si="32"/>
        <v>3777.23</v>
      </c>
      <c r="G161" s="432">
        <v>0</v>
      </c>
      <c r="H161" s="323">
        <v>0</v>
      </c>
      <c r="I161" s="319">
        <f t="shared" si="33"/>
        <v>2477.23</v>
      </c>
      <c r="J161" s="321">
        <v>2477.23</v>
      </c>
      <c r="K161" s="321">
        <v>0</v>
      </c>
      <c r="L161" s="322">
        <v>0</v>
      </c>
      <c r="M161" s="320">
        <f t="shared" si="34"/>
        <v>1300</v>
      </c>
      <c r="N161" s="321">
        <v>1300</v>
      </c>
      <c r="O161" s="333">
        <v>0</v>
      </c>
      <c r="P161" s="318">
        <v>0</v>
      </c>
      <c r="Q161" s="334">
        <v>0</v>
      </c>
      <c r="R161" s="333">
        <v>0</v>
      </c>
      <c r="S161" s="414">
        <v>0</v>
      </c>
      <c r="T161" s="430" t="s">
        <v>68</v>
      </c>
      <c r="W161" s="326"/>
    </row>
    <row r="162" spans="1:23" s="325" customFormat="1" ht="24" customHeight="1">
      <c r="A162" s="365"/>
      <c r="B162" s="375" t="s">
        <v>1037</v>
      </c>
      <c r="C162" s="313"/>
      <c r="D162" s="431"/>
      <c r="E162" s="338">
        <v>5125</v>
      </c>
      <c r="F162" s="389">
        <f t="shared" si="32"/>
        <v>4508.0099999999993</v>
      </c>
      <c r="G162" s="432">
        <v>0</v>
      </c>
      <c r="H162" s="323">
        <v>0</v>
      </c>
      <c r="I162" s="319">
        <f t="shared" si="33"/>
        <v>92.57</v>
      </c>
      <c r="J162" s="321">
        <v>92.57</v>
      </c>
      <c r="K162" s="321">
        <v>0</v>
      </c>
      <c r="L162" s="322">
        <v>0</v>
      </c>
      <c r="M162" s="320">
        <f t="shared" si="34"/>
        <v>4415.4399999999996</v>
      </c>
      <c r="N162" s="321">
        <v>4415.4399999999996</v>
      </c>
      <c r="O162" s="333">
        <v>0</v>
      </c>
      <c r="P162" s="318">
        <v>0</v>
      </c>
      <c r="Q162" s="334">
        <v>0</v>
      </c>
      <c r="R162" s="333">
        <v>0</v>
      </c>
      <c r="S162" s="414">
        <v>0</v>
      </c>
      <c r="T162" s="430" t="s">
        <v>68</v>
      </c>
      <c r="W162" s="326"/>
    </row>
    <row r="163" spans="1:23" s="325" customFormat="1" ht="34.5" customHeight="1">
      <c r="A163" s="409"/>
      <c r="B163" s="342" t="s">
        <v>1038</v>
      </c>
      <c r="C163" s="343"/>
      <c r="D163" s="391"/>
      <c r="E163" s="315">
        <v>5145</v>
      </c>
      <c r="F163" s="316">
        <f t="shared" si="32"/>
        <v>1100</v>
      </c>
      <c r="G163" s="432">
        <v>0</v>
      </c>
      <c r="H163" s="323">
        <v>0</v>
      </c>
      <c r="I163" s="319">
        <f t="shared" si="33"/>
        <v>1100</v>
      </c>
      <c r="J163" s="321">
        <v>1100</v>
      </c>
      <c r="K163" s="321">
        <v>0</v>
      </c>
      <c r="L163" s="322">
        <v>0</v>
      </c>
      <c r="M163" s="320">
        <f t="shared" si="34"/>
        <v>0</v>
      </c>
      <c r="N163" s="321">
        <v>0</v>
      </c>
      <c r="O163" s="333">
        <v>0</v>
      </c>
      <c r="P163" s="318">
        <v>0</v>
      </c>
      <c r="Q163" s="334">
        <v>0</v>
      </c>
      <c r="R163" s="333">
        <v>0</v>
      </c>
      <c r="S163" s="414">
        <v>0</v>
      </c>
      <c r="T163" s="430" t="s">
        <v>68</v>
      </c>
      <c r="W163" s="326"/>
    </row>
    <row r="164" spans="1:23" s="325" customFormat="1" ht="24" customHeight="1">
      <c r="A164" s="409"/>
      <c r="B164" s="342" t="s">
        <v>1039</v>
      </c>
      <c r="C164" s="343"/>
      <c r="D164" s="391"/>
      <c r="E164" s="315">
        <v>5162</v>
      </c>
      <c r="F164" s="316">
        <f t="shared" si="32"/>
        <v>3949.39</v>
      </c>
      <c r="G164" s="432">
        <v>0</v>
      </c>
      <c r="H164" s="323">
        <v>0</v>
      </c>
      <c r="I164" s="319">
        <f t="shared" si="33"/>
        <v>1899.3899999999999</v>
      </c>
      <c r="J164" s="321">
        <f>500+450+500+449.39</f>
        <v>1899.3899999999999</v>
      </c>
      <c r="K164" s="321">
        <v>0</v>
      </c>
      <c r="L164" s="322">
        <v>0</v>
      </c>
      <c r="M164" s="320">
        <f t="shared" si="34"/>
        <v>2050</v>
      </c>
      <c r="N164" s="321">
        <v>2050</v>
      </c>
      <c r="O164" s="333">
        <v>0</v>
      </c>
      <c r="P164" s="318">
        <v>0</v>
      </c>
      <c r="Q164" s="334">
        <v>0</v>
      </c>
      <c r="R164" s="333">
        <v>0</v>
      </c>
      <c r="S164" s="414">
        <v>0</v>
      </c>
      <c r="T164" s="430" t="s">
        <v>68</v>
      </c>
      <c r="W164" s="326"/>
    </row>
    <row r="165" spans="1:23" s="325" customFormat="1" ht="24" customHeight="1">
      <c r="A165" s="409"/>
      <c r="B165" s="342" t="s">
        <v>1040</v>
      </c>
      <c r="C165" s="343"/>
      <c r="D165" s="391"/>
      <c r="E165" s="315">
        <v>5200</v>
      </c>
      <c r="F165" s="316">
        <f t="shared" si="32"/>
        <v>50</v>
      </c>
      <c r="G165" s="432">
        <v>0</v>
      </c>
      <c r="H165" s="323">
        <v>0</v>
      </c>
      <c r="I165" s="319">
        <f t="shared" si="33"/>
        <v>50</v>
      </c>
      <c r="J165" s="321">
        <v>50</v>
      </c>
      <c r="K165" s="321">
        <v>0</v>
      </c>
      <c r="L165" s="322">
        <v>0</v>
      </c>
      <c r="M165" s="320">
        <f t="shared" si="34"/>
        <v>0</v>
      </c>
      <c r="N165" s="321">
        <v>0</v>
      </c>
      <c r="O165" s="333">
        <v>0</v>
      </c>
      <c r="P165" s="318">
        <v>0</v>
      </c>
      <c r="Q165" s="334">
        <v>0</v>
      </c>
      <c r="R165" s="333">
        <v>0</v>
      </c>
      <c r="S165" s="414">
        <v>0</v>
      </c>
      <c r="T165" s="430" t="s">
        <v>68</v>
      </c>
      <c r="W165" s="326"/>
    </row>
    <row r="166" spans="1:23" s="325" customFormat="1" ht="34.5" customHeight="1">
      <c r="A166" s="409"/>
      <c r="B166" s="342" t="s">
        <v>1041</v>
      </c>
      <c r="C166" s="343"/>
      <c r="D166" s="391"/>
      <c r="E166" s="315">
        <v>5204</v>
      </c>
      <c r="F166" s="316">
        <f t="shared" si="32"/>
        <v>1463.36</v>
      </c>
      <c r="G166" s="432">
        <v>0</v>
      </c>
      <c r="H166" s="323">
        <v>0</v>
      </c>
      <c r="I166" s="319">
        <f t="shared" si="33"/>
        <v>1463.36</v>
      </c>
      <c r="J166" s="321">
        <v>1463.36</v>
      </c>
      <c r="K166" s="321">
        <v>0</v>
      </c>
      <c r="L166" s="322">
        <v>0</v>
      </c>
      <c r="M166" s="320">
        <f t="shared" si="34"/>
        <v>0</v>
      </c>
      <c r="N166" s="321">
        <v>0</v>
      </c>
      <c r="O166" s="333">
        <v>0</v>
      </c>
      <c r="P166" s="318">
        <v>0</v>
      </c>
      <c r="Q166" s="334">
        <v>0</v>
      </c>
      <c r="R166" s="333">
        <v>0</v>
      </c>
      <c r="S166" s="414">
        <v>0</v>
      </c>
      <c r="T166" s="430" t="s">
        <v>68</v>
      </c>
      <c r="W166" s="326"/>
    </row>
    <row r="167" spans="1:23" s="325" customFormat="1" ht="34.5" customHeight="1">
      <c r="A167" s="409"/>
      <c r="B167" s="342" t="s">
        <v>1042</v>
      </c>
      <c r="C167" s="343"/>
      <c r="D167" s="391"/>
      <c r="E167" s="315">
        <v>5205</v>
      </c>
      <c r="F167" s="316">
        <f t="shared" si="32"/>
        <v>988</v>
      </c>
      <c r="G167" s="432">
        <v>0</v>
      </c>
      <c r="H167" s="323">
        <v>0</v>
      </c>
      <c r="I167" s="319">
        <f t="shared" si="33"/>
        <v>988</v>
      </c>
      <c r="J167" s="321">
        <v>988</v>
      </c>
      <c r="K167" s="321">
        <v>0</v>
      </c>
      <c r="L167" s="322">
        <v>0</v>
      </c>
      <c r="M167" s="320">
        <f t="shared" si="34"/>
        <v>0</v>
      </c>
      <c r="N167" s="321">
        <v>0</v>
      </c>
      <c r="O167" s="333">
        <v>0</v>
      </c>
      <c r="P167" s="318">
        <v>0</v>
      </c>
      <c r="Q167" s="334">
        <v>0</v>
      </c>
      <c r="R167" s="333">
        <v>0</v>
      </c>
      <c r="S167" s="414">
        <v>0</v>
      </c>
      <c r="T167" s="430" t="s">
        <v>68</v>
      </c>
      <c r="W167" s="326"/>
    </row>
    <row r="168" spans="1:23" s="325" customFormat="1" ht="34.5" customHeight="1">
      <c r="A168" s="409"/>
      <c r="B168" s="342" t="s">
        <v>1043</v>
      </c>
      <c r="C168" s="343"/>
      <c r="D168" s="391"/>
      <c r="E168" s="315">
        <v>5218</v>
      </c>
      <c r="F168" s="316">
        <f t="shared" si="32"/>
        <v>494.41</v>
      </c>
      <c r="G168" s="432">
        <v>0</v>
      </c>
      <c r="H168" s="323">
        <v>0</v>
      </c>
      <c r="I168" s="319">
        <f t="shared" si="33"/>
        <v>494.41</v>
      </c>
      <c r="J168" s="321">
        <v>494.41</v>
      </c>
      <c r="K168" s="321">
        <v>0</v>
      </c>
      <c r="L168" s="322">
        <v>0</v>
      </c>
      <c r="M168" s="320">
        <f t="shared" si="34"/>
        <v>0</v>
      </c>
      <c r="N168" s="321">
        <v>0</v>
      </c>
      <c r="O168" s="333">
        <v>0</v>
      </c>
      <c r="P168" s="318">
        <v>0</v>
      </c>
      <c r="Q168" s="334">
        <v>0</v>
      </c>
      <c r="R168" s="333">
        <v>0</v>
      </c>
      <c r="S168" s="414">
        <v>0</v>
      </c>
      <c r="T168" s="430" t="s">
        <v>68</v>
      </c>
      <c r="W168" s="326"/>
    </row>
    <row r="169" spans="1:23" s="325" customFormat="1" ht="24" customHeight="1" thickBot="1">
      <c r="A169" s="409"/>
      <c r="B169" s="342" t="s">
        <v>1044</v>
      </c>
      <c r="C169" s="343"/>
      <c r="D169" s="391"/>
      <c r="E169" s="315">
        <v>5219</v>
      </c>
      <c r="F169" s="433">
        <f t="shared" si="32"/>
        <v>1375.73</v>
      </c>
      <c r="G169" s="432">
        <v>0</v>
      </c>
      <c r="H169" s="323">
        <v>0</v>
      </c>
      <c r="I169" s="319">
        <f t="shared" si="33"/>
        <v>1375.73</v>
      </c>
      <c r="J169" s="321">
        <v>1375.73</v>
      </c>
      <c r="K169" s="321">
        <v>0</v>
      </c>
      <c r="L169" s="322">
        <v>0</v>
      </c>
      <c r="M169" s="320">
        <f t="shared" si="34"/>
        <v>0</v>
      </c>
      <c r="N169" s="321">
        <v>0</v>
      </c>
      <c r="O169" s="333">
        <v>0</v>
      </c>
      <c r="P169" s="318">
        <v>0</v>
      </c>
      <c r="Q169" s="417">
        <v>0</v>
      </c>
      <c r="R169" s="418">
        <v>0</v>
      </c>
      <c r="S169" s="419">
        <v>0</v>
      </c>
      <c r="T169" s="430" t="s">
        <v>68</v>
      </c>
      <c r="W169" s="326"/>
    </row>
    <row r="170" spans="1:23" s="325" customFormat="1" ht="15.75" customHeight="1" thickBot="1">
      <c r="A170" s="1121" t="s">
        <v>1045</v>
      </c>
      <c r="B170" s="1122"/>
      <c r="C170" s="354"/>
      <c r="D170" s="354"/>
      <c r="E170" s="354"/>
      <c r="F170" s="434">
        <f t="shared" ref="F170:S170" si="35">SUM(F142:F169)</f>
        <v>568905.25</v>
      </c>
      <c r="G170" s="435">
        <f t="shared" si="35"/>
        <v>52041.340000000004</v>
      </c>
      <c r="H170" s="436">
        <f t="shared" si="35"/>
        <v>22068</v>
      </c>
      <c r="I170" s="434">
        <f t="shared" si="35"/>
        <v>190322.02000000005</v>
      </c>
      <c r="J170" s="437">
        <f t="shared" si="35"/>
        <v>190322.02000000005</v>
      </c>
      <c r="K170" s="438">
        <f t="shared" si="35"/>
        <v>0</v>
      </c>
      <c r="L170" s="439">
        <f t="shared" si="35"/>
        <v>0</v>
      </c>
      <c r="M170" s="437">
        <f t="shared" si="35"/>
        <v>58960.890000000007</v>
      </c>
      <c r="N170" s="438">
        <f t="shared" si="35"/>
        <v>58960.890000000007</v>
      </c>
      <c r="O170" s="438">
        <f t="shared" si="35"/>
        <v>0</v>
      </c>
      <c r="P170" s="438">
        <f t="shared" si="35"/>
        <v>0</v>
      </c>
      <c r="Q170" s="435">
        <f t="shared" si="35"/>
        <v>5462</v>
      </c>
      <c r="R170" s="438">
        <f t="shared" si="35"/>
        <v>5593</v>
      </c>
      <c r="S170" s="436">
        <f t="shared" si="35"/>
        <v>234258</v>
      </c>
      <c r="T170" s="355"/>
      <c r="W170" s="326"/>
    </row>
    <row r="171" spans="1:23" s="377" customFormat="1" ht="18.75" customHeight="1" thickBot="1">
      <c r="A171" s="1129" t="s">
        <v>4001</v>
      </c>
      <c r="B171" s="1130"/>
      <c r="C171" s="1130"/>
      <c r="D171" s="1130"/>
      <c r="E171" s="1130"/>
      <c r="F171" s="1130"/>
      <c r="G171" s="1130"/>
      <c r="H171" s="1130"/>
      <c r="I171" s="1132"/>
      <c r="J171" s="1132"/>
      <c r="K171" s="1132"/>
      <c r="L171" s="1132"/>
      <c r="M171" s="1132"/>
      <c r="N171" s="1132"/>
      <c r="O171" s="1132"/>
      <c r="P171" s="1132"/>
      <c r="Q171" s="1132"/>
      <c r="R171" s="1132"/>
      <c r="S171" s="1132"/>
      <c r="T171" s="1131"/>
      <c r="W171" s="378"/>
    </row>
    <row r="172" spans="1:23" s="325" customFormat="1" ht="45" customHeight="1">
      <c r="A172" s="1133" t="s">
        <v>1046</v>
      </c>
      <c r="B172" s="440" t="s">
        <v>1047</v>
      </c>
      <c r="C172" s="441">
        <v>7</v>
      </c>
      <c r="D172" s="442">
        <v>4077</v>
      </c>
      <c r="E172" s="368">
        <v>4077</v>
      </c>
      <c r="F172" s="316">
        <f>SUM(G172,H172,I172,M172,Q172,R172,S172)</f>
        <v>7887.73</v>
      </c>
      <c r="G172" s="443">
        <v>0</v>
      </c>
      <c r="H172" s="444">
        <v>0</v>
      </c>
      <c r="I172" s="424">
        <f>SUM(J172:L172)</f>
        <v>83</v>
      </c>
      <c r="J172" s="445">
        <v>83</v>
      </c>
      <c r="K172" s="425">
        <v>0</v>
      </c>
      <c r="L172" s="426">
        <v>0</v>
      </c>
      <c r="M172" s="427">
        <f>SUM(N172:P172)</f>
        <v>454.73</v>
      </c>
      <c r="N172" s="446">
        <v>454.73</v>
      </c>
      <c r="O172" s="446">
        <v>0</v>
      </c>
      <c r="P172" s="447">
        <v>0</v>
      </c>
      <c r="Q172" s="443">
        <v>7350</v>
      </c>
      <c r="R172" s="446">
        <v>0</v>
      </c>
      <c r="S172" s="447">
        <v>0</v>
      </c>
      <c r="T172" s="351" t="s">
        <v>1048</v>
      </c>
      <c r="W172" s="326"/>
    </row>
    <row r="173" spans="1:23" s="325" customFormat="1" ht="34.5" customHeight="1">
      <c r="A173" s="1134"/>
      <c r="B173" s="448" t="s">
        <v>236</v>
      </c>
      <c r="C173" s="449">
        <v>5</v>
      </c>
      <c r="D173" s="380">
        <v>6172</v>
      </c>
      <c r="E173" s="450">
        <v>6125</v>
      </c>
      <c r="F173" s="316">
        <f>SUM(G173,H173,I173,M173,Q173,R173,S173)</f>
        <v>8582.2999999999993</v>
      </c>
      <c r="G173" s="334" t="s">
        <v>881</v>
      </c>
      <c r="H173" s="318">
        <v>4121</v>
      </c>
      <c r="I173" s="319">
        <f t="shared" ref="I173:I177" si="36">SUM(J173:L173)</f>
        <v>904.3</v>
      </c>
      <c r="J173" s="320">
        <v>904.3</v>
      </c>
      <c r="K173" s="321">
        <v>0</v>
      </c>
      <c r="L173" s="322">
        <v>0</v>
      </c>
      <c r="M173" s="324">
        <f t="shared" ref="M173:M179" si="37">SUM(N173:P173)</f>
        <v>3557</v>
      </c>
      <c r="N173" s="333">
        <v>3557</v>
      </c>
      <c r="O173" s="333">
        <v>0</v>
      </c>
      <c r="P173" s="335">
        <v>0</v>
      </c>
      <c r="Q173" s="334">
        <v>0</v>
      </c>
      <c r="R173" s="333">
        <v>0</v>
      </c>
      <c r="S173" s="335">
        <v>0</v>
      </c>
      <c r="T173" s="451" t="s">
        <v>4623</v>
      </c>
      <c r="W173" s="326"/>
    </row>
    <row r="174" spans="1:23" s="325" customFormat="1" ht="24" customHeight="1">
      <c r="A174" s="1134"/>
      <c r="B174" s="448" t="s">
        <v>1049</v>
      </c>
      <c r="C174" s="449">
        <v>5</v>
      </c>
      <c r="D174" s="380">
        <v>6172</v>
      </c>
      <c r="E174" s="452">
        <v>6119</v>
      </c>
      <c r="F174" s="316">
        <f>SUM(G174,H174,I174,M174,Q174,R174,S174)</f>
        <v>2458.16</v>
      </c>
      <c r="G174" s="334" t="s">
        <v>881</v>
      </c>
      <c r="H174" s="318">
        <v>401</v>
      </c>
      <c r="I174" s="319">
        <f t="shared" si="36"/>
        <v>65.16</v>
      </c>
      <c r="J174" s="320">
        <v>65.16</v>
      </c>
      <c r="K174" s="403">
        <v>0</v>
      </c>
      <c r="L174" s="404">
        <v>0</v>
      </c>
      <c r="M174" s="324">
        <f t="shared" si="37"/>
        <v>1992</v>
      </c>
      <c r="N174" s="333">
        <v>1992</v>
      </c>
      <c r="O174" s="333">
        <v>0</v>
      </c>
      <c r="P174" s="335">
        <v>0</v>
      </c>
      <c r="Q174" s="334">
        <v>0</v>
      </c>
      <c r="R174" s="333">
        <v>0</v>
      </c>
      <c r="S174" s="335">
        <v>0</v>
      </c>
      <c r="T174" s="451" t="s">
        <v>1050</v>
      </c>
      <c r="W174" s="326"/>
    </row>
    <row r="175" spans="1:23" s="325" customFormat="1" ht="12.75" customHeight="1">
      <c r="A175" s="1134"/>
      <c r="B175" s="448" t="s">
        <v>240</v>
      </c>
      <c r="C175" s="449">
        <v>5</v>
      </c>
      <c r="D175" s="380">
        <v>6172</v>
      </c>
      <c r="E175" s="452">
        <v>6111</v>
      </c>
      <c r="F175" s="316">
        <f t="shared" ref="F175:F179" si="38">SUM(G175,H175,I175,M175,Q175,R175,S175)</f>
        <v>4415.1499999999996</v>
      </c>
      <c r="G175" s="334" t="s">
        <v>881</v>
      </c>
      <c r="H175" s="318">
        <v>962</v>
      </c>
      <c r="I175" s="319">
        <f t="shared" si="36"/>
        <v>913.15</v>
      </c>
      <c r="J175" s="320">
        <v>913.15</v>
      </c>
      <c r="K175" s="403">
        <v>0</v>
      </c>
      <c r="L175" s="404">
        <v>0</v>
      </c>
      <c r="M175" s="324">
        <f t="shared" si="37"/>
        <v>2540</v>
      </c>
      <c r="N175" s="333">
        <v>2540</v>
      </c>
      <c r="O175" s="333">
        <v>0</v>
      </c>
      <c r="P175" s="335">
        <v>0</v>
      </c>
      <c r="Q175" s="334">
        <v>0</v>
      </c>
      <c r="R175" s="333">
        <v>0</v>
      </c>
      <c r="S175" s="335">
        <v>0</v>
      </c>
      <c r="T175" s="451" t="s">
        <v>1051</v>
      </c>
      <c r="W175" s="326"/>
    </row>
    <row r="176" spans="1:23" s="325" customFormat="1" ht="45" customHeight="1">
      <c r="A176" s="1134"/>
      <c r="B176" s="448" t="s">
        <v>238</v>
      </c>
      <c r="C176" s="449">
        <v>2</v>
      </c>
      <c r="D176" s="380">
        <v>6172</v>
      </c>
      <c r="E176" s="452">
        <v>6121</v>
      </c>
      <c r="F176" s="316">
        <f t="shared" si="38"/>
        <v>911.28</v>
      </c>
      <c r="G176" s="334" t="s">
        <v>881</v>
      </c>
      <c r="H176" s="318">
        <v>220</v>
      </c>
      <c r="I176" s="319">
        <f t="shared" si="36"/>
        <v>461.28</v>
      </c>
      <c r="J176" s="320">
        <v>461.28</v>
      </c>
      <c r="K176" s="403">
        <v>0</v>
      </c>
      <c r="L176" s="404">
        <v>0</v>
      </c>
      <c r="M176" s="324">
        <f t="shared" si="37"/>
        <v>230</v>
      </c>
      <c r="N176" s="333">
        <v>230</v>
      </c>
      <c r="O176" s="333">
        <v>0</v>
      </c>
      <c r="P176" s="335">
        <v>0</v>
      </c>
      <c r="Q176" s="334">
        <v>0</v>
      </c>
      <c r="R176" s="333">
        <v>0</v>
      </c>
      <c r="S176" s="335">
        <v>0</v>
      </c>
      <c r="T176" s="451" t="s">
        <v>1052</v>
      </c>
      <c r="W176" s="326"/>
    </row>
    <row r="177" spans="1:23" s="325" customFormat="1" ht="45" customHeight="1">
      <c r="A177" s="1135"/>
      <c r="B177" s="448" t="s">
        <v>237</v>
      </c>
      <c r="C177" s="449">
        <v>2</v>
      </c>
      <c r="D177" s="380">
        <v>6172</v>
      </c>
      <c r="E177" s="450">
        <v>6122</v>
      </c>
      <c r="F177" s="389">
        <f t="shared" si="38"/>
        <v>2534.85</v>
      </c>
      <c r="G177" s="334" t="s">
        <v>881</v>
      </c>
      <c r="H177" s="318">
        <v>96</v>
      </c>
      <c r="I177" s="319">
        <f t="shared" si="36"/>
        <v>1758.85</v>
      </c>
      <c r="J177" s="320">
        <v>1758.85</v>
      </c>
      <c r="K177" s="321">
        <v>0</v>
      </c>
      <c r="L177" s="322">
        <v>0</v>
      </c>
      <c r="M177" s="324">
        <f t="shared" si="37"/>
        <v>680</v>
      </c>
      <c r="N177" s="333">
        <v>680</v>
      </c>
      <c r="O177" s="333">
        <v>0</v>
      </c>
      <c r="P177" s="335">
        <v>0</v>
      </c>
      <c r="Q177" s="334">
        <v>0</v>
      </c>
      <c r="R177" s="333">
        <v>0</v>
      </c>
      <c r="S177" s="335">
        <v>0</v>
      </c>
      <c r="T177" s="451" t="s">
        <v>1054</v>
      </c>
      <c r="W177" s="326"/>
    </row>
    <row r="178" spans="1:23" s="325" customFormat="1" ht="12.75" customHeight="1">
      <c r="A178" s="1136" t="s">
        <v>4622</v>
      </c>
      <c r="B178" s="448" t="s">
        <v>241</v>
      </c>
      <c r="C178" s="449"/>
      <c r="D178" s="380"/>
      <c r="E178" s="450"/>
      <c r="F178" s="389">
        <f t="shared" si="38"/>
        <v>5924.77</v>
      </c>
      <c r="G178" s="334" t="s">
        <v>881</v>
      </c>
      <c r="H178" s="318">
        <v>0</v>
      </c>
      <c r="I178" s="319">
        <f t="shared" ref="I178:I179" si="39">SUM(J178:L178)</f>
        <v>3424.77</v>
      </c>
      <c r="J178" s="320">
        <v>3424.77</v>
      </c>
      <c r="K178" s="403">
        <v>0</v>
      </c>
      <c r="L178" s="404">
        <v>0</v>
      </c>
      <c r="M178" s="324">
        <f t="shared" si="37"/>
        <v>2500</v>
      </c>
      <c r="N178" s="333">
        <v>2500</v>
      </c>
      <c r="O178" s="333">
        <v>0</v>
      </c>
      <c r="P178" s="335">
        <v>0</v>
      </c>
      <c r="Q178" s="334">
        <v>0</v>
      </c>
      <c r="R178" s="333">
        <v>0</v>
      </c>
      <c r="S178" s="335">
        <v>0</v>
      </c>
      <c r="T178" s="451" t="s">
        <v>1053</v>
      </c>
      <c r="W178" s="326"/>
    </row>
    <row r="179" spans="1:23" s="325" customFormat="1" ht="34.5" customHeight="1" thickBot="1">
      <c r="A179" s="1137"/>
      <c r="B179" s="448" t="s">
        <v>236</v>
      </c>
      <c r="C179" s="1099"/>
      <c r="D179" s="1100"/>
      <c r="E179" s="1096"/>
      <c r="F179" s="389">
        <f t="shared" si="38"/>
        <v>3587.23</v>
      </c>
      <c r="G179" s="1098" t="s">
        <v>881</v>
      </c>
      <c r="H179" s="1101">
        <v>0</v>
      </c>
      <c r="I179" s="319">
        <f t="shared" si="39"/>
        <v>3248.23</v>
      </c>
      <c r="J179" s="1102">
        <v>3248.23</v>
      </c>
      <c r="K179" s="1103">
        <v>0</v>
      </c>
      <c r="L179" s="1104">
        <v>0</v>
      </c>
      <c r="M179" s="324">
        <f t="shared" si="37"/>
        <v>339</v>
      </c>
      <c r="N179" s="1097">
        <v>339</v>
      </c>
      <c r="O179" s="1097">
        <v>0</v>
      </c>
      <c r="P179" s="1105">
        <v>0</v>
      </c>
      <c r="Q179" s="1098">
        <v>0</v>
      </c>
      <c r="R179" s="1097">
        <v>0</v>
      </c>
      <c r="S179" s="1105">
        <v>0</v>
      </c>
      <c r="T179" s="1106" t="s">
        <v>4624</v>
      </c>
      <c r="W179" s="326"/>
    </row>
    <row r="180" spans="1:23" s="325" customFormat="1" ht="24" customHeight="1" thickBot="1">
      <c r="A180" s="1127" t="s">
        <v>4002</v>
      </c>
      <c r="B180" s="1128"/>
      <c r="C180" s="453"/>
      <c r="D180" s="453"/>
      <c r="E180" s="453"/>
      <c r="F180" s="358">
        <f t="shared" ref="F180:S180" si="40">SUM(F172:F179)</f>
        <v>36301.469999999994</v>
      </c>
      <c r="G180" s="358">
        <f t="shared" si="40"/>
        <v>0</v>
      </c>
      <c r="H180" s="361">
        <f t="shared" si="40"/>
        <v>5800</v>
      </c>
      <c r="I180" s="358">
        <f t="shared" si="40"/>
        <v>10858.74</v>
      </c>
      <c r="J180" s="361">
        <f t="shared" si="40"/>
        <v>10858.74</v>
      </c>
      <c r="K180" s="361">
        <f t="shared" si="40"/>
        <v>0</v>
      </c>
      <c r="L180" s="361">
        <f t="shared" si="40"/>
        <v>0</v>
      </c>
      <c r="M180" s="358">
        <f t="shared" si="40"/>
        <v>12292.73</v>
      </c>
      <c r="N180" s="361">
        <f>SUM(N172:N179)</f>
        <v>12292.73</v>
      </c>
      <c r="O180" s="361">
        <f t="shared" si="40"/>
        <v>0</v>
      </c>
      <c r="P180" s="361">
        <f t="shared" si="40"/>
        <v>0</v>
      </c>
      <c r="Q180" s="358">
        <f t="shared" si="40"/>
        <v>7350</v>
      </c>
      <c r="R180" s="361">
        <f t="shared" si="40"/>
        <v>0</v>
      </c>
      <c r="S180" s="374">
        <f t="shared" si="40"/>
        <v>0</v>
      </c>
      <c r="T180" s="374"/>
      <c r="W180" s="326"/>
    </row>
    <row r="181" spans="1:23" s="459" customFormat="1" thickBot="1">
      <c r="A181" s="454"/>
      <c r="B181" s="455"/>
      <c r="C181" s="456"/>
      <c r="D181" s="456"/>
      <c r="E181" s="456"/>
      <c r="F181" s="455"/>
      <c r="G181" s="455"/>
      <c r="H181" s="455"/>
      <c r="I181" s="457"/>
      <c r="J181" s="457"/>
      <c r="K181" s="455"/>
      <c r="L181" s="455"/>
      <c r="M181" s="455"/>
      <c r="N181" s="455"/>
      <c r="O181" s="455"/>
      <c r="P181" s="455"/>
      <c r="Q181" s="455"/>
      <c r="R181" s="455"/>
      <c r="S181" s="455"/>
      <c r="T181" s="458"/>
      <c r="W181" s="460"/>
    </row>
    <row r="182" spans="1:23" s="325" customFormat="1" ht="15.75" customHeight="1" thickBot="1">
      <c r="A182" s="1121" t="s">
        <v>437</v>
      </c>
      <c r="B182" s="1122"/>
      <c r="C182" s="354"/>
      <c r="D182" s="354"/>
      <c r="E182" s="354"/>
      <c r="F182" s="358">
        <f t="shared" ref="F182:S182" si="41">SUM(F15+F18+F22+F33+F36+F52+F137+F140+F170+F180)</f>
        <v>2215081.0140000004</v>
      </c>
      <c r="G182" s="373">
        <f t="shared" si="41"/>
        <v>86169.18</v>
      </c>
      <c r="H182" s="360">
        <f t="shared" si="41"/>
        <v>256800</v>
      </c>
      <c r="I182" s="358">
        <f t="shared" si="41"/>
        <v>712666.5</v>
      </c>
      <c r="J182" s="357">
        <f t="shared" si="41"/>
        <v>712130.5</v>
      </c>
      <c r="K182" s="359">
        <f t="shared" si="41"/>
        <v>536</v>
      </c>
      <c r="L182" s="357">
        <f t="shared" si="41"/>
        <v>0</v>
      </c>
      <c r="M182" s="358">
        <f t="shared" si="41"/>
        <v>241425.64</v>
      </c>
      <c r="N182" s="436">
        <f t="shared" si="41"/>
        <v>241425.64</v>
      </c>
      <c r="O182" s="359">
        <f t="shared" si="41"/>
        <v>0</v>
      </c>
      <c r="P182" s="357">
        <f t="shared" si="41"/>
        <v>0</v>
      </c>
      <c r="Q182" s="358">
        <f t="shared" si="41"/>
        <v>42901</v>
      </c>
      <c r="R182" s="357">
        <f t="shared" si="41"/>
        <v>226122</v>
      </c>
      <c r="S182" s="360">
        <f t="shared" si="41"/>
        <v>645912</v>
      </c>
      <c r="T182" s="374"/>
      <c r="W182" s="326"/>
    </row>
    <row r="183" spans="1:23">
      <c r="F183" s="326"/>
      <c r="G183" s="326"/>
      <c r="H183" s="326"/>
      <c r="I183" s="462"/>
      <c r="J183" s="326"/>
      <c r="K183" s="329"/>
      <c r="L183" s="329"/>
      <c r="M183" s="329"/>
      <c r="N183" s="329"/>
      <c r="O183" s="326"/>
      <c r="P183" s="326"/>
      <c r="Q183" s="326"/>
      <c r="R183" s="326"/>
      <c r="S183" s="326"/>
      <c r="W183" s="463"/>
    </row>
    <row r="184" spans="1:23">
      <c r="F184" s="463"/>
      <c r="G184" s="463"/>
      <c r="H184" s="463"/>
      <c r="J184" s="463"/>
      <c r="K184" s="465"/>
      <c r="L184" s="465"/>
      <c r="M184" s="465"/>
      <c r="N184" s="465"/>
      <c r="O184" s="463"/>
      <c r="P184" s="463"/>
      <c r="Q184" s="463"/>
      <c r="R184" s="463"/>
      <c r="S184" s="463"/>
      <c r="W184" s="463"/>
    </row>
    <row r="185" spans="1:23" s="466" customFormat="1">
      <c r="C185" s="467"/>
      <c r="D185" s="467"/>
      <c r="E185" s="467"/>
      <c r="F185" s="468"/>
      <c r="G185" s="468"/>
      <c r="H185" s="468"/>
      <c r="I185" s="464"/>
      <c r="J185" s="468"/>
      <c r="K185" s="465"/>
      <c r="L185" s="465"/>
      <c r="M185" s="465"/>
      <c r="N185" s="469"/>
      <c r="O185" s="463"/>
      <c r="P185" s="463"/>
      <c r="Q185" s="463"/>
      <c r="R185" s="463"/>
      <c r="S185" s="463"/>
      <c r="W185" s="463"/>
    </row>
    <row r="186" spans="1:23">
      <c r="F186" s="463"/>
      <c r="G186" s="463"/>
      <c r="H186" s="463"/>
      <c r="J186" s="463"/>
      <c r="K186" s="465"/>
      <c r="L186" s="465"/>
      <c r="M186" s="465"/>
      <c r="N186" s="465"/>
      <c r="O186" s="463"/>
      <c r="P186" s="463"/>
      <c r="Q186" s="463"/>
      <c r="R186" s="463"/>
      <c r="S186" s="463"/>
    </row>
    <row r="187" spans="1:23" ht="12.75">
      <c r="B187" s="470"/>
      <c r="C187" s="471"/>
      <c r="D187" s="471"/>
      <c r="E187" s="471"/>
      <c r="F187" s="463"/>
      <c r="G187" s="463"/>
      <c r="H187" s="463"/>
      <c r="J187" s="463"/>
      <c r="K187" s="465"/>
      <c r="L187" s="465"/>
      <c r="M187" s="465"/>
      <c r="N187" s="465"/>
      <c r="O187" s="463"/>
      <c r="P187" s="463"/>
      <c r="Q187" s="463"/>
      <c r="R187" s="463"/>
      <c r="S187" s="463"/>
    </row>
    <row r="188" spans="1:23" ht="15">
      <c r="A188" s="1123"/>
      <c r="B188" s="1124"/>
      <c r="C188" s="1124"/>
      <c r="D188" s="1124"/>
      <c r="E188" s="1124"/>
      <c r="F188" s="1124"/>
      <c r="G188" s="1124"/>
      <c r="H188" s="463"/>
      <c r="J188" s="463"/>
      <c r="K188" s="465"/>
      <c r="L188" s="465"/>
      <c r="M188" s="465"/>
      <c r="N188" s="465"/>
      <c r="O188" s="463"/>
      <c r="P188" s="463"/>
      <c r="Q188" s="463"/>
      <c r="R188" s="463"/>
      <c r="S188" s="463"/>
    </row>
    <row r="189" spans="1:23" ht="12.75">
      <c r="B189" s="470"/>
      <c r="C189" s="471"/>
      <c r="D189" s="471"/>
      <c r="E189" s="471"/>
      <c r="F189" s="463"/>
      <c r="G189" s="463"/>
      <c r="H189" s="463"/>
      <c r="J189" s="463"/>
      <c r="K189" s="465"/>
      <c r="L189" s="465"/>
      <c r="M189" s="465"/>
      <c r="N189" s="465"/>
      <c r="O189" s="463"/>
      <c r="P189" s="463"/>
      <c r="Q189" s="463"/>
      <c r="R189" s="463"/>
      <c r="S189" s="463"/>
    </row>
    <row r="190" spans="1:23" ht="12.75">
      <c r="B190" s="470"/>
      <c r="C190" s="471"/>
      <c r="D190" s="471"/>
      <c r="E190" s="471"/>
      <c r="F190" s="463"/>
      <c r="G190" s="463"/>
      <c r="H190" s="463"/>
      <c r="J190" s="463"/>
      <c r="K190" s="465"/>
      <c r="L190" s="465"/>
      <c r="M190" s="465"/>
      <c r="N190" s="465"/>
      <c r="O190" s="463"/>
      <c r="P190" s="463"/>
      <c r="Q190" s="463"/>
      <c r="R190" s="463"/>
      <c r="S190" s="463"/>
    </row>
    <row r="191" spans="1:23" ht="12.75">
      <c r="B191" s="1125"/>
      <c r="C191" s="472"/>
      <c r="D191" s="473"/>
      <c r="E191" s="473"/>
      <c r="F191" s="474"/>
      <c r="G191" s="474"/>
      <c r="H191" s="463"/>
      <c r="J191" s="463"/>
      <c r="K191" s="465"/>
      <c r="L191" s="465"/>
      <c r="M191" s="465"/>
      <c r="N191" s="465"/>
      <c r="O191" s="463"/>
      <c r="P191" s="463"/>
      <c r="Q191" s="463"/>
      <c r="R191" s="463"/>
      <c r="S191" s="463"/>
    </row>
    <row r="192" spans="1:23" s="300" customFormat="1" ht="12.75">
      <c r="B192" s="1126"/>
      <c r="C192" s="475"/>
      <c r="D192" s="476"/>
      <c r="E192" s="476"/>
      <c r="F192" s="477"/>
      <c r="G192" s="477"/>
      <c r="H192" s="465"/>
      <c r="I192" s="478"/>
      <c r="J192" s="465"/>
      <c r="K192" s="465"/>
      <c r="L192" s="465"/>
      <c r="M192" s="465"/>
      <c r="N192" s="465"/>
      <c r="O192" s="465"/>
      <c r="P192" s="465"/>
      <c r="Q192" s="465"/>
      <c r="R192" s="465"/>
      <c r="S192" s="465"/>
    </row>
    <row r="193" spans="2:19" ht="12.75">
      <c r="B193" s="479"/>
      <c r="C193" s="472"/>
      <c r="D193" s="479"/>
      <c r="E193" s="479"/>
      <c r="F193" s="480"/>
      <c r="G193" s="480"/>
      <c r="H193" s="463"/>
      <c r="J193" s="463"/>
      <c r="K193" s="465"/>
      <c r="L193" s="465"/>
      <c r="M193" s="465"/>
      <c r="N193" s="465"/>
      <c r="O193" s="463"/>
      <c r="P193" s="463"/>
      <c r="Q193" s="463"/>
      <c r="R193" s="463"/>
      <c r="S193" s="463"/>
    </row>
    <row r="194" spans="2:19">
      <c r="B194" s="479"/>
      <c r="C194" s="481"/>
      <c r="D194" s="481"/>
      <c r="E194" s="481"/>
      <c r="F194" s="480"/>
      <c r="G194" s="480"/>
      <c r="H194" s="463"/>
      <c r="J194" s="463"/>
      <c r="K194" s="465"/>
      <c r="L194" s="465"/>
      <c r="M194" s="465"/>
      <c r="N194" s="465"/>
      <c r="O194" s="463"/>
      <c r="P194" s="463"/>
      <c r="Q194" s="463"/>
      <c r="R194" s="463"/>
      <c r="S194" s="463"/>
    </row>
    <row r="195" spans="2:19">
      <c r="B195" s="479"/>
      <c r="C195" s="481"/>
      <c r="D195" s="481"/>
      <c r="E195" s="481"/>
      <c r="F195" s="480"/>
      <c r="G195" s="480"/>
      <c r="H195" s="463"/>
      <c r="J195" s="463"/>
      <c r="K195" s="465"/>
      <c r="L195" s="465"/>
      <c r="M195" s="465"/>
      <c r="N195" s="465"/>
      <c r="O195" s="463"/>
      <c r="P195" s="463"/>
      <c r="Q195" s="463"/>
      <c r="R195" s="463"/>
      <c r="S195" s="463"/>
    </row>
    <row r="196" spans="2:19">
      <c r="B196" s="479"/>
      <c r="C196" s="481"/>
      <c r="D196" s="481"/>
      <c r="E196" s="481"/>
      <c r="F196" s="480"/>
      <c r="G196" s="480"/>
      <c r="H196" s="463"/>
      <c r="J196" s="463"/>
      <c r="K196" s="465"/>
      <c r="L196" s="465"/>
      <c r="M196" s="465"/>
      <c r="N196" s="465"/>
      <c r="O196" s="463"/>
      <c r="P196" s="463"/>
      <c r="Q196" s="463"/>
      <c r="R196" s="463"/>
      <c r="S196" s="463"/>
    </row>
    <row r="197" spans="2:19">
      <c r="B197" s="479"/>
      <c r="C197" s="481"/>
      <c r="D197" s="481"/>
      <c r="E197" s="481"/>
      <c r="F197" s="480"/>
      <c r="G197" s="480"/>
      <c r="H197" s="463"/>
      <c r="J197" s="463"/>
      <c r="K197" s="465"/>
      <c r="L197" s="465"/>
      <c r="M197" s="465"/>
      <c r="N197" s="465"/>
      <c r="O197" s="463"/>
      <c r="P197" s="463"/>
      <c r="Q197" s="463"/>
      <c r="R197" s="463"/>
      <c r="S197" s="463"/>
    </row>
    <row r="198" spans="2:19">
      <c r="B198" s="482"/>
      <c r="C198" s="481"/>
      <c r="D198" s="481"/>
      <c r="E198" s="481"/>
      <c r="F198" s="480"/>
      <c r="G198" s="480"/>
      <c r="H198" s="463"/>
      <c r="J198" s="463"/>
      <c r="K198" s="465"/>
      <c r="L198" s="465"/>
      <c r="M198" s="465"/>
      <c r="N198" s="465"/>
      <c r="O198" s="463"/>
      <c r="P198" s="463"/>
      <c r="Q198" s="463"/>
      <c r="R198" s="463"/>
      <c r="S198" s="463"/>
    </row>
    <row r="199" spans="2:19">
      <c r="B199" s="479"/>
      <c r="C199" s="481"/>
      <c r="D199" s="481"/>
      <c r="E199" s="481"/>
      <c r="F199" s="480"/>
      <c r="G199" s="480"/>
      <c r="H199" s="463"/>
      <c r="J199" s="463"/>
      <c r="K199" s="465"/>
      <c r="L199" s="465"/>
      <c r="M199" s="465"/>
      <c r="N199" s="465"/>
      <c r="O199" s="463"/>
      <c r="P199" s="463"/>
      <c r="Q199" s="463"/>
      <c r="R199" s="463"/>
      <c r="S199" s="463"/>
    </row>
    <row r="200" spans="2:19">
      <c r="B200" s="483"/>
      <c r="C200" s="484"/>
      <c r="D200" s="484"/>
      <c r="E200" s="484"/>
      <c r="F200" s="485"/>
      <c r="G200" s="485"/>
      <c r="H200" s="463"/>
      <c r="J200" s="463"/>
      <c r="K200" s="465"/>
      <c r="L200" s="465"/>
      <c r="M200" s="465"/>
      <c r="N200" s="465"/>
      <c r="O200" s="463"/>
      <c r="P200" s="463"/>
      <c r="Q200" s="463"/>
      <c r="R200" s="463"/>
      <c r="S200" s="463"/>
    </row>
    <row r="201" spans="2:19">
      <c r="B201" s="479"/>
      <c r="C201" s="481"/>
      <c r="D201" s="481"/>
      <c r="E201" s="481"/>
      <c r="F201" s="480"/>
      <c r="G201" s="480"/>
      <c r="H201" s="463"/>
      <c r="J201" s="463"/>
      <c r="K201" s="465"/>
      <c r="L201" s="465"/>
      <c r="M201" s="465"/>
      <c r="N201" s="465"/>
      <c r="O201" s="463"/>
      <c r="P201" s="463"/>
      <c r="Q201" s="463"/>
      <c r="R201" s="463"/>
      <c r="S201" s="463"/>
    </row>
    <row r="202" spans="2:19">
      <c r="B202" s="479"/>
      <c r="C202" s="481"/>
      <c r="D202" s="481"/>
      <c r="E202" s="481"/>
      <c r="F202" s="480"/>
      <c r="G202" s="480"/>
      <c r="H202" s="463"/>
      <c r="J202" s="463"/>
      <c r="K202" s="465"/>
      <c r="L202" s="465"/>
      <c r="M202" s="465"/>
      <c r="N202" s="465"/>
      <c r="O202" s="463"/>
      <c r="P202" s="463"/>
      <c r="Q202" s="463"/>
      <c r="R202" s="463"/>
      <c r="S202" s="463"/>
    </row>
    <row r="203" spans="2:19">
      <c r="B203" s="479"/>
      <c r="C203" s="481"/>
      <c r="D203" s="481"/>
      <c r="E203" s="481"/>
      <c r="F203" s="480"/>
      <c r="G203" s="480"/>
      <c r="H203" s="463"/>
      <c r="J203" s="463"/>
      <c r="K203" s="465"/>
      <c r="L203" s="465"/>
      <c r="M203" s="465"/>
      <c r="N203" s="465"/>
      <c r="O203" s="463"/>
      <c r="P203" s="463"/>
      <c r="Q203" s="463"/>
      <c r="R203" s="463"/>
      <c r="S203" s="463"/>
    </row>
    <row r="204" spans="2:19">
      <c r="B204" s="479"/>
      <c r="C204" s="481"/>
      <c r="D204" s="481"/>
      <c r="E204" s="481"/>
      <c r="F204" s="480"/>
      <c r="G204" s="480"/>
      <c r="H204" s="463"/>
      <c r="J204" s="463"/>
      <c r="K204" s="465"/>
      <c r="L204" s="465"/>
      <c r="M204" s="465"/>
      <c r="N204" s="465"/>
      <c r="O204" s="463"/>
      <c r="P204" s="463"/>
      <c r="Q204" s="463"/>
      <c r="R204" s="463"/>
      <c r="S204" s="463"/>
    </row>
    <row r="205" spans="2:19">
      <c r="F205" s="463"/>
      <c r="G205" s="463"/>
      <c r="H205" s="463"/>
      <c r="J205" s="463"/>
      <c r="K205" s="465"/>
      <c r="L205" s="465"/>
      <c r="M205" s="465"/>
      <c r="N205" s="465"/>
      <c r="O205" s="463"/>
      <c r="P205" s="463"/>
      <c r="Q205" s="463"/>
      <c r="R205" s="463"/>
      <c r="S205" s="463"/>
    </row>
    <row r="206" spans="2:19">
      <c r="F206" s="463"/>
      <c r="G206" s="463"/>
      <c r="H206" s="463"/>
      <c r="J206" s="463"/>
      <c r="K206" s="465"/>
      <c r="L206" s="465"/>
      <c r="M206" s="465"/>
      <c r="N206" s="465"/>
      <c r="O206" s="463"/>
      <c r="P206" s="463"/>
      <c r="Q206" s="463"/>
      <c r="R206" s="463"/>
      <c r="S206" s="463"/>
    </row>
    <row r="207" spans="2:19">
      <c r="F207" s="463"/>
      <c r="G207" s="463"/>
      <c r="H207" s="463"/>
      <c r="J207" s="463"/>
      <c r="K207" s="465"/>
      <c r="L207" s="465"/>
      <c r="M207" s="465"/>
      <c r="N207" s="465"/>
      <c r="O207" s="463"/>
      <c r="P207" s="463"/>
      <c r="Q207" s="463"/>
      <c r="R207" s="463"/>
      <c r="S207" s="463"/>
    </row>
    <row r="208" spans="2:19">
      <c r="F208" s="463"/>
      <c r="G208" s="463"/>
      <c r="H208" s="463"/>
      <c r="J208" s="463"/>
      <c r="K208" s="465"/>
      <c r="L208" s="465"/>
      <c r="M208" s="465"/>
      <c r="N208" s="465"/>
      <c r="O208" s="463"/>
      <c r="P208" s="463"/>
      <c r="Q208" s="463"/>
      <c r="R208" s="463"/>
      <c r="S208" s="463"/>
    </row>
    <row r="209" spans="6:19">
      <c r="F209" s="463"/>
      <c r="G209" s="463"/>
      <c r="H209" s="463"/>
      <c r="J209" s="463"/>
      <c r="K209" s="465"/>
      <c r="L209" s="465"/>
      <c r="M209" s="465"/>
      <c r="N209" s="465"/>
      <c r="O209" s="463"/>
      <c r="P209" s="463"/>
      <c r="Q209" s="463"/>
      <c r="R209" s="463"/>
      <c r="S209" s="463"/>
    </row>
    <row r="210" spans="6:19">
      <c r="F210" s="463"/>
      <c r="G210" s="463"/>
      <c r="H210" s="463"/>
      <c r="J210" s="463"/>
      <c r="K210" s="465"/>
      <c r="L210" s="465"/>
      <c r="M210" s="465"/>
      <c r="N210" s="465"/>
      <c r="O210" s="463"/>
      <c r="P210" s="463"/>
      <c r="Q210" s="463"/>
      <c r="R210" s="463"/>
      <c r="S210" s="463"/>
    </row>
    <row r="211" spans="6:19">
      <c r="F211" s="463"/>
      <c r="G211" s="463"/>
      <c r="H211" s="463"/>
      <c r="J211" s="463"/>
      <c r="K211" s="465"/>
      <c r="L211" s="465"/>
      <c r="M211" s="465"/>
      <c r="N211" s="465"/>
      <c r="O211" s="463"/>
      <c r="P211" s="463"/>
      <c r="Q211" s="463"/>
      <c r="R211" s="463"/>
      <c r="S211" s="463"/>
    </row>
  </sheetData>
  <customSheetViews>
    <customSheetView guid="{040A417A-1A2A-4546-91E5-4FDAF814DD6C}" showPageBreaks="1" fitToPage="1" printArea="1" hiddenColumns="1" view="pageBreakPreview">
      <pageMargins left="0.39370078740157483" right="0.39370078740157483" top="0.59055118110236227" bottom="0.39370078740157483" header="0.31496062992125984" footer="0.11811023622047245"/>
      <printOptions horizontalCentered="1"/>
      <pageSetup paperSize="9" scale="70" firstPageNumber="183" fitToHeight="0" orientation="landscape" useFirstPageNumber="1" r:id="rId1"/>
      <headerFooter alignWithMargins="0">
        <oddHeader>&amp;L&amp;"Tahoma,Kurzíva"Závěrečný účet za rok 2013&amp;R&amp;"Tahoma,Kurzíva"Tabulka č. 3</oddHeader>
        <oddFooter>&amp;C&amp;"Tahoma,Obyčejné"&amp;P</oddFooter>
      </headerFooter>
    </customSheetView>
  </customSheetViews>
  <mergeCells count="38">
    <mergeCell ref="A16:T16"/>
    <mergeCell ref="A2:T2"/>
    <mergeCell ref="A4:A6"/>
    <mergeCell ref="B4:B6"/>
    <mergeCell ref="C4:C5"/>
    <mergeCell ref="D4:D5"/>
    <mergeCell ref="E4:E6"/>
    <mergeCell ref="F4:F6"/>
    <mergeCell ref="G4:H5"/>
    <mergeCell ref="I4:L5"/>
    <mergeCell ref="M4:P5"/>
    <mergeCell ref="Q4:S4"/>
    <mergeCell ref="T4:T6"/>
    <mergeCell ref="A7:T7"/>
    <mergeCell ref="T8:T9"/>
    <mergeCell ref="A15:B15"/>
    <mergeCell ref="A138:T138"/>
    <mergeCell ref="A18:B18"/>
    <mergeCell ref="A19:T19"/>
    <mergeCell ref="A22:B22"/>
    <mergeCell ref="A23:T23"/>
    <mergeCell ref="A33:B33"/>
    <mergeCell ref="A34:T34"/>
    <mergeCell ref="A36:B36"/>
    <mergeCell ref="A37:T37"/>
    <mergeCell ref="A52:B52"/>
    <mergeCell ref="A53:T53"/>
    <mergeCell ref="A137:B137"/>
    <mergeCell ref="A182:B182"/>
    <mergeCell ref="A188:G188"/>
    <mergeCell ref="B191:B192"/>
    <mergeCell ref="A140:B140"/>
    <mergeCell ref="A141:T141"/>
    <mergeCell ref="A170:B170"/>
    <mergeCell ref="A171:T171"/>
    <mergeCell ref="A172:A177"/>
    <mergeCell ref="A180:B180"/>
    <mergeCell ref="A178:A179"/>
  </mergeCells>
  <printOptions horizontalCentered="1"/>
  <pageMargins left="0.39370078740157483" right="0.39370078740157483" top="0.59055118110236227" bottom="0.39370078740157483" header="0.31496062992125984" footer="0.11811023622047245"/>
  <pageSetup paperSize="9" scale="70" firstPageNumber="183" fitToHeight="0" orientation="landscape" useFirstPageNumber="1" r:id="rId2"/>
  <headerFooter alignWithMargins="0">
    <oddHeader>&amp;L&amp;"Tahoma,Kurzíva"Závěrečný účet za rok 2013&amp;R&amp;"Tahoma,Kurzíva"Tabulka č. 3</oddHeader>
    <oddFooter>&amp;C&amp;"Tahoma,Obyčejné"&amp;P</oddFooter>
  </headerFooter>
  <ignoredErrors>
    <ignoredError sqref="A10:T24 A161:T172 A160:E160 G160:T160 A127:T139 A126:E126 G126:T126 A46:T65 A45:E45 G45:T45 A26:T28 A25:E25 G25:T25 A69:T125 A68:E68 G68:T68 A141:T159 B140:T140 A67:T67 A66 C66:T66 A30:T44 A29 C29:T29 A8:G8 I8:S8 A9:G9 I9:T9 B177:F177 B173:F173 I173 B174:F174 H174:T174 B175:F175 H175:T175 B176:F176 H176:T176 H177:T177 M178:M179 K173:M173 O173:S173" formulaRange="1"/>
    <ignoredError sqref="F160 F126 F45 F25 F68" formula="1"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48</vt:i4>
      </vt:variant>
      <vt:variant>
        <vt:lpstr>Pojmenované oblasti</vt:lpstr>
      </vt:variant>
      <vt:variant>
        <vt:i4>72</vt:i4>
      </vt:variant>
    </vt:vector>
  </HeadingPairs>
  <TitlesOfParts>
    <vt:vector size="120" baseType="lpstr">
      <vt:lpstr>graf 1</vt:lpstr>
      <vt:lpstr>graf 2</vt:lpstr>
      <vt:lpstr>graf 3</vt:lpstr>
      <vt:lpstr>graf 4</vt:lpstr>
      <vt:lpstr>graf 5</vt:lpstr>
      <vt:lpstr>Titul</vt:lpstr>
      <vt:lpstr>tab 1</vt:lpstr>
      <vt:lpstr>tab 2</vt:lpstr>
      <vt:lpstr>tab 3</vt:lpstr>
      <vt:lpstr>tab 4</vt:lpstr>
      <vt:lpstr>tab 5</vt:lpstr>
      <vt:lpstr>tab 6</vt:lpstr>
      <vt:lpstr>tab 7</vt:lpstr>
      <vt:lpstr>tab 8</vt:lpstr>
      <vt:lpstr>tab 9</vt:lpstr>
      <vt:lpstr>tab 10</vt:lpstr>
      <vt:lpstr>tab 11</vt:lpstr>
      <vt:lpstr>tab 12</vt:lpstr>
      <vt:lpstr>tab 13</vt:lpstr>
      <vt:lpstr>tab 14</vt:lpstr>
      <vt:lpstr>tab 15</vt:lpstr>
      <vt:lpstr>tab 16</vt:lpstr>
      <vt:lpstr>tab 17</vt:lpstr>
      <vt:lpstr>tab 18</vt:lpstr>
      <vt:lpstr>tab 19</vt:lpstr>
      <vt:lpstr>tab 20</vt:lpstr>
      <vt:lpstr>tab 21</vt:lpstr>
      <vt:lpstr>tab 22</vt:lpstr>
      <vt:lpstr>tab 23</vt:lpstr>
      <vt:lpstr>tab 24</vt:lpstr>
      <vt:lpstr>tab 25</vt:lpstr>
      <vt:lpstr>tab 26</vt:lpstr>
      <vt:lpstr>tab 27</vt:lpstr>
      <vt:lpstr>tab 28</vt:lpstr>
      <vt:lpstr>tab 29</vt:lpstr>
      <vt:lpstr>tab 30</vt:lpstr>
      <vt:lpstr>tab 31</vt:lpstr>
      <vt:lpstr>tab 32</vt:lpstr>
      <vt:lpstr>tab 33</vt:lpstr>
      <vt:lpstr>tab 34</vt:lpstr>
      <vt:lpstr>tab 35</vt:lpstr>
      <vt:lpstr>tab 36</vt:lpstr>
      <vt:lpstr>tab 37</vt:lpstr>
      <vt:lpstr>tab 38</vt:lpstr>
      <vt:lpstr>tab 39</vt:lpstr>
      <vt:lpstr>tab 40</vt:lpstr>
      <vt:lpstr>tab 41</vt:lpstr>
      <vt:lpstr>tab 42</vt:lpstr>
      <vt:lpstr>'tab 1'!Názvy_tisku</vt:lpstr>
      <vt:lpstr>'tab 10'!Názvy_tisku</vt:lpstr>
      <vt:lpstr>'tab 11'!Názvy_tisku</vt:lpstr>
      <vt:lpstr>'tab 12'!Názvy_tisku</vt:lpstr>
      <vt:lpstr>'tab 13'!Názvy_tisku</vt:lpstr>
      <vt:lpstr>'tab 14'!Názvy_tisku</vt:lpstr>
      <vt:lpstr>'tab 15'!Názvy_tisku</vt:lpstr>
      <vt:lpstr>'tab 16'!Názvy_tisku</vt:lpstr>
      <vt:lpstr>'tab 17'!Názvy_tisku</vt:lpstr>
      <vt:lpstr>'tab 18'!Názvy_tisku</vt:lpstr>
      <vt:lpstr>'tab 19'!Názvy_tisku</vt:lpstr>
      <vt:lpstr>'tab 2'!Názvy_tisku</vt:lpstr>
      <vt:lpstr>'tab 23'!Názvy_tisku</vt:lpstr>
      <vt:lpstr>'tab 25'!Názvy_tisku</vt:lpstr>
      <vt:lpstr>'tab 26'!Názvy_tisku</vt:lpstr>
      <vt:lpstr>'tab 27'!Názvy_tisku</vt:lpstr>
      <vt:lpstr>'tab 28'!Názvy_tisku</vt:lpstr>
      <vt:lpstr>'tab 29'!Názvy_tisku</vt:lpstr>
      <vt:lpstr>'tab 3'!Názvy_tisku</vt:lpstr>
      <vt:lpstr>'tab 30'!Názvy_tisku</vt:lpstr>
      <vt:lpstr>'tab 31'!Názvy_tisku</vt:lpstr>
      <vt:lpstr>'tab 33'!Názvy_tisku</vt:lpstr>
      <vt:lpstr>'tab 35'!Názvy_tisku</vt:lpstr>
      <vt:lpstr>'tab 37'!Názvy_tisku</vt:lpstr>
      <vt:lpstr>'tab 39'!Názvy_tisku</vt:lpstr>
      <vt:lpstr>'tab 4'!Názvy_tisku</vt:lpstr>
      <vt:lpstr>'tab 41'!Názvy_tisku</vt:lpstr>
      <vt:lpstr>'tab 5'!Názvy_tisku</vt:lpstr>
      <vt:lpstr>'tab 6'!Názvy_tisku</vt:lpstr>
      <vt:lpstr>'tab 7'!Názvy_tisku</vt:lpstr>
      <vt:lpstr>'tab 8'!Názvy_tisku</vt:lpstr>
      <vt:lpstr>'tab 9'!Názvy_tisku</vt:lpstr>
      <vt:lpstr>'graf 3'!Oblast_tisku</vt:lpstr>
      <vt:lpstr>'graf 4'!Oblast_tisku</vt:lpstr>
      <vt:lpstr>'graf 5'!Oblast_tisku</vt:lpstr>
      <vt:lpstr>'tab 1'!Oblast_tisku</vt:lpstr>
      <vt:lpstr>'tab 10'!Oblast_tisku</vt:lpstr>
      <vt:lpstr>'tab 11'!Oblast_tisku</vt:lpstr>
      <vt:lpstr>'tab 12'!Oblast_tisku</vt:lpstr>
      <vt:lpstr>'tab 13'!Oblast_tisku</vt:lpstr>
      <vt:lpstr>'tab 14'!Oblast_tisku</vt:lpstr>
      <vt:lpstr>'tab 15'!Oblast_tisku</vt:lpstr>
      <vt:lpstr>'tab 16'!Oblast_tisku</vt:lpstr>
      <vt:lpstr>'tab 17'!Oblast_tisku</vt:lpstr>
      <vt:lpstr>'tab 18'!Oblast_tisku</vt:lpstr>
      <vt:lpstr>'tab 19'!Oblast_tisku</vt:lpstr>
      <vt:lpstr>'tab 2'!Oblast_tisku</vt:lpstr>
      <vt:lpstr>'tab 20'!Oblast_tisku</vt:lpstr>
      <vt:lpstr>'tab 21'!Oblast_tisku</vt:lpstr>
      <vt:lpstr>'tab 22'!Oblast_tisku</vt:lpstr>
      <vt:lpstr>'tab 23'!Oblast_tisku</vt:lpstr>
      <vt:lpstr>'tab 24'!Oblast_tisku</vt:lpstr>
      <vt:lpstr>'tab 25'!Oblast_tisku</vt:lpstr>
      <vt:lpstr>'tab 28'!Oblast_tisku</vt:lpstr>
      <vt:lpstr>'tab 29'!Oblast_tisku</vt:lpstr>
      <vt:lpstr>'tab 3'!Oblast_tisku</vt:lpstr>
      <vt:lpstr>'tab 30'!Oblast_tisku</vt:lpstr>
      <vt:lpstr>'tab 31'!Oblast_tisku</vt:lpstr>
      <vt:lpstr>'tab 32'!Oblast_tisku</vt:lpstr>
      <vt:lpstr>'tab 33'!Oblast_tisku</vt:lpstr>
      <vt:lpstr>'tab 35'!Oblast_tisku</vt:lpstr>
      <vt:lpstr>'tab 37'!Oblast_tisku</vt:lpstr>
      <vt:lpstr>'tab 38'!Oblast_tisku</vt:lpstr>
      <vt:lpstr>'tab 39'!Oblast_tisku</vt:lpstr>
      <vt:lpstr>'tab 40'!Oblast_tisku</vt:lpstr>
      <vt:lpstr>'tab 41'!Oblast_tisku</vt:lpstr>
      <vt:lpstr>'tab 42'!Oblast_tisku</vt:lpstr>
      <vt:lpstr>'tab 6'!Oblast_tisku</vt:lpstr>
      <vt:lpstr>'tab 7'!Oblast_tisku</vt:lpstr>
      <vt:lpstr>'tab 8'!Oblast_tisku</vt:lpstr>
      <vt:lpstr>'tab 9'!Oblast_tisku</vt:lpstr>
      <vt:lpstr>Titul!Oblast_tisku</vt:lpstr>
    </vt:vector>
  </TitlesOfParts>
  <Company>KUMSK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Metelka Tomáš</dc:creator>
  <cp:lastModifiedBy>Metelka Tomáš</cp:lastModifiedBy>
  <cp:lastPrinted>2014-05-26T11:20:00Z</cp:lastPrinted>
  <dcterms:created xsi:type="dcterms:W3CDTF">2014-05-09T07:38:03Z</dcterms:created>
  <dcterms:modified xsi:type="dcterms:W3CDTF">2014-05-28T11:19:12Z</dcterms:modified>
</cp:coreProperties>
</file>