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90" activeTab="0"/>
  </bookViews>
  <sheets>
    <sheet name="tabulka EU" sheetId="1" r:id="rId1"/>
  </sheets>
  <definedNames>
    <definedName name="_xlnm.Print_Titles" localSheetId="0">'tabulka EU'!$8:$11</definedName>
    <definedName name="_xlnm.Print_Area" localSheetId="0">'tabulka EU'!$B$6:$X$190</definedName>
    <definedName name="Z_0317C754_E320_475B_A87C_F6502E2C21D0_.wvu.Cols" localSheetId="0" hidden="1">'tabulka EU'!$A:$A,'tabulka EU'!$C:$E,'tabulka EU'!$Q:$R</definedName>
    <definedName name="Z_0317C754_E320_475B_A87C_F6502E2C21D0_.wvu.PrintArea" localSheetId="0" hidden="1">'tabulka EU'!$B$6:$X$190</definedName>
    <definedName name="Z_0317C754_E320_475B_A87C_F6502E2C21D0_.wvu.PrintTitles" localSheetId="0" hidden="1">'tabulka EU'!$8:$11</definedName>
    <definedName name="Z_0317C754_E320_475B_A87C_F6502E2C21D0_.wvu.Rows" localSheetId="0" hidden="1">'tabulka EU'!$1:$5</definedName>
    <definedName name="Z_7025D35C_B0E6_4D5E_9074_EED2BB5802F4_.wvu.Cols" localSheetId="0" hidden="1">'tabulka EU'!$A:$A,'tabulka EU'!$C:$E,'tabulka EU'!$Q:$R,'tabulka EU'!$Y:$Y</definedName>
    <definedName name="Z_7025D35C_B0E6_4D5E_9074_EED2BB5802F4_.wvu.PrintArea" localSheetId="0" hidden="1">'tabulka EU'!$B$6:$X$190</definedName>
    <definedName name="Z_7025D35C_B0E6_4D5E_9074_EED2BB5802F4_.wvu.PrintTitles" localSheetId="0" hidden="1">'tabulka EU'!$8:$11</definedName>
    <definedName name="Z_7025D35C_B0E6_4D5E_9074_EED2BB5802F4_.wvu.Rows" localSheetId="0" hidden="1">'tabulka EU'!$1:$5,'tabulka EU'!$146:$146,'tabulka EU'!$164:$164</definedName>
    <definedName name="Z_979DB2FE_B526_4EE3_9CD4_A9E29A987073_.wvu.Cols" localSheetId="0" hidden="1">'tabulka EU'!$A:$A,'tabulka EU'!$C:$E,'tabulka EU'!$Q:$R,'tabulka EU'!$Y:$Y</definedName>
    <definedName name="Z_979DB2FE_B526_4EE3_9CD4_A9E29A987073_.wvu.PrintArea" localSheetId="0" hidden="1">'tabulka EU'!$B$6:$X$190</definedName>
    <definedName name="Z_979DB2FE_B526_4EE3_9CD4_A9E29A987073_.wvu.PrintTitles" localSheetId="0" hidden="1">'tabulka EU'!$8:$11</definedName>
    <definedName name="Z_979DB2FE_B526_4EE3_9CD4_A9E29A987073_.wvu.Rows" localSheetId="0" hidden="1">'tabulka EU'!$1:$5,'tabulka EU'!$146:$146,'tabulka EU'!$164:$164</definedName>
    <definedName name="Z_AD95E9ED_B808_42EB_814A_3F2CD9A42EDF_.wvu.Cols" localSheetId="0" hidden="1">'tabulka EU'!$C:$E</definedName>
    <definedName name="Z_AD95E9ED_B808_42EB_814A_3F2CD9A42EDF_.wvu.PrintArea" localSheetId="0" hidden="1">'tabulka EU'!$B$6:$X$190</definedName>
    <definedName name="Z_AD95E9ED_B808_42EB_814A_3F2CD9A42EDF_.wvu.PrintTitles" localSheetId="0" hidden="1">'tabulka EU'!$8:$11</definedName>
    <definedName name="Z_AD95E9ED_B808_42EB_814A_3F2CD9A42EDF_.wvu.Rows" localSheetId="0" hidden="1">'tabulka EU'!$1:$5</definedName>
    <definedName name="Z_B47303D1_1BF6_49BD_AB58_2F1EB415DFC9_.wvu.Cols" localSheetId="0" hidden="1">'tabulka EU'!$A:$A,'tabulka EU'!$C:$E</definedName>
    <definedName name="Z_B47303D1_1BF6_49BD_AB58_2F1EB415DFC9_.wvu.PrintArea" localSheetId="0" hidden="1">'tabulka EU'!$B$6:$X$190</definedName>
    <definedName name="Z_B47303D1_1BF6_49BD_AB58_2F1EB415DFC9_.wvu.PrintTitles" localSheetId="0" hidden="1">'tabulka EU'!$8:$11</definedName>
    <definedName name="Z_B47303D1_1BF6_49BD_AB58_2F1EB415DFC9_.wvu.Rows" localSheetId="0" hidden="1">'tabulka EU'!$1:$5</definedName>
    <definedName name="Z_BBEAC537_D262_4E79_9B5C_54CE5CAB628F_.wvu.Cols" localSheetId="0" hidden="1">'tabulka EU'!$C:$E</definedName>
    <definedName name="Z_BBEAC537_D262_4E79_9B5C_54CE5CAB628F_.wvu.PrintArea" localSheetId="0" hidden="1">'tabulka EU'!$B$6:$X$190</definedName>
    <definedName name="Z_BBEAC537_D262_4E79_9B5C_54CE5CAB628F_.wvu.PrintTitles" localSheetId="0" hidden="1">'tabulka EU'!$8:$11</definedName>
    <definedName name="Z_BBEAC537_D262_4E79_9B5C_54CE5CAB628F_.wvu.Rows" localSheetId="0" hidden="1">'tabulka EU'!$1:$5</definedName>
    <definedName name="Z_CC560D72_E6A0_4F9D_ACC3_F0D95031C84E_.wvu.Cols" localSheetId="0" hidden="1">'tabulka EU'!$C:$E,'tabulka EU'!$Q:$R</definedName>
    <definedName name="Z_CC560D72_E6A0_4F9D_ACC3_F0D95031C84E_.wvu.PrintArea" localSheetId="0" hidden="1">'tabulka EU'!$A$3:$X$190</definedName>
    <definedName name="Z_CC560D72_E6A0_4F9D_ACC3_F0D95031C84E_.wvu.PrintTitles" localSheetId="0" hidden="1">'tabulka EU'!$8:$11</definedName>
    <definedName name="Z_CC560D72_E6A0_4F9D_ACC3_F0D95031C84E_.wvu.Rows" localSheetId="0" hidden="1">'tabulka EU'!$1:$2,'tabulka EU'!$4:$7</definedName>
    <definedName name="Z_D306AA55_E2C3_4B0F_8DEC_1801FC479580_.wvu.Cols" localSheetId="0" hidden="1">'tabulka EU'!$C:$E,'tabulka EU'!$Q:$R</definedName>
    <definedName name="Z_D306AA55_E2C3_4B0F_8DEC_1801FC479580_.wvu.PrintArea" localSheetId="0" hidden="1">'tabulka EU'!$B$6:$X$190</definedName>
    <definedName name="Z_D306AA55_E2C3_4B0F_8DEC_1801FC479580_.wvu.PrintTitles" localSheetId="0" hidden="1">'tabulka EU'!$8:$11</definedName>
    <definedName name="Z_D306AA55_E2C3_4B0F_8DEC_1801FC479580_.wvu.Rows" localSheetId="0" hidden="1">'tabulka EU'!$1:$5,'tabulka EU'!$9:$9,'tabulka EU'!$146:$146,'tabulka EU'!$164:$164</definedName>
  </definedNames>
  <calcPr fullCalcOnLoad="1"/>
</workbook>
</file>

<file path=xl/comments1.xml><?xml version="1.0" encoding="utf-8"?>
<comments xmlns="http://schemas.openxmlformats.org/spreadsheetml/2006/main">
  <authors>
    <author>maryncakova</author>
    <author>Marynčáková Radmila</author>
  </authors>
  <commentList>
    <comment ref="Y120" authorId="0">
      <text>
        <r>
          <rPr>
            <sz val="10"/>
            <rFont val="Tahoma"/>
            <family val="0"/>
          </rPr>
          <t>maryncakova:</t>
        </r>
        <r>
          <rPr>
            <sz val="10"/>
            <rFont val="Tahoma"/>
            <family val="0"/>
          </rPr>
          <t xml:space="preserve">
celk výd z rozhodnutí, končící projekt
</t>
        </r>
      </text>
    </comment>
    <comment ref="Y121" authorId="0">
      <text>
        <r>
          <rPr>
            <sz val="10"/>
            <rFont val="Tahoma"/>
            <family val="0"/>
          </rPr>
          <t>maryncakova:</t>
        </r>
        <r>
          <rPr>
            <sz val="10"/>
            <rFont val="Tahoma"/>
            <family val="0"/>
          </rPr>
          <t xml:space="preserve">
celk výd z rozhodnutí, končící projekt
</t>
        </r>
      </text>
    </comment>
    <comment ref="Y122" authorId="0">
      <text>
        <r>
          <rPr>
            <sz val="10"/>
            <rFont val="Tahoma"/>
            <family val="0"/>
          </rPr>
          <t>maryncakova:</t>
        </r>
        <r>
          <rPr>
            <sz val="10"/>
            <rFont val="Tahoma"/>
            <family val="0"/>
          </rPr>
          <t xml:space="preserve">
celk výd z rozhodnutí, končící projekt
</t>
        </r>
      </text>
    </comment>
    <comment ref="Y123" authorId="0">
      <text>
        <r>
          <rPr>
            <sz val="10"/>
            <rFont val="Tahoma"/>
            <family val="0"/>
          </rPr>
          <t>maryncakova:</t>
        </r>
        <r>
          <rPr>
            <sz val="10"/>
            <rFont val="Tahoma"/>
            <family val="0"/>
          </rPr>
          <t xml:space="preserve">
ukončený projekt
</t>
        </r>
        <r>
          <rPr>
            <sz val="10"/>
            <rFont val="Tahoma"/>
            <family val="0"/>
          </rPr>
          <t>Marynčáková Radmila:</t>
        </r>
        <r>
          <rPr>
            <sz val="10"/>
            <rFont val="Tahoma"/>
            <family val="0"/>
          </rPr>
          <t xml:space="preserve">
odvod, sankce
</t>
        </r>
      </text>
    </comment>
    <comment ref="Y17" authorId="1">
      <text>
        <r>
          <rPr>
            <sz val="10"/>
            <rFont val="Tahoma"/>
            <family val="0"/>
          </rPr>
          <t>Marynčáková Radmila:</t>
        </r>
        <r>
          <rPr>
            <sz val="10"/>
            <rFont val="Tahoma"/>
            <family val="0"/>
          </rPr>
          <t xml:space="preserve">
sankce
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<sst xmlns="http://schemas.openxmlformats.org/spreadsheetml/2006/main" count="247" uniqueCount="207">
  <si>
    <t>Příloha č. 5 k materiálu č. 2</t>
  </si>
  <si>
    <t>Počet stran přílohy: 4</t>
  </si>
  <si>
    <t>PŘEHLED AKCÍ SPOLUFINANCOVANÝCH Z EVROPSKÝCH FINANČNÍCH ZDROJŮ</t>
  </si>
  <si>
    <t>v tis. Kč</t>
  </si>
  <si>
    <t xml:space="preserve">číslo akce </t>
  </si>
  <si>
    <t>Název akce</t>
  </si>
  <si>
    <t>Operační program</t>
  </si>
  <si>
    <t xml:space="preserve">Stav </t>
  </si>
  <si>
    <t xml:space="preserve">Celkové výdaje          (součty-kontrola) </t>
  </si>
  <si>
    <t xml:space="preserve">Celkové výdaje </t>
  </si>
  <si>
    <t>UR/SK
(%)</t>
  </si>
  <si>
    <t>Plánovaný podíl               EU a ST         %</t>
  </si>
  <si>
    <t>celkem</t>
  </si>
  <si>
    <t>Úpravy rozpočtu ze dne 15. 5. 2012</t>
  </si>
  <si>
    <t>Rozpočet po úpravách</t>
  </si>
  <si>
    <t>ODVĚTVÍ DOPRAVY:</t>
  </si>
  <si>
    <t>x</t>
  </si>
  <si>
    <t>ROP</t>
  </si>
  <si>
    <t>P</t>
  </si>
  <si>
    <t>Letiště Leoše Janáčka Ostrava, kolejové napojení</t>
  </si>
  <si>
    <t>Letiště Leoše Janáčka Ostrava, ostatní zpevněné plochy</t>
  </si>
  <si>
    <t>VIA Lyžbice</t>
  </si>
  <si>
    <t>II/449 - Rýmařov - Ondřejov, rekonstrukce silnice km 0,00 - 11,40, II.stavba</t>
  </si>
  <si>
    <t xml:space="preserve">Silnice II/452 Bruntál - Mezina </t>
  </si>
  <si>
    <t xml:space="preserve">Silnice II/462 Vítkov - Větřkovice </t>
  </si>
  <si>
    <t>Silnice III/4689 Petrovice</t>
  </si>
  <si>
    <t>Silnice III/4785 prodloužená Bílovecká</t>
  </si>
  <si>
    <t>Zlepšení dostupnosti pohraniční oblasti modernizací silnice v úseku Sciborzyce Wielkie - Hněvošice</t>
  </si>
  <si>
    <t>ODVĚTVÍ KRIZOVÉ:</t>
  </si>
  <si>
    <t>R</t>
  </si>
  <si>
    <t>ODVĚTVÍ CESTOVNÍHO RUCHU:</t>
  </si>
  <si>
    <t>Jesenická magistrála</t>
  </si>
  <si>
    <t>Moravskoslezský kraj - kraj plný zážitků III</t>
  </si>
  <si>
    <t>Industriální atraktivity v Moravskoslezském kraji</t>
  </si>
  <si>
    <t>ODVĚTVÍ REGIONÁLNÍHO ROZVOJE:</t>
  </si>
  <si>
    <t>Moravskoslezský pakt zaměstnanosti: Mezinárodní výměna zkušeností a příkladů dobré praxe při rozvoji místních partnerství na podporu zaměstnanosti</t>
  </si>
  <si>
    <t>Technická pomoc - Podpora implementačních, informačních a propagačních aktivit pro OPPS ČR-PR v Moravskoslezském kraji</t>
  </si>
  <si>
    <t>Prostředky na přípravu projektů</t>
  </si>
  <si>
    <t>ODVĚTVÍ SOCIÁLNÍCH VĚCÍ:</t>
  </si>
  <si>
    <t>Rekonstrukce objektu na domov pro osoby se zdravotním postižením, Sírius Opava</t>
  </si>
  <si>
    <t>Novostavba domova pro osoby se zdravotním postižením v Havířově</t>
  </si>
  <si>
    <t xml:space="preserve">Rekonstrukce domova pro osoby se zdravotním postižením Benjamín </t>
  </si>
  <si>
    <t>Rekonstrukce domova pro osoby se zdravotním postižením ve Frýdku-Místku</t>
  </si>
  <si>
    <t>Rekonstrukce objektu na chráněné bydlení v Ostravě na ul. Tvorkovských</t>
  </si>
  <si>
    <t>Výstavba objektu chráněného bydlení na ulici Slezské ve Starém Bohumíně</t>
  </si>
  <si>
    <t>Podpora a rozvoj služeb v sociálně vyloučených lokalitách MSK</t>
  </si>
  <si>
    <t>Optimalizace sítě služeb sociální prevence v Moravskoslezském kraji</t>
  </si>
  <si>
    <t xml:space="preserve">2. etapa transformace organizace Marianum </t>
  </si>
  <si>
    <t xml:space="preserve">1. etapa transformace zámku Jindřichov ve Slezsku </t>
  </si>
  <si>
    <t>3. etapa transformace organizace Marianum</t>
  </si>
  <si>
    <t xml:space="preserve">Transformace zámku Dolní Životice </t>
  </si>
  <si>
    <t>Transformace zámku Nová Horka</t>
  </si>
  <si>
    <t>Humanizace domova pro seniory na ul. Roosveltově v Opavě</t>
  </si>
  <si>
    <t>ODVĚTVÍ ŠKOLSTVÍ:</t>
  </si>
  <si>
    <t>Diagnostické nástroje, ICT a pomůcky pro speciálně pedagogická centra</t>
  </si>
  <si>
    <t>Modernizace, rekonstrukce a výstavba sportovišť vzdělávacích zařízení II</t>
  </si>
  <si>
    <t xml:space="preserve">Modernizace výuky informačních technologií </t>
  </si>
  <si>
    <t>Modernizace výuky ve zdravotnických oborech</t>
  </si>
  <si>
    <t>Zlepšení podmínek pro praktické vyučování žáků v technicky zaměřených oborech středního vzdělávání v Ostravě</t>
  </si>
  <si>
    <t>Moderní zkušební laboratoře</t>
  </si>
  <si>
    <t>Multifunkční velkoprostorové odborné učebny - gastrocentra</t>
  </si>
  <si>
    <t>Podpora přírodovědných předmětů</t>
  </si>
  <si>
    <t>Diagnostické nástroje, ICT a pomůcky pro pedagogicko-psychologické poradny</t>
  </si>
  <si>
    <t>Podpora jazykového vzdělávání ve středních školách</t>
  </si>
  <si>
    <t>Vzdělávání zaměstnanců územní veřejné správy v MSK</t>
  </si>
  <si>
    <t>OP VpK</t>
  </si>
  <si>
    <t>GG - Zvyšování kvality ve vzdělávání v kraji Moravskoslezském</t>
  </si>
  <si>
    <t>GG - Rovné příležitosti ve vzdělávání v kraji Moravskoslezském</t>
  </si>
  <si>
    <t>GG - Další vzdělávání pracovníků škol v kraji Moravskoslezském</t>
  </si>
  <si>
    <t>GG - Podpora nabídky dalšího vzdělávání v Moravskoslezském kraji</t>
  </si>
  <si>
    <t>GG - Zvyšování kvality ve vzdělávání v Moravskoslezském kraji II</t>
  </si>
  <si>
    <t>GG - Rovné příležitosti dětí a žáků ve vzdělávání v Moravskoslezském kraji II</t>
  </si>
  <si>
    <t>GG - Další vzdělávání pracovníků škol a školských zařízení v Moravskoslezském kraji II</t>
  </si>
  <si>
    <t>Inovace výuky československých a českých dějin 20. století na středních školách v Olomouckém a Moravskoslezském kraji</t>
  </si>
  <si>
    <t>Technická pomoc pro globální grant OP VK - Řízení, kontrola, monitorování a hodnocení globálních grantů v Moravskoslezském kraji II</t>
  </si>
  <si>
    <t>Technická pomoc pro globální grant OP VK - Informovanost a publicita GG OP Moravskoslezského kraje II</t>
  </si>
  <si>
    <t xml:space="preserve">Energetické úspory ve školách a školských zařízeních zřizovaných v MSK </t>
  </si>
  <si>
    <t>OP ŽP</t>
  </si>
  <si>
    <t>Chyť své sny (Catch your Dreams)</t>
  </si>
  <si>
    <t>Teoretické a praktické vzdělávání ve zdravotnických školách a zdravotnických zařízeních</t>
  </si>
  <si>
    <t>Zvýšení uplatnitelnosti mladých lidí na evropském trhu práce (Amélioration de l´employabilité des jeunes sur le marché de travail européen)</t>
  </si>
  <si>
    <t>Akce realizované prostřednictvím příspěvkových organizací kraje v odvětví školství</t>
  </si>
  <si>
    <t>ODVĚTVÍ ZDRAVOTNICTVÍ:</t>
  </si>
  <si>
    <t>Obnovení  přístrojové techniky ve zdravotnických zařízeních</t>
  </si>
  <si>
    <t>Rekonstrukce infekčního pavilonu v Nemocnici s poliklinikou Havířov, p.o.</t>
  </si>
  <si>
    <t>Pavilon chirurgických oborů v Nemocnici ve Frýdku-Místku, p.o.</t>
  </si>
  <si>
    <t>Krajský standardizovaný projekt zdravotnické záchranné služby Moravskoslezského kraje</t>
  </si>
  <si>
    <t xml:space="preserve">Ekologizace zdravotnických zařízení zřizovaných Moravskoslezským krajem </t>
  </si>
  <si>
    <t>Zateplení vybraných objektů nemocnice v Karviné - Ráji</t>
  </si>
  <si>
    <t>Zateplení vybraných objektů Nemocnice s poliklinikou Havířov</t>
  </si>
  <si>
    <t>Zateplení vybraných objektů Nemocnice ve Frýdku-Místku</t>
  </si>
  <si>
    <t>ODVĚTVÍ KULTURY:</t>
  </si>
  <si>
    <t>ODVĚTVÍ VLASTNÍ SPRÁVNÍ ČINNOST KRAJE A ČINNOST ZASTUPITELSTVA KRAJE:</t>
  </si>
  <si>
    <t>E-Government Moravskoslezského kraje (II. - VI. část výzvy)</t>
  </si>
  <si>
    <t>ODVĚTVÍ ŽIVOTNÍHO PROSTŘEDÍ:</t>
  </si>
  <si>
    <t>Jednotný informační a komunikační systém ochrany přírody v NUTS II Moravskoslezsko</t>
  </si>
  <si>
    <t>LIFE</t>
  </si>
  <si>
    <t>Implementace soustavy NATURA 2000 v Moravskoslezském kraji - II. etapa  </t>
  </si>
  <si>
    <t>Celkový součet</t>
  </si>
  <si>
    <t>CHEMICKÝ MONITORING – CHEMON</t>
  </si>
  <si>
    <t>Archeopark Chotěbuz - 2. část</t>
  </si>
  <si>
    <t>Realizace zmírňujících opatření negativních vlivů provozu na silnici č. II/464 (Studénka-Nová Horka) na CHKO Poodří</t>
  </si>
  <si>
    <t>Snížení prašnosti v okolí komunikací ve vlastnictví Moravskoslezského kraje</t>
  </si>
  <si>
    <t>Rekonstrukce gynekologicko-porodního oddělení v Nemocnici s poliklinikou Karviná - Ráj, p.o.</t>
  </si>
  <si>
    <t>Zateplení Střední školy prof. Zdeňka Matějčka v Ostravě-Porubě</t>
  </si>
  <si>
    <t>Modernizace, rekonstrukce a výstavba sportovišť vzdělávacích zařízení IV</t>
  </si>
  <si>
    <t>Modernizace, rekonstrukce a výstavba sportovišť vzdělávacích zařízení V</t>
  </si>
  <si>
    <t>Modernizace, rekonstrukce a výstavba sportovišť vzdělávacích zařízení VI</t>
  </si>
  <si>
    <t>Modernizace, rekonstrukce a výstavba sportovišť vzdělávacích zařízení VII</t>
  </si>
  <si>
    <t>Silnice 2013 - I. etapa</t>
  </si>
  <si>
    <t>Silnice 2013 - II. etapa</t>
  </si>
  <si>
    <t>Silnice 2013 - III. etapa</t>
  </si>
  <si>
    <t>Silnice 2013 - IV. etapa</t>
  </si>
  <si>
    <t>Rekonstrukce silnice II/464 Opava, ul. Bílovecká III. etapa</t>
  </si>
  <si>
    <t xml:space="preserve">Příprava staveb a vypořádání pozemků (Správa silnic Moravskoslezského kraje, příspěvková organizace, Ostrava) </t>
  </si>
  <si>
    <t>Jak šmakuje Moravskoslezsko</t>
  </si>
  <si>
    <t>Šance pro Moravskoslezský kraj – Vzdělaní lidé a připravený venkov</t>
  </si>
  <si>
    <t>Přeshraniční kooperační síť pro rozvoj podnikání a trhu práce</t>
  </si>
  <si>
    <t>1404(3998)</t>
  </si>
  <si>
    <t>4066(3999)</t>
  </si>
  <si>
    <t>3. etapa transformace organizace Marianum B</t>
  </si>
  <si>
    <t>Transformace zámku Dolní Životice A</t>
  </si>
  <si>
    <t>Plánování sociálních služeb II</t>
  </si>
  <si>
    <t>Podpora procesu transformace pobytových sociálních služeb v Moravskoslezském kraji II</t>
  </si>
  <si>
    <t>Podpora sociálních služeb v sociálně vyloučených lokalitách Moravskoslezského kraje II</t>
  </si>
  <si>
    <t>Podpora sociálních služeb v sociálně vyloučených lokalitách III</t>
  </si>
  <si>
    <t>3. etapa transformace organizace Marianum A</t>
  </si>
  <si>
    <t>Podpora přírodovědného a technického vzdělávání v Moravskoslezském kraji</t>
  </si>
  <si>
    <t>Podpora talentů v přírodovědných a technických oborech v slovensko-českém příhraničí</t>
  </si>
  <si>
    <t>Envitalent</t>
  </si>
  <si>
    <t>From Dropout to Inclusion (Od vyloučení k začlenění)</t>
  </si>
  <si>
    <t>Podpora vzdělávání žáků se speciálními vzdělávacími potřebami</t>
  </si>
  <si>
    <t>Zateplení vybraných objektů Nemocnice s poliklinikou v Novém Jičíně</t>
  </si>
  <si>
    <t>Hrad Sovinec – zpřístupnění barokního opevnění a podzemní chodby</t>
  </si>
  <si>
    <t>Rozvoj kvality řízení a good governance na KÚ MSK</t>
  </si>
  <si>
    <t xml:space="preserve">         (2) Jedná se o projekty realizované příspěvkovými organizacemi (příjemci dotace), u kterých se Moravskoslezský kraj zavázal financovat jejich podíl.  </t>
  </si>
  <si>
    <r>
      <t>0,00</t>
    </r>
    <r>
      <rPr>
        <vertAlign val="superscript"/>
        <sz val="9"/>
        <rFont val="Tahoma"/>
        <family val="2"/>
      </rPr>
      <t>(2)</t>
    </r>
  </si>
  <si>
    <t>Technická pomoc pro globální grant OP VK - Zvýšení absorpční kapacity subjektů implementujících program Moravskoslezského kraje II</t>
  </si>
  <si>
    <t>Letiště Leoše Janáčka Ostrava, integrované výjezdové centrum</t>
  </si>
  <si>
    <t>Letiště Leoše Janáčka Ostrava, ostatní zpevněné plochy - světlotechnika</t>
  </si>
  <si>
    <t xml:space="preserve">Návratné finanční výpomoci </t>
  </si>
  <si>
    <t>Silnice 2009 - obchvat Opava</t>
  </si>
  <si>
    <t>Silnice 2014 - II. etapa</t>
  </si>
  <si>
    <t>Silnice 2014 - I. etapa</t>
  </si>
  <si>
    <t>Silnice 2014 - III. etapa</t>
  </si>
  <si>
    <t>Silnice 2014 - IV. etapa</t>
  </si>
  <si>
    <t>Silnice 2014 - V. etapa</t>
  </si>
  <si>
    <t>Poradna pro pěstounskou péči v Karviné</t>
  </si>
  <si>
    <t>Poradna pro pěstounskou péči v Ostravě</t>
  </si>
  <si>
    <t>4. etapa transformace organizace Marianum</t>
  </si>
  <si>
    <t xml:space="preserve">Ostatní účelový příspěvek na provoz příspěvkovým organizacím  v odvětví sociálních věcí </t>
  </si>
  <si>
    <t>Modernizace chemických laboratoří na SPŠ chemické v Ostravě</t>
  </si>
  <si>
    <t>Modernizace výuky instalatérských oborů</t>
  </si>
  <si>
    <t>Podpora strojírenských oborů</t>
  </si>
  <si>
    <t>Přírodovědné laboratoře</t>
  </si>
  <si>
    <t>Vybudování dílen ve Střední škole technické a zemědělské, Nový Jičín</t>
  </si>
  <si>
    <t>Technická pomoc pro globální grant OP VK -Informovanost a publicita GG OP Moravskoslezského kraje</t>
  </si>
  <si>
    <t>Energetické úspory ve školách a školských zařízeních zřizovaných Moravskoslezským krajem - III. etapa</t>
  </si>
  <si>
    <t>Rekonstrukce objektu v Českém Těšíně na chráněné bydlení</t>
  </si>
  <si>
    <t>Podpora vzdělávání a supervize v sociální oblasti v MSK II</t>
  </si>
  <si>
    <t xml:space="preserve">PŘEHLED AKCÍ SPOLUFINANCOVANÝCH Z EVROPSKÝCH FINANČNÍCH ZDROJŮ ZAŘAZENÝCH DO ROZPOČTU NA ROK 2014 VČETNĚ ZÁVAZKŮ KRAJE VYVOLANÝCH PRO ROK 2015 A DALŠÍ LÉTA
</t>
  </si>
  <si>
    <t xml:space="preserve">Pozn.: (1) Odhad předpokládaných výdajů pro rok 2014. </t>
  </si>
  <si>
    <t>Upravený rozpočet výdajů
2014</t>
  </si>
  <si>
    <t>Předpokládané výdaje 2014
(1)</t>
  </si>
  <si>
    <t>Integrované výjezdové centrum Ostrava-Jih</t>
  </si>
  <si>
    <t>Výjezdové centrum jednotky Sboru dobrovolných hasičů Města Albrechtice a Zdravotnické záchranné služby MSK</t>
  </si>
  <si>
    <t>Výstavba integrovaného výjezdového centra v Třinci</t>
  </si>
  <si>
    <t>Nové programové období 2014+</t>
  </si>
  <si>
    <t>Evaluace poskytování sociálních služeb v Moravskoslezském kraji</t>
  </si>
  <si>
    <t>Podpora péče o ohrožené děti</t>
  </si>
  <si>
    <t>Podpora vzdělávání v sociální oblasti v MSK III</t>
  </si>
  <si>
    <t>Specifické intervence pro mladistvé závislé na návykových látkách</t>
  </si>
  <si>
    <t>Napříč krajem s mládeží</t>
  </si>
  <si>
    <t>Nákup nemocničních lůžek a matrací</t>
  </si>
  <si>
    <t>Vybudování pavilonu interních oborů v Opavě</t>
  </si>
  <si>
    <t>Optimalizace řídicích a kontrolních systémů v oblasti výkonu zřizovatelských funkcí</t>
  </si>
  <si>
    <t>Rozvoj e-Government služeb v Moravskoslezském kraji</t>
  </si>
  <si>
    <t>Využití energie slunce pro ohřev vody v budovách krajského úřadu</t>
  </si>
  <si>
    <t>Parkové úpravy v areálu OLÚ Metylovice, Moravskoslezského sanatoria,p.o.</t>
  </si>
  <si>
    <t>Výsadba a obnova alejí v okolí silničních komunikací ve vlastnictví Moravskoslezského kraje</t>
  </si>
  <si>
    <t>Výsadba a obnova alejí v Moravskoslezském kraji II.</t>
  </si>
  <si>
    <t>Kofinancování krajských projektů</t>
  </si>
  <si>
    <t>Silnice 2014 - VI. etapa</t>
  </si>
  <si>
    <t>1. etapa transformace organizace Marianum</t>
  </si>
  <si>
    <t>Modernizace výuky a podmínek pro výuku v základních uměleckých školách</t>
  </si>
  <si>
    <t xml:space="preserve">Přírodovědné učebny a laboratoře ve středních odborných školách </t>
  </si>
  <si>
    <t>Sanitní vozy a služby eHealth</t>
  </si>
  <si>
    <t xml:space="preserve">Ostatní účelový příspěvek na provoz příspěvkovým organizacím  v odvětví školství  </t>
  </si>
  <si>
    <t xml:space="preserve">Ostatní účelový příspěvek na provoz příspěvkovým organizacím  v odvětví zdravotnictví  </t>
  </si>
  <si>
    <t>Revitalizace zámku ve Frýdku včetně obnovy expozice </t>
  </si>
  <si>
    <t>Výstavba fóliovniků v Opavě</t>
  </si>
  <si>
    <t>952,91 tis. Kč ORJ 7</t>
  </si>
  <si>
    <t>Skutečné čerpání   
k 31. 7. 2014</t>
  </si>
  <si>
    <t>Silnice 2015 - 7 staveb</t>
  </si>
  <si>
    <t>Silnice 2015 - Mariánskohorská</t>
  </si>
  <si>
    <t>Nákup hasičských vozidel se zařízením pro výrobu a dopravu pěny</t>
  </si>
  <si>
    <t>Nákup prvosledových hasičských vozidel se speciální IT technikou</t>
  </si>
  <si>
    <t>Nákup hasičské výškové techniky</t>
  </si>
  <si>
    <t xml:space="preserve">Technická pomoc - Podpora propagačních a informačních aktivit v OPPS ČR-PR </t>
  </si>
  <si>
    <t>Přírodovědné laboratoře v gymnáziích</t>
  </si>
  <si>
    <t>Atraktivnější výuka zahradnických oborů</t>
  </si>
  <si>
    <t>Jazykové učebny středních odborných škol</t>
  </si>
  <si>
    <t>Rekonstrukce geriatrického oddělení  v Nemocnici s poliklinikou Havířov, p.o</t>
  </si>
  <si>
    <t>Přístrojové vybavení iktového centra Sdruženého zdravotnického zařízení Krnov</t>
  </si>
  <si>
    <t xml:space="preserve">Strategie systémové spolupráce veřejných institucí MSK, Slezského a Opolského vojvodství </t>
  </si>
  <si>
    <t>Počet stran přílohy: 6</t>
  </si>
  <si>
    <t>Příloha č. 5 k materiálu č.: 4/1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</si>
</sst>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dd/mm/yy;@"/>
    <numFmt numFmtId="166" formatCode="0000000000000"/>
    <numFmt numFmtId="167" formatCode="#,##0.00\ &quot;Kč&quot;"/>
    <numFmt numFmtId="168" formatCode="0000000\x\x\x\x\x\x"/>
    <numFmt numFmtId="169" formatCode="#,##0.00_ ;\-#,##0.00\ "/>
  </numFmts>
  <fonts count="47">
    <font>
      <sz val="10"/>
      <name val="Tahoma"/>
      <family val="0"/>
    </font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i/>
      <sz val="9"/>
      <name val="Tahoma"/>
      <family val="2"/>
    </font>
    <font>
      <vertAlign val="superscript"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47" applyFont="1" applyAlignment="1" applyProtection="1">
      <alignment vertical="center"/>
      <protection locked="0"/>
    </xf>
    <xf numFmtId="0" fontId="0" fillId="0" borderId="0" xfId="47" applyFont="1" applyFill="1" applyAlignment="1" applyProtection="1">
      <alignment vertical="center"/>
      <protection locked="0"/>
    </xf>
    <xf numFmtId="0" fontId="4" fillId="0" borderId="0" xfId="47" applyFont="1" applyAlignment="1" applyProtection="1">
      <alignment horizontal="center" vertical="center" wrapText="1"/>
      <protection locked="0"/>
    </xf>
    <xf numFmtId="1" fontId="5" fillId="0" borderId="0" xfId="47" applyNumberFormat="1" applyFont="1" applyAlignment="1" applyProtection="1">
      <alignment horizontal="center" vertical="center"/>
      <protection locked="0"/>
    </xf>
    <xf numFmtId="0" fontId="6" fillId="0" borderId="0" xfId="47" applyFont="1" applyAlignment="1" applyProtection="1">
      <alignment vertical="center" wrapText="1"/>
      <protection locked="0"/>
    </xf>
    <xf numFmtId="1" fontId="6" fillId="0" borderId="0" xfId="47" applyNumberFormat="1" applyFont="1" applyAlignment="1" applyProtection="1">
      <alignment horizontal="center" vertical="center"/>
      <protection locked="0"/>
    </xf>
    <xf numFmtId="4" fontId="6" fillId="0" borderId="0" xfId="47" applyNumberFormat="1" applyFont="1" applyAlignment="1" applyProtection="1">
      <alignment horizontal="right" vertical="center"/>
      <protection locked="0"/>
    </xf>
    <xf numFmtId="4" fontId="6" fillId="0" borderId="0" xfId="47" applyNumberFormat="1" applyFont="1" applyFill="1" applyAlignment="1" applyProtection="1">
      <alignment vertical="center"/>
      <protection locked="0"/>
    </xf>
    <xf numFmtId="4" fontId="6" fillId="0" borderId="0" xfId="47" applyNumberFormat="1" applyFont="1" applyAlignment="1" applyProtection="1">
      <alignment vertical="center"/>
      <protection locked="0"/>
    </xf>
    <xf numFmtId="0" fontId="7" fillId="0" borderId="0" xfId="47" applyFont="1" applyAlignment="1" applyProtection="1">
      <alignment vertical="center"/>
      <protection locked="0"/>
    </xf>
    <xf numFmtId="0" fontId="7" fillId="0" borderId="0" xfId="47" applyFont="1" applyAlignment="1" applyProtection="1">
      <alignment vertical="center" wrapText="1"/>
      <protection locked="0"/>
    </xf>
    <xf numFmtId="4" fontId="4" fillId="0" borderId="0" xfId="47" applyNumberFormat="1" applyFont="1" applyAlignment="1" applyProtection="1">
      <alignment vertical="center"/>
      <protection locked="0"/>
    </xf>
    <xf numFmtId="4" fontId="4" fillId="0" borderId="0" xfId="47" applyNumberFormat="1" applyFont="1" applyAlignment="1" applyProtection="1">
      <alignment horizontal="right" vertical="center"/>
      <protection locked="0"/>
    </xf>
    <xf numFmtId="0" fontId="6" fillId="0" borderId="0" xfId="47" applyFont="1" applyBorder="1" applyAlignment="1" applyProtection="1">
      <alignment horizontal="center" vertical="center" wrapText="1"/>
      <protection locked="0"/>
    </xf>
    <xf numFmtId="0" fontId="6" fillId="0" borderId="0" xfId="47" applyFont="1" applyBorder="1" applyAlignment="1" applyProtection="1">
      <alignment horizontal="right" vertical="center" wrapText="1"/>
      <protection locked="0"/>
    </xf>
    <xf numFmtId="4" fontId="6" fillId="33" borderId="10" xfId="47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47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47" applyNumberFormat="1" applyFont="1" applyFill="1" applyBorder="1" applyAlignment="1" applyProtection="1">
      <alignment horizontal="center" vertical="center"/>
      <protection locked="0"/>
    </xf>
    <xf numFmtId="1" fontId="6" fillId="0" borderId="11" xfId="47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47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47" applyFont="1" applyFill="1" applyBorder="1" applyAlignment="1" applyProtection="1">
      <alignment horizontal="center" vertical="center" wrapText="1"/>
      <protection locked="0"/>
    </xf>
    <xf numFmtId="1" fontId="6" fillId="0" borderId="14" xfId="47" applyNumberFormat="1" applyFont="1" applyFill="1" applyBorder="1" applyAlignment="1" applyProtection="1">
      <alignment horizontal="center" vertical="center" wrapText="1"/>
      <protection locked="0"/>
    </xf>
    <xf numFmtId="0" fontId="10" fillId="34" borderId="15" xfId="47" applyFont="1" applyFill="1" applyBorder="1" applyAlignment="1" applyProtection="1">
      <alignment vertical="center" wrapText="1"/>
      <protection locked="0"/>
    </xf>
    <xf numFmtId="0" fontId="6" fillId="35" borderId="16" xfId="47" applyFont="1" applyFill="1" applyBorder="1" applyAlignment="1" applyProtection="1">
      <alignment vertical="center" wrapText="1"/>
      <protection locked="0"/>
    </xf>
    <xf numFmtId="0" fontId="6" fillId="35" borderId="17" xfId="47" applyFont="1" applyFill="1" applyBorder="1" applyAlignment="1" applyProtection="1">
      <alignment vertical="center" wrapText="1"/>
      <protection locked="0"/>
    </xf>
    <xf numFmtId="4" fontId="6" fillId="35" borderId="10" xfId="47" applyNumberFormat="1" applyFont="1" applyFill="1" applyBorder="1" applyAlignment="1" applyProtection="1">
      <alignment vertical="center" wrapText="1"/>
      <protection locked="0"/>
    </xf>
    <xf numFmtId="0" fontId="6" fillId="35" borderId="18" xfId="47" applyFont="1" applyFill="1" applyBorder="1" applyAlignment="1" applyProtection="1">
      <alignment horizontal="center" vertical="center" wrapText="1"/>
      <protection locked="0"/>
    </xf>
    <xf numFmtId="0" fontId="6" fillId="35" borderId="0" xfId="47" applyFont="1" applyFill="1" applyBorder="1" applyAlignment="1" applyProtection="1">
      <alignment horizontal="center" vertical="center" wrapText="1"/>
      <protection locked="0"/>
    </xf>
    <xf numFmtId="1" fontId="9" fillId="33" borderId="19" xfId="47" applyNumberFormat="1" applyFont="1" applyFill="1" applyBorder="1" applyAlignment="1" applyProtection="1">
      <alignment horizontal="center" vertical="center"/>
      <protection locked="0"/>
    </xf>
    <xf numFmtId="0" fontId="8" fillId="0" borderId="20" xfId="47" applyFont="1" applyFill="1" applyBorder="1" applyAlignment="1" applyProtection="1">
      <alignment horizontal="left" vertical="center" wrapText="1"/>
      <protection locked="0"/>
    </xf>
    <xf numFmtId="0" fontId="8" fillId="0" borderId="21" xfId="47" applyFont="1" applyBorder="1" applyAlignment="1" applyProtection="1">
      <alignment horizontal="center" vertical="center" wrapText="1"/>
      <protection locked="0"/>
    </xf>
    <xf numFmtId="1" fontId="8" fillId="0" borderId="21" xfId="47" applyNumberFormat="1" applyFont="1" applyBorder="1" applyAlignment="1" applyProtection="1">
      <alignment horizontal="center" vertical="center"/>
      <protection locked="0"/>
    </xf>
    <xf numFmtId="4" fontId="8" fillId="0" borderId="21" xfId="47" applyNumberFormat="1" applyFont="1" applyBorder="1" applyAlignment="1" applyProtection="1">
      <alignment horizontal="right" vertical="center"/>
      <protection locked="0"/>
    </xf>
    <xf numFmtId="4" fontId="8" fillId="0" borderId="21" xfId="47" applyNumberFormat="1" applyFont="1" applyFill="1" applyBorder="1" applyAlignment="1" applyProtection="1">
      <alignment horizontal="right" vertical="center"/>
      <protection locked="0"/>
    </xf>
    <xf numFmtId="4" fontId="8" fillId="34" borderId="21" xfId="47" applyNumberFormat="1" applyFont="1" applyFill="1" applyBorder="1" applyAlignment="1" applyProtection="1">
      <alignment horizontal="right" vertical="center"/>
      <protection locked="0"/>
    </xf>
    <xf numFmtId="4" fontId="8" fillId="34" borderId="22" xfId="47" applyNumberFormat="1" applyFont="1" applyFill="1" applyBorder="1" applyAlignment="1" applyProtection="1">
      <alignment vertical="center" wrapText="1"/>
      <protection locked="0"/>
    </xf>
    <xf numFmtId="4" fontId="8" fillId="0" borderId="23" xfId="47" applyNumberFormat="1" applyFont="1" applyFill="1" applyBorder="1" applyAlignment="1" applyProtection="1">
      <alignment horizontal="right" vertical="center"/>
      <protection locked="0"/>
    </xf>
    <xf numFmtId="4" fontId="8" fillId="0" borderId="24" xfId="47" applyNumberFormat="1" applyFont="1" applyFill="1" applyBorder="1" applyAlignment="1" applyProtection="1">
      <alignment horizontal="right" vertical="center"/>
      <protection locked="0"/>
    </xf>
    <xf numFmtId="4" fontId="0" fillId="0" borderId="0" xfId="47" applyNumberFormat="1" applyFont="1" applyAlignment="1" applyProtection="1">
      <alignment vertical="center"/>
      <protection locked="0"/>
    </xf>
    <xf numFmtId="1" fontId="9" fillId="33" borderId="22" xfId="47" applyNumberFormat="1" applyFont="1" applyFill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vertical="center" wrapText="1"/>
      <protection locked="0"/>
    </xf>
    <xf numFmtId="0" fontId="8" fillId="0" borderId="20" xfId="47" applyFont="1" applyFill="1" applyBorder="1" applyAlignment="1" applyProtection="1">
      <alignment vertical="center" wrapText="1"/>
      <protection locked="0"/>
    </xf>
    <xf numFmtId="4" fontId="8" fillId="0" borderId="24" xfId="47" applyNumberFormat="1" applyFont="1" applyFill="1" applyBorder="1" applyAlignment="1" applyProtection="1">
      <alignment horizontal="center" vertical="center"/>
      <protection locked="0"/>
    </xf>
    <xf numFmtId="0" fontId="10" fillId="34" borderId="25" xfId="47" applyFont="1" applyFill="1" applyBorder="1" applyAlignment="1" applyProtection="1">
      <alignment vertical="center" wrapText="1"/>
      <protection locked="0"/>
    </xf>
    <xf numFmtId="0" fontId="6" fillId="35" borderId="26" xfId="47" applyFont="1" applyFill="1" applyBorder="1" applyAlignment="1" applyProtection="1">
      <alignment vertical="center" wrapText="1"/>
      <protection locked="0"/>
    </xf>
    <xf numFmtId="0" fontId="6" fillId="35" borderId="25" xfId="47" applyFont="1" applyFill="1" applyBorder="1" applyAlignment="1" applyProtection="1">
      <alignment vertical="center" wrapText="1"/>
      <protection locked="0"/>
    </xf>
    <xf numFmtId="0" fontId="6" fillId="35" borderId="25" xfId="47" applyFont="1" applyFill="1" applyBorder="1" applyAlignment="1" applyProtection="1">
      <alignment horizontal="center" vertical="center" wrapText="1"/>
      <protection locked="0"/>
    </xf>
    <xf numFmtId="4" fontId="6" fillId="35" borderId="21" xfId="47" applyNumberFormat="1" applyFont="1" applyFill="1" applyBorder="1" applyAlignment="1" applyProtection="1">
      <alignment vertical="center" wrapText="1"/>
      <protection locked="0"/>
    </xf>
    <xf numFmtId="0" fontId="6" fillId="35" borderId="27" xfId="47" applyFont="1" applyFill="1" applyBorder="1" applyAlignment="1" applyProtection="1">
      <alignment horizontal="center" vertical="center" wrapText="1"/>
      <protection locked="0"/>
    </xf>
    <xf numFmtId="0" fontId="10" fillId="0" borderId="0" xfId="47" applyFont="1" applyAlignment="1" applyProtection="1">
      <alignment vertical="center"/>
      <protection locked="0"/>
    </xf>
    <xf numFmtId="4" fontId="10" fillId="0" borderId="0" xfId="47" applyNumberFormat="1" applyFont="1" applyAlignment="1" applyProtection="1">
      <alignment vertical="center"/>
      <protection locked="0"/>
    </xf>
    <xf numFmtId="1" fontId="9" fillId="33" borderId="25" xfId="47" applyNumberFormat="1" applyFont="1" applyFill="1" applyBorder="1" applyAlignment="1" applyProtection="1">
      <alignment horizontal="center" vertical="center"/>
      <protection locked="0"/>
    </xf>
    <xf numFmtId="0" fontId="8" fillId="0" borderId="26" xfId="47" applyFont="1" applyBorder="1" applyAlignment="1" applyProtection="1">
      <alignment vertical="center" wrapText="1"/>
      <protection locked="0"/>
    </xf>
    <xf numFmtId="0" fontId="8" fillId="0" borderId="25" xfId="47" applyFont="1" applyBorder="1" applyAlignment="1" applyProtection="1">
      <alignment horizontal="center" vertical="center" wrapText="1"/>
      <protection locked="0"/>
    </xf>
    <xf numFmtId="1" fontId="8" fillId="0" borderId="25" xfId="47" applyNumberFormat="1" applyFont="1" applyBorder="1" applyAlignment="1" applyProtection="1">
      <alignment horizontal="center" vertical="center"/>
      <protection locked="0"/>
    </xf>
    <xf numFmtId="4" fontId="8" fillId="0" borderId="21" xfId="47" applyNumberFormat="1" applyFont="1" applyFill="1" applyBorder="1" applyAlignment="1" applyProtection="1">
      <alignment vertical="center" wrapText="1"/>
      <protection locked="0"/>
    </xf>
    <xf numFmtId="4" fontId="8" fillId="34" borderId="21" xfId="47" applyNumberFormat="1" applyFont="1" applyFill="1" applyBorder="1" applyAlignment="1" applyProtection="1">
      <alignment horizontal="right" vertical="center" wrapText="1"/>
      <protection locked="0"/>
    </xf>
    <xf numFmtId="4" fontId="8" fillId="0" borderId="21" xfId="47" applyNumberFormat="1" applyFont="1" applyFill="1" applyBorder="1" applyAlignment="1" applyProtection="1">
      <alignment horizontal="right" vertical="center" wrapText="1"/>
      <protection locked="0"/>
    </xf>
    <xf numFmtId="1" fontId="8" fillId="0" borderId="21" xfId="47" applyNumberFormat="1" applyFont="1" applyFill="1" applyBorder="1" applyAlignment="1" applyProtection="1">
      <alignment horizontal="center" vertical="center"/>
      <protection locked="0"/>
    </xf>
    <xf numFmtId="0" fontId="8" fillId="0" borderId="28" xfId="47" applyFont="1" applyFill="1" applyBorder="1" applyAlignment="1" applyProtection="1">
      <alignment vertical="center" wrapText="1"/>
      <protection locked="0"/>
    </xf>
    <xf numFmtId="4" fontId="8" fillId="0" borderId="25" xfId="47" applyNumberFormat="1" applyFont="1" applyFill="1" applyBorder="1" applyAlignment="1" applyProtection="1">
      <alignment horizontal="right" vertical="center"/>
      <protection locked="0"/>
    </xf>
    <xf numFmtId="4" fontId="8" fillId="0" borderId="22" xfId="47" applyNumberFormat="1" applyFont="1" applyFill="1" applyBorder="1" applyAlignment="1" applyProtection="1">
      <alignment horizontal="right" vertical="center"/>
      <protection locked="0"/>
    </xf>
    <xf numFmtId="0" fontId="6" fillId="35" borderId="29" xfId="47" applyFont="1" applyFill="1" applyBorder="1" applyAlignment="1" applyProtection="1">
      <alignment vertical="center" wrapText="1"/>
      <protection locked="0"/>
    </xf>
    <xf numFmtId="0" fontId="6" fillId="35" borderId="30" xfId="47" applyFont="1" applyFill="1" applyBorder="1" applyAlignment="1" applyProtection="1">
      <alignment vertical="center" wrapText="1"/>
      <protection locked="0"/>
    </xf>
    <xf numFmtId="0" fontId="6" fillId="35" borderId="30" xfId="47" applyFont="1" applyFill="1" applyBorder="1" applyAlignment="1" applyProtection="1">
      <alignment horizontal="center" vertical="center" wrapText="1"/>
      <protection locked="0"/>
    </xf>
    <xf numFmtId="4" fontId="6" fillId="35" borderId="22" xfId="47" applyNumberFormat="1" applyFont="1" applyFill="1" applyBorder="1" applyAlignment="1" applyProtection="1">
      <alignment vertical="center" wrapText="1"/>
      <protection locked="0"/>
    </xf>
    <xf numFmtId="0" fontId="8" fillId="0" borderId="29" xfId="47" applyFont="1" applyFill="1" applyBorder="1" applyAlignment="1" applyProtection="1">
      <alignment horizontal="left" vertical="center" wrapText="1"/>
      <protection locked="0"/>
    </xf>
    <xf numFmtId="1" fontId="8" fillId="0" borderId="30" xfId="47" applyNumberFormat="1" applyFont="1" applyFill="1" applyBorder="1" applyAlignment="1" applyProtection="1">
      <alignment horizontal="center" vertical="center"/>
      <protection locked="0"/>
    </xf>
    <xf numFmtId="2" fontId="8" fillId="0" borderId="21" xfId="47" applyNumberFormat="1" applyFont="1" applyFill="1" applyBorder="1" applyAlignment="1" applyProtection="1">
      <alignment horizontal="right" vertical="center"/>
      <protection locked="0"/>
    </xf>
    <xf numFmtId="0" fontId="8" fillId="0" borderId="21" xfId="47" applyFont="1" applyFill="1" applyBorder="1" applyAlignment="1" applyProtection="1">
      <alignment horizontal="center" vertical="center" wrapText="1"/>
      <protection locked="0"/>
    </xf>
    <xf numFmtId="4" fontId="8" fillId="0" borderId="0" xfId="47" applyNumberFormat="1" applyFont="1" applyFill="1" applyBorder="1" applyAlignment="1" applyProtection="1">
      <alignment horizontal="right" vertical="center"/>
      <protection locked="0"/>
    </xf>
    <xf numFmtId="0" fontId="8" fillId="0" borderId="26" xfId="47" applyFont="1" applyFill="1" applyBorder="1" applyAlignment="1" applyProtection="1">
      <alignment vertical="center" wrapText="1"/>
      <protection locked="0"/>
    </xf>
    <xf numFmtId="4" fontId="8" fillId="0" borderId="0" xfId="47" applyNumberFormat="1" applyFont="1" applyFill="1" applyBorder="1" applyAlignment="1" applyProtection="1">
      <alignment vertical="center" wrapText="1"/>
      <protection locked="0"/>
    </xf>
    <xf numFmtId="0" fontId="8" fillId="0" borderId="20" xfId="46" applyFont="1" applyFill="1" applyBorder="1" applyAlignment="1" applyProtection="1">
      <alignment horizontal="left" vertical="center" wrapText="1"/>
      <protection locked="0"/>
    </xf>
    <xf numFmtId="0" fontId="8" fillId="0" borderId="26" xfId="47" applyFont="1" applyFill="1" applyBorder="1" applyAlignment="1" applyProtection="1">
      <alignment horizontal="left" vertical="center" wrapText="1"/>
      <protection locked="0"/>
    </xf>
    <xf numFmtId="1" fontId="8" fillId="0" borderId="25" xfId="47" applyNumberFormat="1" applyFont="1" applyFill="1" applyBorder="1" applyAlignment="1" applyProtection="1">
      <alignment horizontal="center" vertical="center"/>
      <protection locked="0"/>
    </xf>
    <xf numFmtId="0" fontId="8" fillId="0" borderId="25" xfId="47" applyFont="1" applyFill="1" applyBorder="1" applyAlignment="1" applyProtection="1">
      <alignment horizontal="center" vertical="center" wrapText="1"/>
      <protection locked="0"/>
    </xf>
    <xf numFmtId="4" fontId="8" fillId="0" borderId="31" xfId="47" applyNumberFormat="1" applyFont="1" applyFill="1" applyBorder="1" applyAlignment="1" applyProtection="1">
      <alignment horizontal="right" vertical="center"/>
      <protection locked="0"/>
    </xf>
    <xf numFmtId="4" fontId="8" fillId="34" borderId="32" xfId="47" applyNumberFormat="1" applyFont="1" applyFill="1" applyBorder="1" applyAlignment="1" applyProtection="1">
      <alignment horizontal="right" vertical="center"/>
      <protection locked="0"/>
    </xf>
    <xf numFmtId="4" fontId="8" fillId="0" borderId="32" xfId="47" applyNumberFormat="1" applyFont="1" applyFill="1" applyBorder="1" applyAlignment="1" applyProtection="1">
      <alignment horizontal="right" vertical="center"/>
      <protection locked="0"/>
    </xf>
    <xf numFmtId="0" fontId="8" fillId="36" borderId="21" xfId="47" applyFont="1" applyFill="1" applyBorder="1" applyAlignment="1" applyProtection="1">
      <alignment horizontal="center" vertical="center" wrapText="1"/>
      <protection locked="0"/>
    </xf>
    <xf numFmtId="1" fontId="8" fillId="36" borderId="21" xfId="47" applyNumberFormat="1" applyFont="1" applyFill="1" applyBorder="1" applyAlignment="1" applyProtection="1">
      <alignment horizontal="center" vertical="center"/>
      <protection locked="0"/>
    </xf>
    <xf numFmtId="4" fontId="8" fillId="36" borderId="21" xfId="47" applyNumberFormat="1" applyFont="1" applyFill="1" applyBorder="1" applyAlignment="1" applyProtection="1">
      <alignment horizontal="right" vertical="center"/>
      <protection locked="0"/>
    </xf>
    <xf numFmtId="4" fontId="0" fillId="0" borderId="0" xfId="47" applyNumberFormat="1" applyFont="1" applyFill="1" applyAlignment="1" applyProtection="1">
      <alignment vertical="center"/>
      <protection locked="0"/>
    </xf>
    <xf numFmtId="4" fontId="8" fillId="0" borderId="0" xfId="47" applyNumberFormat="1" applyFont="1" applyFill="1" applyBorder="1" applyAlignment="1" applyProtection="1">
      <alignment horizontal="center" vertical="center"/>
      <protection locked="0"/>
    </xf>
    <xf numFmtId="4" fontId="8" fillId="0" borderId="33" xfId="47" applyNumberFormat="1" applyFont="1" applyFill="1" applyBorder="1" applyAlignment="1" applyProtection="1">
      <alignment horizontal="right" vertical="center"/>
      <protection locked="0"/>
    </xf>
    <xf numFmtId="4" fontId="8" fillId="0" borderId="23" xfId="47" applyNumberFormat="1" applyFont="1" applyFill="1" applyBorder="1" applyAlignment="1" applyProtection="1">
      <alignment horizontal="center" vertical="center"/>
      <protection locked="0"/>
    </xf>
    <xf numFmtId="1" fontId="9" fillId="33" borderId="0" xfId="47" applyNumberFormat="1" applyFont="1" applyFill="1" applyBorder="1" applyAlignment="1" applyProtection="1">
      <alignment horizontal="center" vertical="center"/>
      <protection locked="0"/>
    </xf>
    <xf numFmtId="0" fontId="8" fillId="0" borderId="16" xfId="47" applyFont="1" applyFill="1" applyBorder="1" applyAlignment="1" applyProtection="1">
      <alignment horizontal="left" vertical="center" wrapText="1"/>
      <protection locked="0"/>
    </xf>
    <xf numFmtId="1" fontId="8" fillId="0" borderId="0" xfId="47" applyNumberFormat="1" applyFont="1" applyFill="1" applyBorder="1" applyAlignment="1" applyProtection="1">
      <alignment horizontal="center" vertical="center"/>
      <protection locked="0"/>
    </xf>
    <xf numFmtId="4" fontId="8" fillId="0" borderId="34" xfId="47" applyNumberFormat="1" applyFont="1" applyFill="1" applyBorder="1" applyAlignment="1" applyProtection="1">
      <alignment horizontal="right" vertical="center"/>
      <protection locked="0"/>
    </xf>
    <xf numFmtId="4" fontId="8" fillId="34" borderId="33" xfId="47" applyNumberFormat="1" applyFont="1" applyFill="1" applyBorder="1" applyAlignment="1" applyProtection="1">
      <alignment horizontal="right" vertical="center"/>
      <protection locked="0"/>
    </xf>
    <xf numFmtId="0" fontId="6" fillId="35" borderId="24" xfId="47" applyFont="1" applyFill="1" applyBorder="1" applyAlignment="1" applyProtection="1">
      <alignment horizontal="center" vertical="center" wrapText="1"/>
      <protection locked="0"/>
    </xf>
    <xf numFmtId="4" fontId="8" fillId="34" borderId="21" xfId="47" applyNumberFormat="1" applyFont="1" applyFill="1" applyBorder="1" applyAlignment="1" applyProtection="1">
      <alignment vertical="center" wrapText="1"/>
      <protection locked="0"/>
    </xf>
    <xf numFmtId="4" fontId="8" fillId="0" borderId="27" xfId="47" applyNumberFormat="1" applyFont="1" applyFill="1" applyBorder="1" applyAlignment="1" applyProtection="1">
      <alignment horizontal="right" vertical="center"/>
      <protection locked="0"/>
    </xf>
    <xf numFmtId="4" fontId="8" fillId="0" borderId="32" xfId="47" applyNumberFormat="1" applyFont="1" applyFill="1" applyBorder="1" applyAlignment="1" applyProtection="1">
      <alignment horizontal="right" vertical="center" wrapText="1"/>
      <protection locked="0"/>
    </xf>
    <xf numFmtId="4" fontId="6" fillId="35" borderId="21" xfId="47" applyNumberFormat="1" applyFont="1" applyFill="1" applyBorder="1" applyAlignment="1" applyProtection="1">
      <alignment horizontal="right" vertical="center" wrapText="1"/>
      <protection locked="0"/>
    </xf>
    <xf numFmtId="4" fontId="8" fillId="34" borderId="32" xfId="47" applyNumberFormat="1" applyFont="1" applyFill="1" applyBorder="1" applyAlignment="1" applyProtection="1">
      <alignment horizontal="right" vertical="center" wrapText="1"/>
      <protection locked="0"/>
    </xf>
    <xf numFmtId="4" fontId="8" fillId="0" borderId="22" xfId="47" applyNumberFormat="1" applyFont="1" applyFill="1" applyBorder="1" applyAlignment="1" applyProtection="1">
      <alignment vertical="center" wrapText="1"/>
      <protection locked="0"/>
    </xf>
    <xf numFmtId="0" fontId="8" fillId="0" borderId="35" xfId="47" applyFont="1" applyFill="1" applyBorder="1" applyAlignment="1" applyProtection="1">
      <alignment horizontal="left" vertical="center" wrapText="1"/>
      <protection locked="0"/>
    </xf>
    <xf numFmtId="0" fontId="8" fillId="0" borderId="33" xfId="47" applyFont="1" applyBorder="1" applyAlignment="1" applyProtection="1">
      <alignment horizontal="center" vertical="center" wrapText="1"/>
      <protection locked="0"/>
    </xf>
    <xf numFmtId="1" fontId="8" fillId="0" borderId="33" xfId="47" applyNumberFormat="1" applyFont="1" applyBorder="1" applyAlignment="1" applyProtection="1">
      <alignment horizontal="center" vertical="center"/>
      <protection locked="0"/>
    </xf>
    <xf numFmtId="4" fontId="8" fillId="0" borderId="33" xfId="47" applyNumberFormat="1" applyFont="1" applyBorder="1" applyAlignment="1" applyProtection="1">
      <alignment horizontal="right" vertical="center"/>
      <protection locked="0"/>
    </xf>
    <xf numFmtId="4" fontId="8" fillId="0" borderId="34" xfId="47" applyNumberFormat="1" applyFont="1" applyFill="1" applyBorder="1" applyAlignment="1" applyProtection="1">
      <alignment vertical="center" wrapText="1"/>
      <protection locked="0"/>
    </xf>
    <xf numFmtId="4" fontId="8" fillId="34" borderId="34" xfId="47" applyNumberFormat="1" applyFont="1" applyFill="1" applyBorder="1" applyAlignment="1" applyProtection="1">
      <alignment horizontal="right" vertical="center"/>
      <protection locked="0"/>
    </xf>
    <xf numFmtId="4" fontId="8" fillId="0" borderId="34" xfId="47" applyNumberFormat="1" applyFont="1" applyFill="1" applyBorder="1" applyAlignment="1" applyProtection="1">
      <alignment horizontal="right" vertical="center" wrapText="1"/>
      <protection locked="0"/>
    </xf>
    <xf numFmtId="4" fontId="8" fillId="0" borderId="36" xfId="47" applyNumberFormat="1" applyFont="1" applyFill="1" applyBorder="1" applyAlignment="1" applyProtection="1">
      <alignment horizontal="right" vertical="center"/>
      <protection locked="0"/>
    </xf>
    <xf numFmtId="1" fontId="5" fillId="0" borderId="37" xfId="47" applyNumberFormat="1" applyFont="1" applyBorder="1" applyAlignment="1" applyProtection="1">
      <alignment horizontal="center" vertical="center"/>
      <protection locked="0"/>
    </xf>
    <xf numFmtId="0" fontId="6" fillId="35" borderId="38" xfId="47" applyFont="1" applyFill="1" applyBorder="1" applyAlignment="1" applyProtection="1">
      <alignment horizontal="left" vertical="center" wrapText="1"/>
      <protection locked="0"/>
    </xf>
    <xf numFmtId="1" fontId="6" fillId="35" borderId="39" xfId="47" applyNumberFormat="1" applyFont="1" applyFill="1" applyBorder="1" applyAlignment="1" applyProtection="1">
      <alignment horizontal="center" vertical="center"/>
      <protection locked="0"/>
    </xf>
    <xf numFmtId="4" fontId="6" fillId="35" borderId="39" xfId="47" applyNumberFormat="1" applyFont="1" applyFill="1" applyBorder="1" applyAlignment="1" applyProtection="1">
      <alignment horizontal="right" vertical="center"/>
      <protection locked="0"/>
    </xf>
    <xf numFmtId="4" fontId="6" fillId="35" borderId="40" xfId="47" applyNumberFormat="1" applyFont="1" applyFill="1" applyBorder="1" applyAlignment="1" applyProtection="1">
      <alignment horizontal="center" vertical="center"/>
      <protection locked="0"/>
    </xf>
    <xf numFmtId="4" fontId="6" fillId="35" borderId="0" xfId="47" applyNumberFormat="1" applyFont="1" applyFill="1" applyBorder="1" applyAlignment="1" applyProtection="1">
      <alignment horizontal="center" vertical="center"/>
      <protection locked="0"/>
    </xf>
    <xf numFmtId="0" fontId="8" fillId="0" borderId="0" xfId="47" applyFont="1" applyAlignment="1" applyProtection="1">
      <alignment vertical="center"/>
      <protection locked="0"/>
    </xf>
    <xf numFmtId="4" fontId="8" fillId="0" borderId="0" xfId="47" applyNumberFormat="1" applyFont="1" applyAlignment="1" applyProtection="1">
      <alignment vertical="center"/>
      <protection locked="0"/>
    </xf>
    <xf numFmtId="0" fontId="11" fillId="0" borderId="0" xfId="47" applyFont="1" applyFill="1" applyAlignment="1" applyProtection="1">
      <alignment vertical="center"/>
      <protection locked="0"/>
    </xf>
    <xf numFmtId="0" fontId="11" fillId="0" borderId="0" xfId="47" applyFont="1" applyAlignment="1" applyProtection="1">
      <alignment vertical="center"/>
      <protection locked="0"/>
    </xf>
    <xf numFmtId="0" fontId="8" fillId="36" borderId="0" xfId="47" applyFont="1" applyFill="1" applyAlignment="1" applyProtection="1">
      <alignment vertical="center"/>
      <protection locked="0"/>
    </xf>
    <xf numFmtId="0" fontId="8" fillId="0" borderId="0" xfId="47" applyFont="1" applyFill="1" applyAlignment="1" applyProtection="1">
      <alignment vertical="center"/>
      <protection locked="0"/>
    </xf>
    <xf numFmtId="4" fontId="8" fillId="0" borderId="0" xfId="47" applyNumberFormat="1" applyFont="1" applyFill="1" applyAlignment="1" applyProtection="1">
      <alignment vertical="center"/>
      <protection locked="0"/>
    </xf>
    <xf numFmtId="4" fontId="6" fillId="0" borderId="0" xfId="47" applyNumberFormat="1" applyFont="1" applyFill="1" applyBorder="1" applyAlignment="1" applyProtection="1">
      <alignment horizontal="right" vertical="center"/>
      <protection locked="0"/>
    </xf>
    <xf numFmtId="4" fontId="9" fillId="0" borderId="0" xfId="47" applyNumberFormat="1" applyFont="1" applyBorder="1" applyAlignment="1" applyProtection="1">
      <alignment vertical="center" wrapText="1"/>
      <protection locked="0"/>
    </xf>
    <xf numFmtId="1" fontId="8" fillId="0" borderId="0" xfId="47" applyNumberFormat="1" applyFont="1" applyBorder="1" applyAlignment="1" applyProtection="1">
      <alignment horizontal="center" vertical="center"/>
      <protection locked="0"/>
    </xf>
    <xf numFmtId="4" fontId="8" fillId="0" borderId="0" xfId="47" applyNumberFormat="1" applyFont="1" applyBorder="1" applyAlignment="1" applyProtection="1">
      <alignment horizontal="right" vertical="center"/>
      <protection locked="0"/>
    </xf>
    <xf numFmtId="4" fontId="8" fillId="34" borderId="0" xfId="47" applyNumberFormat="1" applyFont="1" applyFill="1" applyBorder="1" applyAlignment="1" applyProtection="1">
      <alignment horizontal="right" vertical="center"/>
      <protection locked="0"/>
    </xf>
    <xf numFmtId="4" fontId="8" fillId="34" borderId="0" xfId="47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47" applyNumberFormat="1" applyFont="1" applyFill="1" applyBorder="1" applyAlignment="1" applyProtection="1">
      <alignment horizontal="right" vertical="center" wrapText="1"/>
      <protection locked="0"/>
    </xf>
    <xf numFmtId="4" fontId="0" fillId="34" borderId="21" xfId="47" applyNumberFormat="1" applyFont="1" applyFill="1" applyBorder="1" applyAlignment="1" applyProtection="1">
      <alignment vertical="center"/>
      <protection locked="0"/>
    </xf>
    <xf numFmtId="0" fontId="8" fillId="0" borderId="32" xfId="47" applyFont="1" applyFill="1" applyBorder="1" applyAlignment="1" applyProtection="1">
      <alignment vertical="center" wrapText="1"/>
      <protection locked="0"/>
    </xf>
    <xf numFmtId="0" fontId="8" fillId="0" borderId="25" xfId="47" applyFont="1" applyFill="1" applyBorder="1" applyAlignment="1" applyProtection="1">
      <alignment vertical="center" wrapText="1"/>
      <protection locked="0"/>
    </xf>
    <xf numFmtId="4" fontId="8" fillId="34" borderId="21" xfId="0" applyNumberFormat="1" applyFont="1" applyFill="1" applyBorder="1" applyAlignment="1" applyProtection="1">
      <alignment horizontal="right"/>
      <protection locked="0"/>
    </xf>
    <xf numFmtId="0" fontId="8" fillId="0" borderId="26" xfId="47" applyFont="1" applyBorder="1" applyAlignment="1" applyProtection="1">
      <alignment horizontal="center" vertical="center" wrapText="1"/>
      <protection locked="0"/>
    </xf>
    <xf numFmtId="4" fontId="0" fillId="37" borderId="0" xfId="47" applyNumberFormat="1" applyFont="1" applyFill="1" applyAlignment="1" applyProtection="1">
      <alignment vertical="center"/>
      <protection locked="0"/>
    </xf>
    <xf numFmtId="4" fontId="8" fillId="0" borderId="0" xfId="47" applyNumberFormat="1" applyFont="1" applyFill="1" applyBorder="1" applyAlignment="1" applyProtection="1">
      <alignment horizontal="left" vertical="center"/>
      <protection locked="0"/>
    </xf>
    <xf numFmtId="4" fontId="8" fillId="0" borderId="27" xfId="47" applyNumberFormat="1" applyFont="1" applyFill="1" applyBorder="1" applyAlignment="1" applyProtection="1">
      <alignment horizontal="center" vertical="center"/>
      <protection locked="0"/>
    </xf>
    <xf numFmtId="0" fontId="0" fillId="0" borderId="0" xfId="47" applyFont="1" applyFill="1" applyAlignment="1" applyProtection="1">
      <alignment vertical="center" wrapText="1"/>
      <protection locked="0"/>
    </xf>
    <xf numFmtId="0" fontId="8" fillId="0" borderId="29" xfId="47" applyFont="1" applyFill="1" applyBorder="1" applyAlignment="1" applyProtection="1">
      <alignment vertical="center" wrapText="1"/>
      <protection locked="0"/>
    </xf>
    <xf numFmtId="0" fontId="6" fillId="0" borderId="25" xfId="47" applyFont="1" applyFill="1" applyBorder="1" applyAlignment="1" applyProtection="1">
      <alignment vertical="center" wrapText="1"/>
      <protection locked="0"/>
    </xf>
    <xf numFmtId="0" fontId="6" fillId="0" borderId="25" xfId="47" applyFont="1" applyFill="1" applyBorder="1" applyAlignment="1" applyProtection="1">
      <alignment horizontal="center" vertical="center" wrapText="1"/>
      <protection locked="0"/>
    </xf>
    <xf numFmtId="4" fontId="6" fillId="0" borderId="21" xfId="47" applyNumberFormat="1" applyFont="1" applyFill="1" applyBorder="1" applyAlignment="1" applyProtection="1">
      <alignment vertical="center" wrapText="1"/>
      <protection locked="0"/>
    </xf>
    <xf numFmtId="4" fontId="8" fillId="0" borderId="0" xfId="47" applyNumberFormat="1" applyFont="1" applyFill="1" applyBorder="1" applyAlignment="1" applyProtection="1">
      <alignment vertical="center"/>
      <protection locked="0"/>
    </xf>
    <xf numFmtId="4" fontId="8" fillId="0" borderId="21" xfId="47" applyNumberFormat="1" applyFont="1" applyFill="1" applyBorder="1" applyAlignment="1" applyProtection="1">
      <alignment vertical="center"/>
      <protection locked="0"/>
    </xf>
    <xf numFmtId="4" fontId="8" fillId="0" borderId="21" xfId="47" applyNumberFormat="1" applyFont="1" applyFill="1" applyBorder="1" applyAlignment="1" applyProtection="1">
      <alignment horizontal="right" vertical="center"/>
      <protection/>
    </xf>
    <xf numFmtId="4" fontId="6" fillId="0" borderId="10" xfId="47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47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47" applyFont="1" applyFill="1" applyBorder="1" applyAlignment="1" applyProtection="1">
      <alignment horizontal="center" vertical="center"/>
      <protection locked="0"/>
    </xf>
    <xf numFmtId="0" fontId="8" fillId="0" borderId="15" xfId="47" applyFont="1" applyFill="1" applyBorder="1" applyAlignment="1" applyProtection="1">
      <alignment horizontal="center" vertical="center"/>
      <protection locked="0"/>
    </xf>
    <xf numFmtId="0" fontId="8" fillId="0" borderId="42" xfId="47" applyFont="1" applyFill="1" applyBorder="1" applyAlignment="1" applyProtection="1">
      <alignment horizontal="center" vertical="center"/>
      <protection locked="0"/>
    </xf>
    <xf numFmtId="0" fontId="6" fillId="0" borderId="0" xfId="47" applyFont="1" applyBorder="1" applyAlignment="1" applyProtection="1">
      <alignment horizontal="center" vertical="center" wrapText="1"/>
      <protection locked="0"/>
    </xf>
    <xf numFmtId="0" fontId="4" fillId="0" borderId="0" xfId="47" applyFont="1" applyAlignment="1" applyProtection="1">
      <alignment horizontal="center" vertical="center" wrapText="1"/>
      <protection locked="0"/>
    </xf>
    <xf numFmtId="0" fontId="8" fillId="0" borderId="41" xfId="47" applyFont="1" applyBorder="1" applyAlignment="1" applyProtection="1">
      <alignment horizontal="center" vertical="center"/>
      <protection locked="0"/>
    </xf>
    <xf numFmtId="0" fontId="8" fillId="0" borderId="15" xfId="47" applyFont="1" applyBorder="1" applyAlignment="1" applyProtection="1">
      <alignment horizontal="center" vertical="center"/>
      <protection locked="0"/>
    </xf>
    <xf numFmtId="0" fontId="8" fillId="0" borderId="43" xfId="47" applyFont="1" applyBorder="1" applyAlignment="1" applyProtection="1">
      <alignment horizontal="center" vertical="center"/>
      <protection locked="0"/>
    </xf>
    <xf numFmtId="4" fontId="6" fillId="0" borderId="18" xfId="47" applyNumberFormat="1" applyFont="1" applyFill="1" applyBorder="1" applyAlignment="1" applyProtection="1">
      <alignment horizontal="center" vertical="center" wrapText="1"/>
      <protection locked="0"/>
    </xf>
    <xf numFmtId="4" fontId="6" fillId="0" borderId="44" xfId="47" applyNumberFormat="1" applyFont="1" applyFill="1" applyBorder="1" applyAlignment="1" applyProtection="1">
      <alignment horizontal="center" vertical="center" wrapText="1"/>
      <protection locked="0"/>
    </xf>
    <xf numFmtId="1" fontId="5" fillId="0" borderId="45" xfId="47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47" applyFont="1" applyFill="1" applyBorder="1" applyAlignment="1" applyProtection="1">
      <alignment horizontal="center" vertical="center" wrapText="1"/>
      <protection locked="0"/>
    </xf>
    <xf numFmtId="0" fontId="6" fillId="0" borderId="47" xfId="47" applyFont="1" applyFill="1" applyBorder="1" applyAlignment="1" applyProtection="1">
      <alignment horizontal="center" vertical="center" wrapText="1"/>
      <protection locked="0"/>
    </xf>
    <xf numFmtId="0" fontId="6" fillId="0" borderId="10" xfId="47" applyFont="1" applyBorder="1" applyAlignment="1" applyProtection="1">
      <alignment vertical="center" wrapText="1"/>
      <protection locked="0"/>
    </xf>
    <xf numFmtId="0" fontId="6" fillId="0" borderId="13" xfId="47" applyFont="1" applyBorder="1" applyAlignment="1" applyProtection="1">
      <alignment vertical="center" wrapText="1"/>
      <protection locked="0"/>
    </xf>
    <xf numFmtId="0" fontId="6" fillId="0" borderId="10" xfId="47" applyFont="1" applyBorder="1" applyAlignment="1" applyProtection="1">
      <alignment horizontal="center" vertical="center" wrapText="1"/>
      <protection locked="0"/>
    </xf>
    <xf numFmtId="0" fontId="6" fillId="0" borderId="13" xfId="47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číselníky MSK" xfId="46"/>
    <cellStyle name="normální_Z024_004_05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6"/>
  <sheetViews>
    <sheetView tabSelected="1" zoomScalePageLayoutView="0" workbookViewId="0" topLeftCell="B6">
      <pane xSplit="4" ySplit="6" topLeftCell="F12" activePane="bottomRight" state="frozen"/>
      <selection pane="topLeft" activeCell="B6" sqref="B6"/>
      <selection pane="topRight" activeCell="F6" sqref="F6"/>
      <selection pane="bottomLeft" activeCell="B12" sqref="B12"/>
      <selection pane="bottomRight" activeCell="B9" sqref="B9"/>
    </sheetView>
  </sheetViews>
  <sheetFormatPr defaultColWidth="9.140625" defaultRowHeight="12.75"/>
  <cols>
    <col min="1" max="1" width="7.28125" style="1" hidden="1" customWidth="1"/>
    <col min="2" max="2" width="37.7109375" style="1" customWidth="1"/>
    <col min="3" max="3" width="16.8515625" style="1" hidden="1" customWidth="1"/>
    <col min="4" max="4" width="5.00390625" style="1" hidden="1" customWidth="1"/>
    <col min="5" max="5" width="21.140625" style="1" hidden="1" customWidth="1"/>
    <col min="6" max="6" width="16.00390625" style="1" customWidth="1"/>
    <col min="7" max="7" width="13.140625" style="1" customWidth="1"/>
    <col min="8" max="12" width="14.57421875" style="1" customWidth="1"/>
    <col min="13" max="13" width="15.140625" style="1" customWidth="1"/>
    <col min="14" max="14" width="17.28125" style="1" customWidth="1"/>
    <col min="15" max="15" width="15.8515625" style="1" customWidth="1"/>
    <col min="16" max="16" width="10.140625" style="1" customWidth="1"/>
    <col min="17" max="17" width="14.7109375" style="1" hidden="1" customWidth="1"/>
    <col min="18" max="18" width="13.57421875" style="1" hidden="1" customWidth="1"/>
    <col min="19" max="19" width="16.140625" style="1" customWidth="1"/>
    <col min="20" max="20" width="14.7109375" style="1" customWidth="1"/>
    <col min="21" max="21" width="15.57421875" style="1" customWidth="1"/>
    <col min="22" max="22" width="12.8515625" style="1" customWidth="1"/>
    <col min="23" max="23" width="14.7109375" style="1" customWidth="1"/>
    <col min="24" max="24" width="11.7109375" style="1" customWidth="1"/>
    <col min="25" max="25" width="11.7109375" style="1" hidden="1" customWidth="1"/>
    <col min="26" max="26" width="11.7109375" style="1" customWidth="1"/>
    <col min="27" max="28" width="9.140625" style="1" customWidth="1"/>
    <col min="29" max="30" width="12.7109375" style="1" bestFit="1" customWidth="1"/>
    <col min="31" max="16384" width="9.140625" style="1" customWidth="1"/>
  </cols>
  <sheetData>
    <row r="1" ht="12.75" hidden="1">
      <c r="B1" s="1" t="s">
        <v>0</v>
      </c>
    </row>
    <row r="2" ht="12.75" hidden="1">
      <c r="B2" s="2" t="s">
        <v>1</v>
      </c>
    </row>
    <row r="3" ht="12.75" customHeight="1" hidden="1">
      <c r="B3" s="2"/>
    </row>
    <row r="4" spans="2:26" ht="18" customHeight="1" hidden="1">
      <c r="B4" s="150" t="s">
        <v>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3"/>
      <c r="Z4" s="3"/>
    </row>
    <row r="5" spans="1:26" ht="12.75" hidden="1">
      <c r="A5" s="4"/>
      <c r="B5" s="5"/>
      <c r="C5" s="6"/>
      <c r="D5" s="6"/>
      <c r="E5" s="6"/>
      <c r="F5" s="7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7" t="s">
        <v>3</v>
      </c>
      <c r="X5" s="7"/>
      <c r="Y5" s="7"/>
      <c r="Z5" s="7"/>
    </row>
    <row r="6" spans="2:26" s="10" customFormat="1" ht="13.5" customHeight="1">
      <c r="B6" s="136" t="s">
        <v>206</v>
      </c>
      <c r="C6" s="11"/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3"/>
      <c r="Y6" s="13"/>
      <c r="Z6" s="13"/>
    </row>
    <row r="7" spans="2:26" s="10" customFormat="1" ht="12.75" customHeight="1">
      <c r="B7" s="136" t="s">
        <v>205</v>
      </c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13"/>
      <c r="Y7" s="13"/>
      <c r="Z7" s="13"/>
    </row>
    <row r="8" spans="1:26" ht="23.25" customHeight="1">
      <c r="A8" s="4"/>
      <c r="B8" s="149" t="s">
        <v>160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"/>
      <c r="Z8" s="14"/>
    </row>
    <row r="9" spans="1:26" ht="23.25" customHeight="1" thickBo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 t="s">
        <v>3</v>
      </c>
      <c r="Y9" s="15"/>
      <c r="Z9" s="15"/>
    </row>
    <row r="10" spans="1:26" ht="12.75" customHeight="1">
      <c r="A10" s="156" t="s">
        <v>4</v>
      </c>
      <c r="B10" s="158" t="s">
        <v>5</v>
      </c>
      <c r="C10" s="160" t="s">
        <v>6</v>
      </c>
      <c r="D10" s="162" t="s">
        <v>7</v>
      </c>
      <c r="E10" s="144" t="s">
        <v>8</v>
      </c>
      <c r="F10" s="144" t="s">
        <v>9</v>
      </c>
      <c r="G10" s="151"/>
      <c r="H10" s="152"/>
      <c r="I10" s="152"/>
      <c r="J10" s="152"/>
      <c r="K10" s="152"/>
      <c r="L10" s="152"/>
      <c r="M10" s="153"/>
      <c r="N10" s="144" t="s">
        <v>162</v>
      </c>
      <c r="O10" s="144" t="s">
        <v>192</v>
      </c>
      <c r="P10" s="144" t="s">
        <v>10</v>
      </c>
      <c r="Q10" s="16"/>
      <c r="R10" s="16"/>
      <c r="S10" s="144" t="s">
        <v>163</v>
      </c>
      <c r="T10" s="146"/>
      <c r="U10" s="147"/>
      <c r="V10" s="147"/>
      <c r="W10" s="148"/>
      <c r="X10" s="154" t="s">
        <v>11</v>
      </c>
      <c r="Y10" s="17"/>
      <c r="Z10" s="17"/>
    </row>
    <row r="11" spans="1:26" ht="39.75" customHeight="1" thickBot="1">
      <c r="A11" s="157"/>
      <c r="B11" s="159"/>
      <c r="C11" s="161"/>
      <c r="D11" s="163"/>
      <c r="E11" s="145"/>
      <c r="F11" s="145"/>
      <c r="G11" s="18">
        <v>2008</v>
      </c>
      <c r="H11" s="19">
        <v>2009</v>
      </c>
      <c r="I11" s="19">
        <v>2010</v>
      </c>
      <c r="J11" s="19">
        <v>2011</v>
      </c>
      <c r="K11" s="19">
        <v>2012</v>
      </c>
      <c r="L11" s="19">
        <v>2013</v>
      </c>
      <c r="M11" s="20" t="s">
        <v>12</v>
      </c>
      <c r="N11" s="145"/>
      <c r="O11" s="145"/>
      <c r="P11" s="145"/>
      <c r="Q11" s="21" t="s">
        <v>13</v>
      </c>
      <c r="R11" s="21" t="s">
        <v>14</v>
      </c>
      <c r="S11" s="145"/>
      <c r="T11" s="20">
        <v>2015</v>
      </c>
      <c r="U11" s="20">
        <v>2016</v>
      </c>
      <c r="V11" s="20">
        <v>2017</v>
      </c>
      <c r="W11" s="22" t="s">
        <v>12</v>
      </c>
      <c r="X11" s="155"/>
      <c r="Y11" s="17"/>
      <c r="Z11" s="17"/>
    </row>
    <row r="12" spans="1:26" ht="19.5" customHeight="1">
      <c r="A12" s="23"/>
      <c r="B12" s="24" t="s">
        <v>15</v>
      </c>
      <c r="C12" s="25"/>
      <c r="D12" s="25"/>
      <c r="E12" s="26">
        <f aca="true" t="shared" si="0" ref="E12:O12">SUM(E13:E38)</f>
        <v>1377021.59566</v>
      </c>
      <c r="F12" s="26">
        <f>SUM(F13:F38)</f>
        <v>4790871.084330001</v>
      </c>
      <c r="G12" s="26">
        <f t="shared" si="0"/>
        <v>374.38</v>
      </c>
      <c r="H12" s="26">
        <f t="shared" si="0"/>
        <v>10815.81</v>
      </c>
      <c r="I12" s="26">
        <f t="shared" si="0"/>
        <v>12518.2</v>
      </c>
      <c r="J12" s="26">
        <f t="shared" si="0"/>
        <v>359857.9699999999</v>
      </c>
      <c r="K12" s="26">
        <f t="shared" si="0"/>
        <v>300563.29198000004</v>
      </c>
      <c r="L12" s="26">
        <f t="shared" si="0"/>
        <v>264603.27177999995</v>
      </c>
      <c r="M12" s="26">
        <f t="shared" si="0"/>
        <v>948732.9237600003</v>
      </c>
      <c r="N12" s="26">
        <f t="shared" si="0"/>
        <v>1862859.93</v>
      </c>
      <c r="O12" s="26">
        <f t="shared" si="0"/>
        <v>164797.62661999997</v>
      </c>
      <c r="P12" s="26">
        <f>O12/N12*100</f>
        <v>8.84648512569595</v>
      </c>
      <c r="Q12" s="26">
        <f aca="true" t="shared" si="1" ref="Q12:W12">SUM(Q13:Q38)</f>
        <v>-547000.14</v>
      </c>
      <c r="R12" s="26">
        <f t="shared" si="1"/>
        <v>135409.94</v>
      </c>
      <c r="S12" s="26">
        <f t="shared" si="1"/>
        <v>1862803.16</v>
      </c>
      <c r="T12" s="26">
        <f>SUM(T13:T38)</f>
        <v>1954335</v>
      </c>
      <c r="U12" s="26">
        <f t="shared" si="1"/>
        <v>25000</v>
      </c>
      <c r="V12" s="26">
        <f t="shared" si="1"/>
        <v>25000</v>
      </c>
      <c r="W12" s="26">
        <f t="shared" si="1"/>
        <v>1979335</v>
      </c>
      <c r="X12" s="27" t="s">
        <v>16</v>
      </c>
      <c r="Y12" s="28"/>
      <c r="Z12" s="28"/>
    </row>
    <row r="13" spans="1:30" ht="26.25" customHeight="1">
      <c r="A13" s="29">
        <v>2581</v>
      </c>
      <c r="B13" s="30" t="s">
        <v>19</v>
      </c>
      <c r="C13" s="31" t="s">
        <v>17</v>
      </c>
      <c r="D13" s="32" t="s">
        <v>18</v>
      </c>
      <c r="E13" s="33">
        <f>M13+S13+W13</f>
        <v>593000.48253</v>
      </c>
      <c r="F13" s="34">
        <v>593000.48</v>
      </c>
      <c r="G13" s="34">
        <v>201.07</v>
      </c>
      <c r="H13" s="34">
        <v>9649.72</v>
      </c>
      <c r="I13" s="34">
        <v>5929.98</v>
      </c>
      <c r="J13" s="34">
        <v>21746.78</v>
      </c>
      <c r="K13" s="34">
        <v>8768.758979999999</v>
      </c>
      <c r="L13" s="34">
        <v>21164.413550000005</v>
      </c>
      <c r="M13" s="34">
        <f>SUM(G13:L13)</f>
        <v>67460.72253</v>
      </c>
      <c r="N13" s="35">
        <v>428000</v>
      </c>
      <c r="O13" s="35">
        <v>83786.45605000001</v>
      </c>
      <c r="P13" s="36">
        <f>O13/N13*100</f>
        <v>19.576274778037387</v>
      </c>
      <c r="Q13" s="34">
        <v>-313735.62</v>
      </c>
      <c r="R13" s="34">
        <f>N13+Q13</f>
        <v>114264.38</v>
      </c>
      <c r="S13" s="34">
        <v>427960.76</v>
      </c>
      <c r="T13" s="34">
        <v>97579</v>
      </c>
      <c r="U13" s="34">
        <v>0</v>
      </c>
      <c r="V13" s="34">
        <v>0</v>
      </c>
      <c r="W13" s="37">
        <f aca="true" t="shared" si="2" ref="W13:W18">SUM(T13:V13)</f>
        <v>97579</v>
      </c>
      <c r="X13" s="38">
        <v>85</v>
      </c>
      <c r="Y13" s="39">
        <f>F13-(M13+S13+W13)</f>
        <v>-0.002530000056140125</v>
      </c>
      <c r="Z13" s="39"/>
      <c r="AC13" s="39"/>
      <c r="AD13" s="39"/>
    </row>
    <row r="14" spans="1:30" ht="26.25" customHeight="1">
      <c r="A14" s="29">
        <v>2583</v>
      </c>
      <c r="B14" s="30" t="s">
        <v>138</v>
      </c>
      <c r="C14" s="31"/>
      <c r="D14" s="32"/>
      <c r="E14" s="33"/>
      <c r="F14" s="34">
        <v>275000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5315.53</v>
      </c>
      <c r="M14" s="34">
        <f aca="true" t="shared" si="3" ref="M14:M81">SUM(G14:L14)</f>
        <v>5315.53</v>
      </c>
      <c r="N14" s="35">
        <v>35184.469999999994</v>
      </c>
      <c r="O14" s="35">
        <v>4654.265</v>
      </c>
      <c r="P14" s="36">
        <f aca="true" t="shared" si="4" ref="P14:P45">O14/N14*100</f>
        <v>13.228179932794216</v>
      </c>
      <c r="Q14" s="34"/>
      <c r="R14" s="34"/>
      <c r="S14" s="34">
        <v>35184.47</v>
      </c>
      <c r="T14" s="34">
        <v>234500</v>
      </c>
      <c r="U14" s="34">
        <v>0</v>
      </c>
      <c r="V14" s="34">
        <v>0</v>
      </c>
      <c r="W14" s="37">
        <f t="shared" si="2"/>
        <v>234500</v>
      </c>
      <c r="X14" s="38">
        <v>85</v>
      </c>
      <c r="Y14" s="39">
        <f>F14-(M14+S14+W14)</f>
        <v>0</v>
      </c>
      <c r="Z14" s="39"/>
      <c r="AC14" s="39"/>
      <c r="AD14" s="39"/>
    </row>
    <row r="15" spans="1:30" ht="26.25" customHeight="1">
      <c r="A15" s="40">
        <v>2584</v>
      </c>
      <c r="B15" s="41" t="s">
        <v>20</v>
      </c>
      <c r="C15" s="31" t="s">
        <v>17</v>
      </c>
      <c r="D15" s="32" t="s">
        <v>18</v>
      </c>
      <c r="E15" s="33">
        <f>M15+S15+W15</f>
        <v>6385.099</v>
      </c>
      <c r="F15" s="34">
        <v>6385.100999999999</v>
      </c>
      <c r="G15" s="34">
        <v>50.25</v>
      </c>
      <c r="H15" s="34">
        <v>208.25</v>
      </c>
      <c r="I15" s="34">
        <v>897.48</v>
      </c>
      <c r="J15" s="34">
        <v>3892.88</v>
      </c>
      <c r="K15" s="34">
        <v>681.689</v>
      </c>
      <c r="L15" s="34">
        <v>382.23</v>
      </c>
      <c r="M15" s="34">
        <f t="shared" si="3"/>
        <v>6112.779</v>
      </c>
      <c r="N15" s="35">
        <v>272.32</v>
      </c>
      <c r="O15" s="35">
        <v>121.5</v>
      </c>
      <c r="P15" s="36">
        <f t="shared" si="4"/>
        <v>44.61662749706228</v>
      </c>
      <c r="Q15" s="34">
        <v>-100607.11</v>
      </c>
      <c r="R15" s="34">
        <f>N15+Q15</f>
        <v>-100334.79</v>
      </c>
      <c r="S15" s="34">
        <v>272.32</v>
      </c>
      <c r="T15" s="34">
        <v>0</v>
      </c>
      <c r="U15" s="34">
        <v>0</v>
      </c>
      <c r="V15" s="34">
        <v>0</v>
      </c>
      <c r="W15" s="37">
        <f t="shared" si="2"/>
        <v>0</v>
      </c>
      <c r="X15" s="38">
        <v>85</v>
      </c>
      <c r="Y15" s="39">
        <f aca="true" t="shared" si="5" ref="Y15:Y81">F15-(M15+S15+W15)</f>
        <v>0.0019999999985884642</v>
      </c>
      <c r="Z15" s="39"/>
      <c r="AC15" s="39"/>
      <c r="AD15" s="39"/>
    </row>
    <row r="16" spans="1:30" ht="15" customHeight="1">
      <c r="A16" s="29">
        <v>2587</v>
      </c>
      <c r="B16" s="30" t="s">
        <v>21</v>
      </c>
      <c r="C16" s="31"/>
      <c r="D16" s="32"/>
      <c r="E16" s="33">
        <f>M16+S16+W16</f>
        <v>125287.77265000001</v>
      </c>
      <c r="F16" s="34">
        <v>125287.77</v>
      </c>
      <c r="G16" s="143">
        <v>14.04</v>
      </c>
      <c r="H16" s="34">
        <v>220.15</v>
      </c>
      <c r="I16" s="34">
        <v>56.64</v>
      </c>
      <c r="J16" s="34">
        <v>272.72</v>
      </c>
      <c r="K16" s="34">
        <v>49896.16</v>
      </c>
      <c r="L16" s="34">
        <v>72482.25265000001</v>
      </c>
      <c r="M16" s="34">
        <f t="shared" si="3"/>
        <v>122941.96265000002</v>
      </c>
      <c r="N16" s="35">
        <v>2363.3400000000006</v>
      </c>
      <c r="O16" s="35">
        <v>2345.80793</v>
      </c>
      <c r="P16" s="36">
        <f t="shared" si="4"/>
        <v>99.25816556229739</v>
      </c>
      <c r="Q16" s="34">
        <v>17874.18</v>
      </c>
      <c r="R16" s="34">
        <f>N16+Q16</f>
        <v>20237.52</v>
      </c>
      <c r="S16" s="34">
        <v>2345.81</v>
      </c>
      <c r="T16" s="34">
        <v>0</v>
      </c>
      <c r="U16" s="34">
        <v>0</v>
      </c>
      <c r="V16" s="34">
        <v>0</v>
      </c>
      <c r="W16" s="37">
        <f t="shared" si="2"/>
        <v>0</v>
      </c>
      <c r="X16" s="38">
        <v>70</v>
      </c>
      <c r="Y16" s="39">
        <f t="shared" si="5"/>
        <v>-0.002650000009452924</v>
      </c>
      <c r="Z16" s="39"/>
      <c r="AC16" s="39"/>
      <c r="AD16" s="39"/>
    </row>
    <row r="17" spans="1:30" ht="15" customHeight="1">
      <c r="A17" s="29">
        <v>2588</v>
      </c>
      <c r="B17" s="30" t="s">
        <v>141</v>
      </c>
      <c r="C17" s="31"/>
      <c r="D17" s="32"/>
      <c r="E17" s="33"/>
      <c r="F17" s="34">
        <f>556333.42+460.96</f>
        <v>556794.38</v>
      </c>
      <c r="G17" s="34">
        <v>107.57</v>
      </c>
      <c r="H17" s="34">
        <v>733.94</v>
      </c>
      <c r="I17" s="34">
        <v>5634.1</v>
      </c>
      <c r="J17" s="34">
        <v>333493.13</v>
      </c>
      <c r="K17" s="34">
        <v>216344.68</v>
      </c>
      <c r="L17" s="34">
        <v>459.162</v>
      </c>
      <c r="M17" s="34">
        <f t="shared" si="3"/>
        <v>556772.5819999999</v>
      </c>
      <c r="N17" s="35">
        <v>21.8</v>
      </c>
      <c r="O17" s="35">
        <v>0</v>
      </c>
      <c r="P17" s="36">
        <f t="shared" si="4"/>
        <v>0</v>
      </c>
      <c r="Q17" s="34"/>
      <c r="R17" s="34"/>
      <c r="S17" s="34">
        <v>21.8</v>
      </c>
      <c r="T17" s="34">
        <v>0</v>
      </c>
      <c r="U17" s="34">
        <v>0</v>
      </c>
      <c r="V17" s="34">
        <v>0</v>
      </c>
      <c r="W17" s="37">
        <f t="shared" si="2"/>
        <v>0</v>
      </c>
      <c r="X17" s="38">
        <v>70</v>
      </c>
      <c r="Y17" s="39">
        <f>F17-(M17+S17+W17)</f>
        <v>-0.001999999978579581</v>
      </c>
      <c r="Z17" s="39"/>
      <c r="AC17" s="39"/>
      <c r="AD17" s="39"/>
    </row>
    <row r="18" spans="1:30" ht="26.25" customHeight="1">
      <c r="A18" s="40">
        <v>2590</v>
      </c>
      <c r="B18" s="41" t="s">
        <v>22</v>
      </c>
      <c r="C18" s="31"/>
      <c r="D18" s="32"/>
      <c r="E18" s="33">
        <f>M18+S18+W18</f>
        <v>121385.36744</v>
      </c>
      <c r="F18" s="34">
        <v>121385.37000000001</v>
      </c>
      <c r="G18" s="34">
        <v>0</v>
      </c>
      <c r="H18" s="34">
        <v>0</v>
      </c>
      <c r="I18" s="34">
        <v>0</v>
      </c>
      <c r="J18" s="34">
        <v>231.44</v>
      </c>
      <c r="K18" s="34">
        <v>119.69600000000003</v>
      </c>
      <c r="L18" s="34">
        <v>72322.45144</v>
      </c>
      <c r="M18" s="34">
        <f t="shared" si="3"/>
        <v>72673.58744</v>
      </c>
      <c r="N18" s="35">
        <v>48711.78</v>
      </c>
      <c r="O18" s="35">
        <v>24828.250699999997</v>
      </c>
      <c r="P18" s="36">
        <f t="shared" si="4"/>
        <v>50.96970527457629</v>
      </c>
      <c r="Q18" s="34">
        <v>-96418.58</v>
      </c>
      <c r="R18" s="34">
        <f>N18+Q18</f>
        <v>-47706.8</v>
      </c>
      <c r="S18" s="34">
        <v>48711.78</v>
      </c>
      <c r="T18" s="34">
        <v>0</v>
      </c>
      <c r="U18" s="34">
        <v>0</v>
      </c>
      <c r="V18" s="34">
        <v>0</v>
      </c>
      <c r="W18" s="37">
        <f t="shared" si="2"/>
        <v>0</v>
      </c>
      <c r="X18" s="38">
        <v>70</v>
      </c>
      <c r="Y18" s="39">
        <f t="shared" si="5"/>
        <v>0.0025600000080885366</v>
      </c>
      <c r="Z18" s="39"/>
      <c r="AC18" s="39"/>
      <c r="AD18" s="39"/>
    </row>
    <row r="19" spans="1:30" ht="15" customHeight="1">
      <c r="A19" s="40">
        <v>2598</v>
      </c>
      <c r="B19" s="30" t="s">
        <v>23</v>
      </c>
      <c r="C19" s="31"/>
      <c r="D19" s="32"/>
      <c r="E19" s="33">
        <f>M19+S19+W19</f>
        <v>46497.09</v>
      </c>
      <c r="F19" s="34">
        <v>46497.09</v>
      </c>
      <c r="G19" s="34">
        <v>0</v>
      </c>
      <c r="H19" s="34">
        <v>0</v>
      </c>
      <c r="I19" s="34">
        <v>0</v>
      </c>
      <c r="J19" s="34">
        <v>18.72</v>
      </c>
      <c r="K19" s="34">
        <v>124.46</v>
      </c>
      <c r="L19" s="34">
        <v>113.05</v>
      </c>
      <c r="M19" s="34">
        <f t="shared" si="3"/>
        <v>256.23</v>
      </c>
      <c r="N19" s="35">
        <v>18864.86</v>
      </c>
      <c r="O19" s="35">
        <v>0</v>
      </c>
      <c r="P19" s="36">
        <f t="shared" si="4"/>
        <v>0</v>
      </c>
      <c r="Q19" s="34">
        <v>0</v>
      </c>
      <c r="R19" s="34">
        <f>N19+Q19</f>
        <v>18864.86</v>
      </c>
      <c r="S19" s="34">
        <v>18864.86</v>
      </c>
      <c r="T19" s="34">
        <v>27376</v>
      </c>
      <c r="U19" s="34">
        <v>0</v>
      </c>
      <c r="V19" s="34">
        <v>0</v>
      </c>
      <c r="W19" s="37">
        <f aca="true" t="shared" si="6" ref="W19:W37">SUM(T19:V19)</f>
        <v>27376</v>
      </c>
      <c r="X19" s="38">
        <v>85</v>
      </c>
      <c r="Y19" s="39">
        <f t="shared" si="5"/>
        <v>0</v>
      </c>
      <c r="Z19" s="39"/>
      <c r="AC19" s="39"/>
      <c r="AD19" s="39"/>
    </row>
    <row r="20" spans="1:30" ht="15" customHeight="1">
      <c r="A20" s="40">
        <v>2599</v>
      </c>
      <c r="B20" s="30" t="s">
        <v>24</v>
      </c>
      <c r="C20" s="31"/>
      <c r="D20" s="32"/>
      <c r="E20" s="33">
        <f>M20+S20+W20</f>
        <v>114220.19799999999</v>
      </c>
      <c r="F20" s="34">
        <v>114220.2</v>
      </c>
      <c r="G20" s="34">
        <v>0</v>
      </c>
      <c r="H20" s="34">
        <v>0</v>
      </c>
      <c r="I20" s="34">
        <v>0</v>
      </c>
      <c r="J20" s="34">
        <v>18.72</v>
      </c>
      <c r="K20" s="34">
        <v>142.728</v>
      </c>
      <c r="L20" s="34">
        <v>83.66</v>
      </c>
      <c r="M20" s="34">
        <f t="shared" si="3"/>
        <v>245.108</v>
      </c>
      <c r="N20" s="35">
        <v>73116.09</v>
      </c>
      <c r="O20" s="35">
        <v>8480.837999999998</v>
      </c>
      <c r="P20" s="36">
        <f t="shared" si="4"/>
        <v>11.599140490143823</v>
      </c>
      <c r="Q20" s="34">
        <v>0</v>
      </c>
      <c r="R20" s="34">
        <f>N20+Q20</f>
        <v>73116.09</v>
      </c>
      <c r="S20" s="34">
        <v>73116.09</v>
      </c>
      <c r="T20" s="34">
        <v>40859</v>
      </c>
      <c r="U20" s="34">
        <v>0</v>
      </c>
      <c r="V20" s="34">
        <v>0</v>
      </c>
      <c r="W20" s="37">
        <f t="shared" si="6"/>
        <v>40859</v>
      </c>
      <c r="X20" s="38">
        <v>85</v>
      </c>
      <c r="Y20" s="39">
        <f>F20-(M20+S20+W20)</f>
        <v>0.0020000000076834112</v>
      </c>
      <c r="Z20" s="39"/>
      <c r="AC20" s="39"/>
      <c r="AD20" s="39"/>
    </row>
    <row r="21" spans="1:30" ht="15" customHeight="1">
      <c r="A21" s="40">
        <v>2600</v>
      </c>
      <c r="B21" s="30" t="s">
        <v>25</v>
      </c>
      <c r="C21" s="31"/>
      <c r="D21" s="32"/>
      <c r="E21" s="33">
        <f>M21+S21+W21</f>
        <v>66245.72404</v>
      </c>
      <c r="F21" s="34">
        <v>66245.72</v>
      </c>
      <c r="G21" s="34">
        <v>0</v>
      </c>
      <c r="H21" s="34">
        <v>0</v>
      </c>
      <c r="I21" s="34">
        <v>0</v>
      </c>
      <c r="J21" s="34">
        <v>164.86</v>
      </c>
      <c r="K21" s="34">
        <v>1282.87</v>
      </c>
      <c r="L21" s="34">
        <v>54120.804039999995</v>
      </c>
      <c r="M21" s="34">
        <f t="shared" si="3"/>
        <v>55568.53404</v>
      </c>
      <c r="N21" s="35">
        <v>10677.189999999999</v>
      </c>
      <c r="O21" s="35">
        <v>10660.51036</v>
      </c>
      <c r="P21" s="36">
        <f t="shared" si="4"/>
        <v>99.84378249333393</v>
      </c>
      <c r="Q21" s="34">
        <v>-54113.01</v>
      </c>
      <c r="R21" s="34">
        <f>N21+Q21</f>
        <v>-43435.82000000001</v>
      </c>
      <c r="S21" s="34">
        <v>10677.19</v>
      </c>
      <c r="T21" s="34">
        <v>0</v>
      </c>
      <c r="U21" s="34">
        <v>0</v>
      </c>
      <c r="V21" s="34">
        <v>0</v>
      </c>
      <c r="W21" s="37">
        <f t="shared" si="6"/>
        <v>0</v>
      </c>
      <c r="X21" s="38">
        <v>70</v>
      </c>
      <c r="Y21" s="39">
        <f t="shared" si="5"/>
        <v>-0.004039999999804422</v>
      </c>
      <c r="Z21" s="39"/>
      <c r="AC21" s="39"/>
      <c r="AD21" s="39"/>
    </row>
    <row r="22" spans="1:30" ht="15" customHeight="1">
      <c r="A22" s="40">
        <v>2601</v>
      </c>
      <c r="B22" s="30" t="s">
        <v>26</v>
      </c>
      <c r="C22" s="31"/>
      <c r="D22" s="32"/>
      <c r="E22" s="33">
        <f>M22+S22+W22</f>
        <v>101999.67000000001</v>
      </c>
      <c r="F22" s="34">
        <v>101999.67000000001</v>
      </c>
      <c r="G22" s="34">
        <v>0</v>
      </c>
      <c r="H22" s="34">
        <v>0</v>
      </c>
      <c r="I22" s="34">
        <v>0</v>
      </c>
      <c r="J22" s="34">
        <v>18.72</v>
      </c>
      <c r="K22" s="34">
        <v>177.39</v>
      </c>
      <c r="L22" s="34">
        <v>504.8</v>
      </c>
      <c r="M22" s="34">
        <f t="shared" si="3"/>
        <v>700.91</v>
      </c>
      <c r="N22" s="131">
        <v>61495.759999999995</v>
      </c>
      <c r="O22" s="35">
        <v>3723.4311399999997</v>
      </c>
      <c r="P22" s="36">
        <f t="shared" si="4"/>
        <v>6.054777012268813</v>
      </c>
      <c r="Q22" s="34">
        <v>0</v>
      </c>
      <c r="R22" s="34">
        <f>N22+Q22</f>
        <v>61495.759999999995</v>
      </c>
      <c r="S22" s="34">
        <v>61495.76</v>
      </c>
      <c r="T22" s="34">
        <v>39803</v>
      </c>
      <c r="U22" s="34">
        <v>0</v>
      </c>
      <c r="V22" s="34">
        <v>0</v>
      </c>
      <c r="W22" s="37">
        <f t="shared" si="6"/>
        <v>39803</v>
      </c>
      <c r="X22" s="38">
        <v>85</v>
      </c>
      <c r="Y22" s="39">
        <f t="shared" si="5"/>
        <v>0</v>
      </c>
      <c r="Z22" s="39"/>
      <c r="AC22" s="39"/>
      <c r="AD22" s="39"/>
    </row>
    <row r="23" spans="1:30" ht="15" customHeight="1">
      <c r="A23" s="40">
        <v>2602</v>
      </c>
      <c r="B23" s="30" t="s">
        <v>109</v>
      </c>
      <c r="C23" s="31"/>
      <c r="D23" s="32"/>
      <c r="E23" s="33"/>
      <c r="F23" s="34">
        <v>251999.97999999998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206.87</v>
      </c>
      <c r="M23" s="34">
        <f t="shared" si="3"/>
        <v>206.87</v>
      </c>
      <c r="N23" s="131">
        <v>190000.11</v>
      </c>
      <c r="O23" s="35">
        <v>39.376799999999996</v>
      </c>
      <c r="P23" s="36">
        <f t="shared" si="4"/>
        <v>0.0207246195804834</v>
      </c>
      <c r="Q23" s="34"/>
      <c r="R23" s="34"/>
      <c r="S23" s="34">
        <v>190000.11</v>
      </c>
      <c r="T23" s="34">
        <v>61793</v>
      </c>
      <c r="U23" s="34">
        <v>0</v>
      </c>
      <c r="V23" s="34">
        <v>0</v>
      </c>
      <c r="W23" s="37">
        <f t="shared" si="6"/>
        <v>61793</v>
      </c>
      <c r="X23" s="38">
        <v>85</v>
      </c>
      <c r="Y23" s="39">
        <f t="shared" si="5"/>
        <v>0</v>
      </c>
      <c r="Z23" s="39"/>
      <c r="AC23" s="39"/>
      <c r="AD23" s="39"/>
    </row>
    <row r="24" spans="1:30" ht="15" customHeight="1">
      <c r="A24" s="40">
        <v>2603</v>
      </c>
      <c r="B24" s="30" t="s">
        <v>110</v>
      </c>
      <c r="C24" s="31"/>
      <c r="D24" s="32"/>
      <c r="E24" s="33"/>
      <c r="F24" s="34">
        <v>113774.06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273.5</v>
      </c>
      <c r="M24" s="34">
        <f t="shared" si="3"/>
        <v>273.5</v>
      </c>
      <c r="N24" s="131">
        <v>113500.56</v>
      </c>
      <c r="O24" s="35">
        <v>2880.56847</v>
      </c>
      <c r="P24" s="36">
        <f t="shared" si="4"/>
        <v>2.5379332665847643</v>
      </c>
      <c r="Q24" s="34"/>
      <c r="R24" s="34"/>
      <c r="S24" s="34">
        <v>113500.56</v>
      </c>
      <c r="T24" s="34">
        <v>0</v>
      </c>
      <c r="U24" s="34">
        <v>0</v>
      </c>
      <c r="V24" s="34">
        <v>0</v>
      </c>
      <c r="W24" s="37">
        <f t="shared" si="6"/>
        <v>0</v>
      </c>
      <c r="X24" s="38">
        <v>85</v>
      </c>
      <c r="Y24" s="39">
        <f t="shared" si="5"/>
        <v>0</v>
      </c>
      <c r="Z24" s="39"/>
      <c r="AC24" s="39"/>
      <c r="AD24" s="39"/>
    </row>
    <row r="25" spans="1:30" ht="15" customHeight="1">
      <c r="A25" s="40">
        <v>2604</v>
      </c>
      <c r="B25" s="30" t="s">
        <v>111</v>
      </c>
      <c r="C25" s="31"/>
      <c r="D25" s="32"/>
      <c r="E25" s="33"/>
      <c r="F25" s="34">
        <v>150000.00999999998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265.70829999999995</v>
      </c>
      <c r="M25" s="34">
        <f t="shared" si="3"/>
        <v>265.70829999999995</v>
      </c>
      <c r="N25" s="131">
        <v>149734.3</v>
      </c>
      <c r="O25" s="35">
        <v>12616.38137</v>
      </c>
      <c r="P25" s="36">
        <f t="shared" si="4"/>
        <v>8.425845895028727</v>
      </c>
      <c r="Q25" s="34"/>
      <c r="R25" s="34"/>
      <c r="S25" s="34">
        <v>149734.3</v>
      </c>
      <c r="T25" s="34">
        <v>0</v>
      </c>
      <c r="U25" s="34">
        <v>0</v>
      </c>
      <c r="V25" s="34">
        <v>0</v>
      </c>
      <c r="W25" s="37">
        <f t="shared" si="6"/>
        <v>0</v>
      </c>
      <c r="X25" s="38">
        <v>85</v>
      </c>
      <c r="Y25" s="39">
        <f t="shared" si="5"/>
        <v>0.0016999999934341758</v>
      </c>
      <c r="Z25" s="39"/>
      <c r="AC25" s="39"/>
      <c r="AD25" s="39"/>
    </row>
    <row r="26" spans="1:30" ht="15" customHeight="1">
      <c r="A26" s="40">
        <v>2605</v>
      </c>
      <c r="B26" s="30" t="s">
        <v>112</v>
      </c>
      <c r="C26" s="31"/>
      <c r="D26" s="32"/>
      <c r="E26" s="33"/>
      <c r="F26" s="34">
        <v>291000.02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259.11</v>
      </c>
      <c r="M26" s="34">
        <f t="shared" si="3"/>
        <v>259.11</v>
      </c>
      <c r="N26" s="131">
        <v>172640.90999999997</v>
      </c>
      <c r="O26" s="35">
        <v>39.204</v>
      </c>
      <c r="P26" s="36">
        <f t="shared" si="4"/>
        <v>0.02270840671541873</v>
      </c>
      <c r="Q26" s="34"/>
      <c r="R26" s="34"/>
      <c r="S26" s="34">
        <v>172640.91</v>
      </c>
      <c r="T26" s="34">
        <v>118100</v>
      </c>
      <c r="U26" s="34">
        <v>0</v>
      </c>
      <c r="V26" s="34">
        <v>0</v>
      </c>
      <c r="W26" s="37">
        <f t="shared" si="6"/>
        <v>118100</v>
      </c>
      <c r="X26" s="38">
        <v>85</v>
      </c>
      <c r="Y26" s="39">
        <f t="shared" si="5"/>
        <v>0</v>
      </c>
      <c r="Z26" s="39"/>
      <c r="AC26" s="39"/>
      <c r="AD26" s="39"/>
    </row>
    <row r="27" spans="1:30" ht="26.25" customHeight="1">
      <c r="A27" s="40">
        <v>2606</v>
      </c>
      <c r="B27" s="41" t="s">
        <v>113</v>
      </c>
      <c r="C27" s="31"/>
      <c r="D27" s="32"/>
      <c r="E27" s="33"/>
      <c r="F27" s="34">
        <v>15512.98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144.49</v>
      </c>
      <c r="M27" s="34">
        <f t="shared" si="3"/>
        <v>144.49</v>
      </c>
      <c r="N27" s="35">
        <v>15368.490000000002</v>
      </c>
      <c r="O27" s="35">
        <v>1122.544</v>
      </c>
      <c r="P27" s="36">
        <f t="shared" si="4"/>
        <v>7.3041918887281705</v>
      </c>
      <c r="Q27" s="34"/>
      <c r="R27" s="34"/>
      <c r="S27" s="34">
        <v>15368.490000000002</v>
      </c>
      <c r="T27" s="34">
        <v>0</v>
      </c>
      <c r="U27" s="34">
        <v>0</v>
      </c>
      <c r="V27" s="34">
        <v>0</v>
      </c>
      <c r="W27" s="37">
        <f t="shared" si="6"/>
        <v>0</v>
      </c>
      <c r="X27" s="38">
        <v>85</v>
      </c>
      <c r="Y27" s="39">
        <f t="shared" si="5"/>
        <v>0</v>
      </c>
      <c r="Z27" s="39"/>
      <c r="AC27" s="39"/>
      <c r="AD27" s="39"/>
    </row>
    <row r="28" spans="1:30" ht="15" customHeight="1">
      <c r="A28" s="40">
        <v>2609</v>
      </c>
      <c r="B28" s="30" t="s">
        <v>143</v>
      </c>
      <c r="C28" s="31"/>
      <c r="D28" s="32"/>
      <c r="E28" s="33"/>
      <c r="F28" s="34">
        <v>129207.5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112.4</v>
      </c>
      <c r="M28" s="34">
        <f t="shared" si="3"/>
        <v>112.4</v>
      </c>
      <c r="N28" s="35">
        <v>90000.09999999999</v>
      </c>
      <c r="O28" s="35">
        <v>39.204</v>
      </c>
      <c r="P28" s="36">
        <f t="shared" si="4"/>
        <v>0.043559951600053784</v>
      </c>
      <c r="Q28" s="34"/>
      <c r="R28" s="34"/>
      <c r="S28" s="34">
        <v>90000.1</v>
      </c>
      <c r="T28" s="34">
        <v>39095</v>
      </c>
      <c r="U28" s="34">
        <v>0</v>
      </c>
      <c r="V28" s="34">
        <v>0</v>
      </c>
      <c r="W28" s="37">
        <f t="shared" si="6"/>
        <v>39095</v>
      </c>
      <c r="X28" s="38">
        <v>85</v>
      </c>
      <c r="Y28" s="39">
        <f t="shared" si="5"/>
        <v>0</v>
      </c>
      <c r="Z28" s="39"/>
      <c r="AC28" s="39"/>
      <c r="AD28" s="39"/>
    </row>
    <row r="29" spans="1:30" ht="26.25" customHeight="1">
      <c r="A29" s="40">
        <v>2610</v>
      </c>
      <c r="B29" s="41" t="s">
        <v>139</v>
      </c>
      <c r="C29" s="31"/>
      <c r="D29" s="32"/>
      <c r="E29" s="33"/>
      <c r="F29" s="34">
        <v>105000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1120.31</v>
      </c>
      <c r="M29" s="34">
        <f t="shared" si="3"/>
        <v>1120.31</v>
      </c>
      <c r="N29" s="35">
        <v>24999.690000000002</v>
      </c>
      <c r="O29" s="35">
        <v>94.13799999999999</v>
      </c>
      <c r="P29" s="36">
        <f t="shared" si="4"/>
        <v>0.37655666930269927</v>
      </c>
      <c r="Q29" s="34"/>
      <c r="R29" s="34"/>
      <c r="S29" s="34">
        <v>24999.69</v>
      </c>
      <c r="T29" s="34">
        <v>78880</v>
      </c>
      <c r="U29" s="34">
        <v>0</v>
      </c>
      <c r="V29" s="34">
        <v>0</v>
      </c>
      <c r="W29" s="37">
        <f t="shared" si="6"/>
        <v>78880</v>
      </c>
      <c r="X29" s="38">
        <v>85</v>
      </c>
      <c r="Y29" s="39">
        <f t="shared" si="5"/>
        <v>0</v>
      </c>
      <c r="Z29" s="39"/>
      <c r="AC29" s="39"/>
      <c r="AD29" s="39"/>
    </row>
    <row r="30" spans="1:30" ht="15" customHeight="1">
      <c r="A30" s="40">
        <v>2611</v>
      </c>
      <c r="B30" s="30" t="s">
        <v>142</v>
      </c>
      <c r="C30" s="31"/>
      <c r="D30" s="32"/>
      <c r="E30" s="33"/>
      <c r="F30" s="34">
        <v>548705.72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119.51</v>
      </c>
      <c r="M30" s="34">
        <f t="shared" si="3"/>
        <v>119.51</v>
      </c>
      <c r="N30" s="35">
        <v>79236.20999999999</v>
      </c>
      <c r="O30" s="35">
        <v>19.2678</v>
      </c>
      <c r="P30" s="36">
        <f t="shared" si="4"/>
        <v>0.02431691268423869</v>
      </c>
      <c r="Q30" s="34"/>
      <c r="R30" s="34"/>
      <c r="S30" s="34">
        <v>79236.21</v>
      </c>
      <c r="T30" s="34">
        <v>469350</v>
      </c>
      <c r="U30" s="34">
        <v>0</v>
      </c>
      <c r="V30" s="34">
        <v>0</v>
      </c>
      <c r="W30" s="37">
        <f t="shared" si="6"/>
        <v>469350</v>
      </c>
      <c r="X30" s="38">
        <v>85</v>
      </c>
      <c r="Y30" s="39">
        <f t="shared" si="5"/>
        <v>0</v>
      </c>
      <c r="Z30" s="39"/>
      <c r="AC30" s="39"/>
      <c r="AD30" s="39"/>
    </row>
    <row r="31" spans="1:30" ht="15" customHeight="1">
      <c r="A31" s="40">
        <v>2612</v>
      </c>
      <c r="B31" s="30" t="s">
        <v>144</v>
      </c>
      <c r="C31" s="31"/>
      <c r="D31" s="32"/>
      <c r="E31" s="33"/>
      <c r="F31" s="34">
        <v>162501.6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26</v>
      </c>
      <c r="M31" s="34">
        <f t="shared" si="3"/>
        <v>26</v>
      </c>
      <c r="N31" s="35">
        <v>90000.6</v>
      </c>
      <c r="O31" s="35">
        <v>130.68</v>
      </c>
      <c r="P31" s="36">
        <f t="shared" si="4"/>
        <v>0.1451990320064533</v>
      </c>
      <c r="Q31" s="34"/>
      <c r="R31" s="34"/>
      <c r="S31" s="34">
        <v>90000.6</v>
      </c>
      <c r="T31" s="34">
        <v>72475</v>
      </c>
      <c r="U31" s="34">
        <v>0</v>
      </c>
      <c r="V31" s="34">
        <v>0</v>
      </c>
      <c r="W31" s="37">
        <f t="shared" si="6"/>
        <v>72475</v>
      </c>
      <c r="X31" s="38">
        <v>85</v>
      </c>
      <c r="Y31" s="39">
        <f t="shared" si="5"/>
        <v>0</v>
      </c>
      <c r="Z31" s="39"/>
      <c r="AC31" s="39"/>
      <c r="AD31" s="39"/>
    </row>
    <row r="32" spans="1:30" ht="15" customHeight="1">
      <c r="A32" s="40">
        <v>2613</v>
      </c>
      <c r="B32" s="30" t="s">
        <v>145</v>
      </c>
      <c r="C32" s="31"/>
      <c r="D32" s="32"/>
      <c r="E32" s="33"/>
      <c r="F32" s="34">
        <v>121000.81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36.247400000000006</v>
      </c>
      <c r="M32" s="34">
        <f t="shared" si="3"/>
        <v>36.247400000000006</v>
      </c>
      <c r="N32" s="35">
        <v>81130.56</v>
      </c>
      <c r="O32" s="35">
        <v>130.68</v>
      </c>
      <c r="P32" s="36">
        <f t="shared" si="4"/>
        <v>0.16107370638141782</v>
      </c>
      <c r="Q32" s="34"/>
      <c r="R32" s="34"/>
      <c r="S32" s="34">
        <v>81130.56</v>
      </c>
      <c r="T32" s="34">
        <v>39834</v>
      </c>
      <c r="U32" s="34">
        <v>0</v>
      </c>
      <c r="V32" s="34">
        <v>0</v>
      </c>
      <c r="W32" s="37">
        <f t="shared" si="6"/>
        <v>39834</v>
      </c>
      <c r="X32" s="38">
        <v>85</v>
      </c>
      <c r="Y32" s="39">
        <f t="shared" si="5"/>
        <v>0.0026000000070780516</v>
      </c>
      <c r="Z32" s="39"/>
      <c r="AC32" s="39"/>
      <c r="AD32" s="39"/>
    </row>
    <row r="33" spans="1:30" ht="15" customHeight="1">
      <c r="A33" s="40">
        <v>2614</v>
      </c>
      <c r="B33" s="30" t="s">
        <v>146</v>
      </c>
      <c r="C33" s="31"/>
      <c r="D33" s="32"/>
      <c r="E33" s="33"/>
      <c r="F33" s="34">
        <v>168001.43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29.3804</v>
      </c>
      <c r="M33" s="34">
        <f t="shared" si="3"/>
        <v>29.3804</v>
      </c>
      <c r="N33" s="35">
        <v>135832.05</v>
      </c>
      <c r="O33" s="35">
        <v>91.476</v>
      </c>
      <c r="P33" s="36">
        <f t="shared" si="4"/>
        <v>0.06734493074351745</v>
      </c>
      <c r="Q33" s="34"/>
      <c r="R33" s="34"/>
      <c r="S33" s="34">
        <v>135832.05</v>
      </c>
      <c r="T33" s="34">
        <v>32140</v>
      </c>
      <c r="U33" s="34">
        <v>0</v>
      </c>
      <c r="V33" s="34">
        <v>0</v>
      </c>
      <c r="W33" s="37">
        <f>SUM(T33:V33)</f>
        <v>32140</v>
      </c>
      <c r="X33" s="38">
        <v>85</v>
      </c>
      <c r="Y33" s="39">
        <f t="shared" si="5"/>
        <v>-0.00039999998989515007</v>
      </c>
      <c r="Z33" s="39"/>
      <c r="AC33" s="39"/>
      <c r="AD33" s="39"/>
    </row>
    <row r="34" spans="1:30" ht="15" customHeight="1">
      <c r="A34" s="40">
        <v>2615</v>
      </c>
      <c r="B34" s="30" t="s">
        <v>182</v>
      </c>
      <c r="C34" s="31"/>
      <c r="D34" s="32"/>
      <c r="E34" s="33"/>
      <c r="F34" s="34">
        <v>130000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f t="shared" si="3"/>
        <v>0</v>
      </c>
      <c r="N34" s="35">
        <v>800.0000000000001</v>
      </c>
      <c r="O34" s="35">
        <v>91.47600000000001</v>
      </c>
      <c r="P34" s="36">
        <f t="shared" si="4"/>
        <v>11.4345</v>
      </c>
      <c r="Q34" s="34"/>
      <c r="R34" s="34"/>
      <c r="S34" s="34">
        <v>800</v>
      </c>
      <c r="T34" s="34">
        <v>129200</v>
      </c>
      <c r="U34" s="34">
        <v>0</v>
      </c>
      <c r="V34" s="34">
        <v>0</v>
      </c>
      <c r="W34" s="37">
        <f>SUM(T34:V34)</f>
        <v>129200</v>
      </c>
      <c r="X34" s="38">
        <v>85</v>
      </c>
      <c r="Y34" s="39">
        <f t="shared" si="5"/>
        <v>0</v>
      </c>
      <c r="Z34" s="39"/>
      <c r="AC34" s="39"/>
      <c r="AD34" s="39"/>
    </row>
    <row r="35" spans="1:30" ht="15" customHeight="1">
      <c r="A35" s="40">
        <v>2616</v>
      </c>
      <c r="B35" s="30" t="s">
        <v>193</v>
      </c>
      <c r="C35" s="31"/>
      <c r="D35" s="32"/>
      <c r="E35" s="33"/>
      <c r="F35" s="34">
        <v>295172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f t="shared" si="3"/>
        <v>0</v>
      </c>
      <c r="N35" s="35">
        <v>1000</v>
      </c>
      <c r="O35" s="35">
        <v>0</v>
      </c>
      <c r="P35" s="36">
        <f t="shared" si="4"/>
        <v>0</v>
      </c>
      <c r="Q35" s="34"/>
      <c r="R35" s="34"/>
      <c r="S35" s="34">
        <v>1000</v>
      </c>
      <c r="T35" s="34">
        <v>294172</v>
      </c>
      <c r="U35" s="34">
        <v>0</v>
      </c>
      <c r="V35" s="34">
        <v>0</v>
      </c>
      <c r="W35" s="37">
        <f>SUM(T35:V35)</f>
        <v>294172</v>
      </c>
      <c r="X35" s="38">
        <v>85</v>
      </c>
      <c r="Y35" s="39">
        <f t="shared" si="5"/>
        <v>0</v>
      </c>
      <c r="Z35" s="39"/>
      <c r="AC35" s="39"/>
      <c r="AD35" s="39"/>
    </row>
    <row r="36" spans="1:30" ht="15" customHeight="1">
      <c r="A36" s="40">
        <v>2617</v>
      </c>
      <c r="B36" s="30" t="s">
        <v>194</v>
      </c>
      <c r="C36" s="31"/>
      <c r="D36" s="32"/>
      <c r="E36" s="33"/>
      <c r="F36" s="34">
        <v>100179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f t="shared" si="3"/>
        <v>0</v>
      </c>
      <c r="N36" s="35">
        <v>1000</v>
      </c>
      <c r="O36" s="35">
        <v>0</v>
      </c>
      <c r="P36" s="36">
        <f t="shared" si="4"/>
        <v>0</v>
      </c>
      <c r="Q36" s="34"/>
      <c r="R36" s="34"/>
      <c r="S36" s="34">
        <v>1000</v>
      </c>
      <c r="T36" s="34">
        <v>99179</v>
      </c>
      <c r="U36" s="34">
        <v>0</v>
      </c>
      <c r="V36" s="34">
        <v>0</v>
      </c>
      <c r="W36" s="37">
        <f>SUM(T36:V36)</f>
        <v>99179</v>
      </c>
      <c r="X36" s="38">
        <v>85</v>
      </c>
      <c r="Y36" s="39">
        <f t="shared" si="5"/>
        <v>0</v>
      </c>
      <c r="Z36" s="39"/>
      <c r="AC36" s="39"/>
      <c r="AD36" s="39"/>
    </row>
    <row r="37" spans="1:30" ht="37.5" customHeight="1">
      <c r="A37" s="40">
        <v>2876</v>
      </c>
      <c r="B37" s="41" t="s">
        <v>27</v>
      </c>
      <c r="C37" s="31"/>
      <c r="D37" s="32"/>
      <c r="E37" s="33">
        <f>M37+S37+W37</f>
        <v>11000.192</v>
      </c>
      <c r="F37" s="34">
        <v>11000.19333</v>
      </c>
      <c r="G37" s="34">
        <v>1.45</v>
      </c>
      <c r="H37" s="34">
        <v>3.75</v>
      </c>
      <c r="I37" s="34">
        <v>0</v>
      </c>
      <c r="J37" s="34">
        <v>0</v>
      </c>
      <c r="K37" s="34">
        <v>24.86</v>
      </c>
      <c r="L37" s="34">
        <v>61.391999999999996</v>
      </c>
      <c r="M37" s="34">
        <f t="shared" si="3"/>
        <v>91.452</v>
      </c>
      <c r="N37" s="35">
        <v>10908.74</v>
      </c>
      <c r="O37" s="35">
        <v>901.5709999999999</v>
      </c>
      <c r="P37" s="36">
        <f t="shared" si="4"/>
        <v>8.264666680111542</v>
      </c>
      <c r="Q37" s="34">
        <v>0</v>
      </c>
      <c r="R37" s="34">
        <f>N37+Q37</f>
        <v>10908.74</v>
      </c>
      <c r="S37" s="34">
        <v>10908.74</v>
      </c>
      <c r="T37" s="34">
        <v>0</v>
      </c>
      <c r="U37" s="34">
        <v>0</v>
      </c>
      <c r="V37" s="34">
        <v>0</v>
      </c>
      <c r="W37" s="37">
        <f t="shared" si="6"/>
        <v>0</v>
      </c>
      <c r="X37" s="38">
        <v>90</v>
      </c>
      <c r="Y37" s="39">
        <f t="shared" si="5"/>
        <v>0.0013300000009621726</v>
      </c>
      <c r="Z37" s="39"/>
      <c r="AC37" s="39"/>
      <c r="AD37" s="39"/>
    </row>
    <row r="38" spans="1:30" ht="38.25" customHeight="1">
      <c r="A38" s="40" t="s">
        <v>119</v>
      </c>
      <c r="B38" s="42" t="s">
        <v>114</v>
      </c>
      <c r="C38" s="31"/>
      <c r="D38" s="32"/>
      <c r="E38" s="33">
        <f>M38+S38+W38</f>
        <v>191000</v>
      </c>
      <c r="F38" s="34">
        <f>M38+S38+W38</f>
        <v>191000</v>
      </c>
      <c r="G38" s="34">
        <v>0</v>
      </c>
      <c r="H38" s="34">
        <v>0</v>
      </c>
      <c r="I38" s="34">
        <v>0</v>
      </c>
      <c r="J38" s="34">
        <v>0</v>
      </c>
      <c r="K38" s="34">
        <v>23000</v>
      </c>
      <c r="L38" s="34">
        <v>35000</v>
      </c>
      <c r="M38" s="34">
        <f t="shared" si="3"/>
        <v>58000</v>
      </c>
      <c r="N38" s="35">
        <v>28000</v>
      </c>
      <c r="O38" s="35">
        <v>8000</v>
      </c>
      <c r="P38" s="36">
        <f t="shared" si="4"/>
        <v>28.57142857142857</v>
      </c>
      <c r="Q38" s="34">
        <v>0</v>
      </c>
      <c r="R38" s="34">
        <f>N38+Q38</f>
        <v>28000</v>
      </c>
      <c r="S38" s="34">
        <v>28000</v>
      </c>
      <c r="T38" s="34">
        <v>80000</v>
      </c>
      <c r="U38" s="34">
        <v>25000</v>
      </c>
      <c r="V38" s="34">
        <v>25000</v>
      </c>
      <c r="W38" s="37">
        <f>SUM(T38:U38)</f>
        <v>105000</v>
      </c>
      <c r="X38" s="43" t="s">
        <v>16</v>
      </c>
      <c r="Y38" s="39">
        <f t="shared" si="5"/>
        <v>0</v>
      </c>
      <c r="Z38" s="39"/>
      <c r="AC38" s="39"/>
      <c r="AD38" s="39"/>
    </row>
    <row r="39" spans="1:30" s="50" customFormat="1" ht="19.5" customHeight="1">
      <c r="A39" s="44"/>
      <c r="B39" s="45" t="s">
        <v>28</v>
      </c>
      <c r="C39" s="46"/>
      <c r="D39" s="47"/>
      <c r="E39" s="48" t="e">
        <f>#REF!</f>
        <v>#REF!</v>
      </c>
      <c r="F39" s="48">
        <f aca="true" t="shared" si="7" ref="F39:M39">SUM(F40:F46)</f>
        <v>936882.59</v>
      </c>
      <c r="G39" s="48">
        <f t="shared" si="7"/>
        <v>0</v>
      </c>
      <c r="H39" s="48">
        <f t="shared" si="7"/>
        <v>0</v>
      </c>
      <c r="I39" s="48">
        <f t="shared" si="7"/>
        <v>0</v>
      </c>
      <c r="J39" s="48">
        <f t="shared" si="7"/>
        <v>0</v>
      </c>
      <c r="K39" s="48">
        <f t="shared" si="7"/>
        <v>150</v>
      </c>
      <c r="L39" s="48">
        <f t="shared" si="7"/>
        <v>44.96</v>
      </c>
      <c r="M39" s="48">
        <f t="shared" si="7"/>
        <v>194.96</v>
      </c>
      <c r="N39" s="48">
        <f>SUM(N40:N46)</f>
        <v>141480.63</v>
      </c>
      <c r="O39" s="48">
        <f>SUM(O40:O46)</f>
        <v>463.3695</v>
      </c>
      <c r="P39" s="48">
        <f t="shared" si="4"/>
        <v>0.32751444491023257</v>
      </c>
      <c r="Q39" s="48" t="e">
        <f>#REF!</f>
        <v>#REF!</v>
      </c>
      <c r="R39" s="48" t="e">
        <f>#REF!</f>
        <v>#REF!</v>
      </c>
      <c r="S39" s="48">
        <f>SUM(S40:S46)</f>
        <v>141480.63</v>
      </c>
      <c r="T39" s="48">
        <f>SUM(T40:T46)</f>
        <v>795207</v>
      </c>
      <c r="U39" s="48">
        <f>SUM(U40:U46)</f>
        <v>0</v>
      </c>
      <c r="V39" s="48">
        <f>SUM(V40:V46)</f>
        <v>0</v>
      </c>
      <c r="W39" s="48">
        <f>SUM(W40:W46)</f>
        <v>795207</v>
      </c>
      <c r="X39" s="49" t="s">
        <v>16</v>
      </c>
      <c r="Y39" s="28"/>
      <c r="Z39" s="28"/>
      <c r="AC39" s="51"/>
      <c r="AD39" s="51"/>
    </row>
    <row r="40" spans="1:30" s="50" customFormat="1" ht="27" customHeight="1">
      <c r="A40" s="52">
        <v>2537</v>
      </c>
      <c r="B40" s="60" t="s">
        <v>195</v>
      </c>
      <c r="C40" s="138"/>
      <c r="D40" s="139"/>
      <c r="E40" s="140"/>
      <c r="F40" s="56">
        <v>100500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f>SUM(G40:L40)</f>
        <v>0</v>
      </c>
      <c r="N40" s="35">
        <v>500</v>
      </c>
      <c r="O40" s="57">
        <v>0</v>
      </c>
      <c r="P40" s="36">
        <f t="shared" si="4"/>
        <v>0</v>
      </c>
      <c r="Q40" s="48"/>
      <c r="R40" s="48"/>
      <c r="S40" s="56">
        <v>500</v>
      </c>
      <c r="T40" s="56">
        <v>100000</v>
      </c>
      <c r="U40" s="34">
        <v>0</v>
      </c>
      <c r="V40" s="34">
        <v>0</v>
      </c>
      <c r="W40" s="37">
        <f aca="true" t="shared" si="8" ref="W40:W46">SUM(T40:V40)</f>
        <v>100000</v>
      </c>
      <c r="X40" s="38">
        <v>85</v>
      </c>
      <c r="Y40" s="133">
        <f t="shared" si="5"/>
        <v>0</v>
      </c>
      <c r="Z40" s="28"/>
      <c r="AC40" s="51"/>
      <c r="AD40" s="51"/>
    </row>
    <row r="41" spans="1:30" s="50" customFormat="1" ht="27" customHeight="1">
      <c r="A41" s="52">
        <v>2720</v>
      </c>
      <c r="B41" s="60" t="s">
        <v>196</v>
      </c>
      <c r="C41" s="138"/>
      <c r="D41" s="139"/>
      <c r="E41" s="140"/>
      <c r="F41" s="56">
        <v>100500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f>SUM(G41:L41)</f>
        <v>0</v>
      </c>
      <c r="N41" s="35">
        <v>500</v>
      </c>
      <c r="O41" s="57">
        <v>0</v>
      </c>
      <c r="P41" s="36">
        <f t="shared" si="4"/>
        <v>0</v>
      </c>
      <c r="Q41" s="48"/>
      <c r="R41" s="48"/>
      <c r="S41" s="56">
        <v>500</v>
      </c>
      <c r="T41" s="56">
        <v>100000</v>
      </c>
      <c r="U41" s="34">
        <v>0</v>
      </c>
      <c r="V41" s="34">
        <v>0</v>
      </c>
      <c r="W41" s="37">
        <f t="shared" si="8"/>
        <v>100000</v>
      </c>
      <c r="X41" s="38">
        <v>85</v>
      </c>
      <c r="Y41" s="133">
        <f t="shared" si="5"/>
        <v>0</v>
      </c>
      <c r="Z41" s="28"/>
      <c r="AC41" s="51"/>
      <c r="AD41" s="51"/>
    </row>
    <row r="42" spans="1:256" s="50" customFormat="1" ht="15" customHeight="1">
      <c r="A42" s="52">
        <v>2722</v>
      </c>
      <c r="B42" s="132" t="s">
        <v>164</v>
      </c>
      <c r="C42" s="55"/>
      <c r="D42" s="33"/>
      <c r="E42" s="34"/>
      <c r="F42" s="34">
        <v>385000.96</v>
      </c>
      <c r="G42" s="34">
        <v>0</v>
      </c>
      <c r="H42" s="56">
        <v>0</v>
      </c>
      <c r="I42" s="56">
        <v>0</v>
      </c>
      <c r="J42" s="56">
        <v>0</v>
      </c>
      <c r="K42" s="56">
        <v>0</v>
      </c>
      <c r="L42" s="34">
        <v>43.96</v>
      </c>
      <c r="M42" s="34">
        <f t="shared" si="3"/>
        <v>43.96</v>
      </c>
      <c r="N42" s="35">
        <v>110000</v>
      </c>
      <c r="O42" s="57">
        <v>52.0905</v>
      </c>
      <c r="P42" s="36">
        <f t="shared" si="4"/>
        <v>0.047355</v>
      </c>
      <c r="Q42" s="34"/>
      <c r="R42" s="34"/>
      <c r="S42" s="34">
        <v>110000</v>
      </c>
      <c r="T42" s="34">
        <v>274957</v>
      </c>
      <c r="U42" s="34">
        <v>0</v>
      </c>
      <c r="V42" s="62">
        <v>0</v>
      </c>
      <c r="W42" s="37">
        <f t="shared" si="8"/>
        <v>274957</v>
      </c>
      <c r="X42" s="38">
        <v>85</v>
      </c>
      <c r="Y42" s="133">
        <f t="shared" si="5"/>
        <v>0</v>
      </c>
      <c r="Z42" s="123"/>
      <c r="AA42" s="124"/>
      <c r="AB42" s="71"/>
      <c r="AC42" s="71"/>
      <c r="AD42" s="71"/>
      <c r="AE42" s="73"/>
      <c r="AF42" s="73"/>
      <c r="AG42" s="73"/>
      <c r="AH42" s="73"/>
      <c r="AI42" s="71"/>
      <c r="AJ42" s="125"/>
      <c r="AK42" s="125"/>
      <c r="AL42" s="126"/>
      <c r="AM42" s="127"/>
      <c r="AN42" s="71"/>
      <c r="AO42" s="71"/>
      <c r="AP42" s="80"/>
      <c r="AQ42" s="34"/>
      <c r="AR42" s="34"/>
      <c r="AS42" s="37"/>
      <c r="AT42" s="38"/>
      <c r="AU42" s="53"/>
      <c r="AV42" s="54"/>
      <c r="AW42" s="55"/>
      <c r="AX42" s="33"/>
      <c r="AY42" s="34"/>
      <c r="AZ42" s="34"/>
      <c r="BA42" s="34"/>
      <c r="BB42" s="56"/>
      <c r="BC42" s="56"/>
      <c r="BD42" s="56"/>
      <c r="BE42" s="56"/>
      <c r="BF42" s="34"/>
      <c r="BG42" s="35"/>
      <c r="BH42" s="35"/>
      <c r="BI42" s="57"/>
      <c r="BJ42" s="58"/>
      <c r="BK42" s="34"/>
      <c r="BL42" s="34"/>
      <c r="BM42" s="34"/>
      <c r="BN42" s="34"/>
      <c r="BO42" s="34"/>
      <c r="BP42" s="37"/>
      <c r="BQ42" s="38"/>
      <c r="BR42" s="53"/>
      <c r="BS42" s="54"/>
      <c r="BT42" s="55"/>
      <c r="BU42" s="33"/>
      <c r="BV42" s="34"/>
      <c r="BW42" s="34"/>
      <c r="BX42" s="34"/>
      <c r="BY42" s="56"/>
      <c r="BZ42" s="56"/>
      <c r="CA42" s="56"/>
      <c r="CB42" s="56"/>
      <c r="CC42" s="34"/>
      <c r="CD42" s="35"/>
      <c r="CE42" s="35"/>
      <c r="CF42" s="57"/>
      <c r="CG42" s="58"/>
      <c r="CH42" s="34"/>
      <c r="CI42" s="34"/>
      <c r="CJ42" s="34"/>
      <c r="CK42" s="34"/>
      <c r="CL42" s="34"/>
      <c r="CM42" s="37"/>
      <c r="CN42" s="38"/>
      <c r="CO42" s="53"/>
      <c r="CP42" s="54"/>
      <c r="CQ42" s="55"/>
      <c r="CR42" s="33"/>
      <c r="CS42" s="34"/>
      <c r="CT42" s="34"/>
      <c r="CU42" s="34"/>
      <c r="CV42" s="56"/>
      <c r="CW42" s="56"/>
      <c r="CX42" s="56"/>
      <c r="CY42" s="56"/>
      <c r="CZ42" s="34"/>
      <c r="DA42" s="35"/>
      <c r="DB42" s="35"/>
      <c r="DC42" s="57"/>
      <c r="DD42" s="58"/>
      <c r="DE42" s="34"/>
      <c r="DF42" s="34"/>
      <c r="DG42" s="34"/>
      <c r="DH42" s="34"/>
      <c r="DI42" s="34"/>
      <c r="DJ42" s="37"/>
      <c r="DK42" s="38"/>
      <c r="DL42" s="53"/>
      <c r="DM42" s="54"/>
      <c r="DN42" s="55"/>
      <c r="DO42" s="33"/>
      <c r="DP42" s="34"/>
      <c r="DQ42" s="34"/>
      <c r="DR42" s="34"/>
      <c r="DS42" s="56"/>
      <c r="DT42" s="56"/>
      <c r="DU42" s="56"/>
      <c r="DV42" s="56"/>
      <c r="DW42" s="34"/>
      <c r="DX42" s="35"/>
      <c r="DY42" s="35"/>
      <c r="DZ42" s="57"/>
      <c r="EA42" s="58"/>
      <c r="EB42" s="34"/>
      <c r="EC42" s="34"/>
      <c r="ED42" s="34"/>
      <c r="EE42" s="34"/>
      <c r="EF42" s="34"/>
      <c r="EG42" s="37"/>
      <c r="EH42" s="38"/>
      <c r="EI42" s="53"/>
      <c r="EJ42" s="54"/>
      <c r="EK42" s="55"/>
      <c r="EL42" s="33"/>
      <c r="EM42" s="34"/>
      <c r="EN42" s="34"/>
      <c r="EO42" s="34"/>
      <c r="EP42" s="56"/>
      <c r="EQ42" s="56"/>
      <c r="ER42" s="56"/>
      <c r="ES42" s="56"/>
      <c r="ET42" s="34"/>
      <c r="EU42" s="35"/>
      <c r="EV42" s="35"/>
      <c r="EW42" s="57"/>
      <c r="EX42" s="58"/>
      <c r="EY42" s="34"/>
      <c r="EZ42" s="34"/>
      <c r="FA42" s="34"/>
      <c r="FB42" s="34"/>
      <c r="FC42" s="34"/>
      <c r="FD42" s="37"/>
      <c r="FE42" s="38"/>
      <c r="FF42" s="53"/>
      <c r="FG42" s="54"/>
      <c r="FH42" s="55"/>
      <c r="FI42" s="33"/>
      <c r="FJ42" s="34"/>
      <c r="FK42" s="34"/>
      <c r="FL42" s="34"/>
      <c r="FM42" s="56"/>
      <c r="FN42" s="56"/>
      <c r="FO42" s="56"/>
      <c r="FP42" s="56"/>
      <c r="FQ42" s="34"/>
      <c r="FR42" s="35"/>
      <c r="FS42" s="35"/>
      <c r="FT42" s="57"/>
      <c r="FU42" s="58"/>
      <c r="FV42" s="34"/>
      <c r="FW42" s="34"/>
      <c r="FX42" s="34"/>
      <c r="FY42" s="34"/>
      <c r="FZ42" s="34"/>
      <c r="GA42" s="37"/>
      <c r="GB42" s="38"/>
      <c r="GC42" s="53"/>
      <c r="GD42" s="54"/>
      <c r="GE42" s="55"/>
      <c r="GF42" s="33"/>
      <c r="GG42" s="34"/>
      <c r="GH42" s="34"/>
      <c r="GI42" s="34"/>
      <c r="GJ42" s="56"/>
      <c r="GK42" s="56"/>
      <c r="GL42" s="56"/>
      <c r="GM42" s="56"/>
      <c r="GN42" s="34"/>
      <c r="GO42" s="35"/>
      <c r="GP42" s="35"/>
      <c r="GQ42" s="57"/>
      <c r="GR42" s="58"/>
      <c r="GS42" s="34"/>
      <c r="GT42" s="34"/>
      <c r="GU42" s="34"/>
      <c r="GV42" s="34"/>
      <c r="GW42" s="34"/>
      <c r="GX42" s="37"/>
      <c r="GY42" s="38"/>
      <c r="GZ42" s="53"/>
      <c r="HA42" s="54"/>
      <c r="HB42" s="55"/>
      <c r="HC42" s="33"/>
      <c r="HD42" s="34"/>
      <c r="HE42" s="34"/>
      <c r="HF42" s="34"/>
      <c r="HG42" s="56"/>
      <c r="HH42" s="56"/>
      <c r="HI42" s="56"/>
      <c r="HJ42" s="56"/>
      <c r="HK42" s="34"/>
      <c r="HL42" s="35"/>
      <c r="HM42" s="35"/>
      <c r="HN42" s="57"/>
      <c r="HO42" s="58"/>
      <c r="HP42" s="34"/>
      <c r="HQ42" s="34"/>
      <c r="HR42" s="34"/>
      <c r="HS42" s="34"/>
      <c r="HT42" s="34"/>
      <c r="HU42" s="37"/>
      <c r="HV42" s="38"/>
      <c r="HW42" s="53"/>
      <c r="HX42" s="54"/>
      <c r="HY42" s="55"/>
      <c r="HZ42" s="33"/>
      <c r="IA42" s="34"/>
      <c r="IB42" s="34"/>
      <c r="IC42" s="34"/>
      <c r="ID42" s="56"/>
      <c r="IE42" s="56"/>
      <c r="IF42" s="56"/>
      <c r="IG42" s="56"/>
      <c r="IH42" s="34"/>
      <c r="II42" s="35"/>
      <c r="IJ42" s="35"/>
      <c r="IK42" s="57"/>
      <c r="IL42" s="58"/>
      <c r="IM42" s="34"/>
      <c r="IN42" s="34"/>
      <c r="IO42" s="34"/>
      <c r="IP42" s="34"/>
      <c r="IQ42" s="34"/>
      <c r="IR42" s="37"/>
      <c r="IS42" s="38"/>
      <c r="IT42" s="53"/>
      <c r="IU42" s="54"/>
      <c r="IV42" s="55"/>
    </row>
    <row r="43" spans="1:256" s="50" customFormat="1" ht="36.75" customHeight="1">
      <c r="A43" s="52">
        <v>2723</v>
      </c>
      <c r="B43" s="53" t="s">
        <v>165</v>
      </c>
      <c r="C43" s="55"/>
      <c r="D43" s="33"/>
      <c r="E43" s="34"/>
      <c r="F43" s="34">
        <v>11000</v>
      </c>
      <c r="G43" s="34">
        <v>0</v>
      </c>
      <c r="H43" s="56">
        <v>0</v>
      </c>
      <c r="I43" s="56">
        <v>0</v>
      </c>
      <c r="J43" s="56">
        <v>0</v>
      </c>
      <c r="K43" s="56">
        <v>0</v>
      </c>
      <c r="L43" s="34">
        <v>0</v>
      </c>
      <c r="M43" s="34">
        <f t="shared" si="3"/>
        <v>0</v>
      </c>
      <c r="N43" s="35">
        <v>5750</v>
      </c>
      <c r="O43" s="57">
        <v>330.814</v>
      </c>
      <c r="P43" s="36">
        <f t="shared" si="4"/>
        <v>5.753286956521739</v>
      </c>
      <c r="Q43" s="34"/>
      <c r="R43" s="34"/>
      <c r="S43" s="34">
        <v>5750</v>
      </c>
      <c r="T43" s="34">
        <v>5250</v>
      </c>
      <c r="U43" s="34">
        <v>0</v>
      </c>
      <c r="V43" s="62">
        <v>0</v>
      </c>
      <c r="W43" s="37">
        <f t="shared" si="8"/>
        <v>5250</v>
      </c>
      <c r="X43" s="38">
        <v>85</v>
      </c>
      <c r="Y43" s="39">
        <f t="shared" si="5"/>
        <v>0</v>
      </c>
      <c r="Z43" s="123"/>
      <c r="AA43" s="124"/>
      <c r="AB43" s="71"/>
      <c r="AC43" s="71"/>
      <c r="AD43" s="71"/>
      <c r="AE43" s="73"/>
      <c r="AF43" s="73"/>
      <c r="AG43" s="73"/>
      <c r="AH43" s="73"/>
      <c r="AI43" s="71"/>
      <c r="AJ43" s="125"/>
      <c r="AK43" s="125"/>
      <c r="AL43" s="126"/>
      <c r="AM43" s="127"/>
      <c r="AN43" s="71"/>
      <c r="AO43" s="71"/>
      <c r="AP43" s="80"/>
      <c r="AQ43" s="34"/>
      <c r="AR43" s="34"/>
      <c r="AS43" s="37"/>
      <c r="AT43" s="38"/>
      <c r="AU43" s="53"/>
      <c r="AV43" s="54"/>
      <c r="AW43" s="55"/>
      <c r="AX43" s="33"/>
      <c r="AY43" s="34"/>
      <c r="AZ43" s="34"/>
      <c r="BA43" s="34"/>
      <c r="BB43" s="56"/>
      <c r="BC43" s="56"/>
      <c r="BD43" s="56"/>
      <c r="BE43" s="56"/>
      <c r="BF43" s="34"/>
      <c r="BG43" s="35"/>
      <c r="BH43" s="35"/>
      <c r="BI43" s="57"/>
      <c r="BJ43" s="58"/>
      <c r="BK43" s="34"/>
      <c r="BL43" s="34"/>
      <c r="BM43" s="34"/>
      <c r="BN43" s="34"/>
      <c r="BO43" s="34"/>
      <c r="BP43" s="37"/>
      <c r="BQ43" s="38"/>
      <c r="BR43" s="53"/>
      <c r="BS43" s="54"/>
      <c r="BT43" s="55"/>
      <c r="BU43" s="33"/>
      <c r="BV43" s="34"/>
      <c r="BW43" s="34"/>
      <c r="BX43" s="34"/>
      <c r="BY43" s="56"/>
      <c r="BZ43" s="56"/>
      <c r="CA43" s="56"/>
      <c r="CB43" s="56"/>
      <c r="CC43" s="34"/>
      <c r="CD43" s="35"/>
      <c r="CE43" s="35"/>
      <c r="CF43" s="57"/>
      <c r="CG43" s="58"/>
      <c r="CH43" s="34"/>
      <c r="CI43" s="34"/>
      <c r="CJ43" s="34"/>
      <c r="CK43" s="34"/>
      <c r="CL43" s="34"/>
      <c r="CM43" s="37"/>
      <c r="CN43" s="38"/>
      <c r="CO43" s="53"/>
      <c r="CP43" s="54"/>
      <c r="CQ43" s="55"/>
      <c r="CR43" s="33"/>
      <c r="CS43" s="34"/>
      <c r="CT43" s="34"/>
      <c r="CU43" s="34"/>
      <c r="CV43" s="56"/>
      <c r="CW43" s="56"/>
      <c r="CX43" s="56"/>
      <c r="CY43" s="56"/>
      <c r="CZ43" s="34"/>
      <c r="DA43" s="35"/>
      <c r="DB43" s="35"/>
      <c r="DC43" s="57"/>
      <c r="DD43" s="58"/>
      <c r="DE43" s="34"/>
      <c r="DF43" s="34"/>
      <c r="DG43" s="34"/>
      <c r="DH43" s="34"/>
      <c r="DI43" s="34"/>
      <c r="DJ43" s="37"/>
      <c r="DK43" s="38"/>
      <c r="DL43" s="53"/>
      <c r="DM43" s="54"/>
      <c r="DN43" s="55"/>
      <c r="DO43" s="33"/>
      <c r="DP43" s="34"/>
      <c r="DQ43" s="34"/>
      <c r="DR43" s="34"/>
      <c r="DS43" s="56"/>
      <c r="DT43" s="56"/>
      <c r="DU43" s="56"/>
      <c r="DV43" s="56"/>
      <c r="DW43" s="34"/>
      <c r="DX43" s="35"/>
      <c r="DY43" s="35"/>
      <c r="DZ43" s="57"/>
      <c r="EA43" s="58"/>
      <c r="EB43" s="34"/>
      <c r="EC43" s="34"/>
      <c r="ED43" s="34"/>
      <c r="EE43" s="34"/>
      <c r="EF43" s="34"/>
      <c r="EG43" s="37"/>
      <c r="EH43" s="38"/>
      <c r="EI43" s="53"/>
      <c r="EJ43" s="54"/>
      <c r="EK43" s="55"/>
      <c r="EL43" s="33"/>
      <c r="EM43" s="34"/>
      <c r="EN43" s="34"/>
      <c r="EO43" s="34"/>
      <c r="EP43" s="56"/>
      <c r="EQ43" s="56"/>
      <c r="ER43" s="56"/>
      <c r="ES43" s="56"/>
      <c r="ET43" s="34"/>
      <c r="EU43" s="35"/>
      <c r="EV43" s="35"/>
      <c r="EW43" s="57"/>
      <c r="EX43" s="58"/>
      <c r="EY43" s="34"/>
      <c r="EZ43" s="34"/>
      <c r="FA43" s="34"/>
      <c r="FB43" s="34"/>
      <c r="FC43" s="34"/>
      <c r="FD43" s="37"/>
      <c r="FE43" s="38"/>
      <c r="FF43" s="53"/>
      <c r="FG43" s="54"/>
      <c r="FH43" s="55"/>
      <c r="FI43" s="33"/>
      <c r="FJ43" s="34"/>
      <c r="FK43" s="34"/>
      <c r="FL43" s="34"/>
      <c r="FM43" s="56"/>
      <c r="FN43" s="56"/>
      <c r="FO43" s="56"/>
      <c r="FP43" s="56"/>
      <c r="FQ43" s="34"/>
      <c r="FR43" s="35"/>
      <c r="FS43" s="35"/>
      <c r="FT43" s="57"/>
      <c r="FU43" s="58"/>
      <c r="FV43" s="34"/>
      <c r="FW43" s="34"/>
      <c r="FX43" s="34"/>
      <c r="FY43" s="34"/>
      <c r="FZ43" s="34"/>
      <c r="GA43" s="37"/>
      <c r="GB43" s="38"/>
      <c r="GC43" s="53"/>
      <c r="GD43" s="54"/>
      <c r="GE43" s="55"/>
      <c r="GF43" s="33"/>
      <c r="GG43" s="34"/>
      <c r="GH43" s="34"/>
      <c r="GI43" s="34"/>
      <c r="GJ43" s="56"/>
      <c r="GK43" s="56"/>
      <c r="GL43" s="56"/>
      <c r="GM43" s="56"/>
      <c r="GN43" s="34"/>
      <c r="GO43" s="35"/>
      <c r="GP43" s="35"/>
      <c r="GQ43" s="57"/>
      <c r="GR43" s="58"/>
      <c r="GS43" s="34"/>
      <c r="GT43" s="34"/>
      <c r="GU43" s="34"/>
      <c r="GV43" s="34"/>
      <c r="GW43" s="34"/>
      <c r="GX43" s="37"/>
      <c r="GY43" s="38"/>
      <c r="GZ43" s="53"/>
      <c r="HA43" s="54"/>
      <c r="HB43" s="55"/>
      <c r="HC43" s="33"/>
      <c r="HD43" s="34"/>
      <c r="HE43" s="34"/>
      <c r="HF43" s="34"/>
      <c r="HG43" s="56"/>
      <c r="HH43" s="56"/>
      <c r="HI43" s="56"/>
      <c r="HJ43" s="56"/>
      <c r="HK43" s="34"/>
      <c r="HL43" s="35"/>
      <c r="HM43" s="35"/>
      <c r="HN43" s="57"/>
      <c r="HO43" s="58"/>
      <c r="HP43" s="34"/>
      <c r="HQ43" s="34"/>
      <c r="HR43" s="34"/>
      <c r="HS43" s="34"/>
      <c r="HT43" s="34"/>
      <c r="HU43" s="37"/>
      <c r="HV43" s="38"/>
      <c r="HW43" s="53"/>
      <c r="HX43" s="54"/>
      <c r="HY43" s="55"/>
      <c r="HZ43" s="33"/>
      <c r="IA43" s="34"/>
      <c r="IB43" s="34"/>
      <c r="IC43" s="34"/>
      <c r="ID43" s="56"/>
      <c r="IE43" s="56"/>
      <c r="IF43" s="56"/>
      <c r="IG43" s="56"/>
      <c r="IH43" s="34"/>
      <c r="II43" s="35"/>
      <c r="IJ43" s="35"/>
      <c r="IK43" s="57"/>
      <c r="IL43" s="58"/>
      <c r="IM43" s="34"/>
      <c r="IN43" s="34"/>
      <c r="IO43" s="34"/>
      <c r="IP43" s="34"/>
      <c r="IQ43" s="34"/>
      <c r="IR43" s="37"/>
      <c r="IS43" s="38"/>
      <c r="IT43" s="53"/>
      <c r="IU43" s="54"/>
      <c r="IV43" s="55"/>
    </row>
    <row r="44" spans="1:30" s="50" customFormat="1" ht="23.25" customHeight="1">
      <c r="A44" s="52">
        <v>2724</v>
      </c>
      <c r="B44" s="60" t="s">
        <v>166</v>
      </c>
      <c r="C44" s="54"/>
      <c r="D44" s="55"/>
      <c r="E44" s="33"/>
      <c r="F44" s="34">
        <v>230000</v>
      </c>
      <c r="G44" s="34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34">
        <f t="shared" si="3"/>
        <v>0</v>
      </c>
      <c r="N44" s="35">
        <v>15000</v>
      </c>
      <c r="O44" s="35">
        <v>80.465</v>
      </c>
      <c r="P44" s="36">
        <f t="shared" si="4"/>
        <v>0.5364333333333334</v>
      </c>
      <c r="Q44" s="58"/>
      <c r="R44" s="34"/>
      <c r="S44" s="34">
        <v>15000</v>
      </c>
      <c r="T44" s="34">
        <v>215000</v>
      </c>
      <c r="U44" s="34">
        <v>0</v>
      </c>
      <c r="V44" s="62">
        <v>0</v>
      </c>
      <c r="W44" s="37">
        <f t="shared" si="8"/>
        <v>215000</v>
      </c>
      <c r="X44" s="38">
        <v>85</v>
      </c>
      <c r="Y44" s="39">
        <f>F44-(M44+S44+W44)</f>
        <v>0</v>
      </c>
      <c r="Z44" s="28"/>
      <c r="AC44" s="51"/>
      <c r="AD44" s="51"/>
    </row>
    <row r="45" spans="1:30" s="50" customFormat="1" ht="18" customHeight="1">
      <c r="A45" s="52">
        <v>2725</v>
      </c>
      <c r="B45" s="137" t="s">
        <v>197</v>
      </c>
      <c r="C45" s="54"/>
      <c r="D45" s="55"/>
      <c r="E45" s="33"/>
      <c r="F45" s="56">
        <v>100500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f>SUM(G45:L45)</f>
        <v>0</v>
      </c>
      <c r="N45" s="35">
        <v>500</v>
      </c>
      <c r="O45" s="35">
        <v>0</v>
      </c>
      <c r="P45" s="36">
        <f t="shared" si="4"/>
        <v>0</v>
      </c>
      <c r="Q45" s="58"/>
      <c r="R45" s="34"/>
      <c r="S45" s="56">
        <v>500</v>
      </c>
      <c r="T45" s="56">
        <v>100000</v>
      </c>
      <c r="U45" s="34">
        <v>0</v>
      </c>
      <c r="V45" s="34">
        <v>0</v>
      </c>
      <c r="W45" s="37">
        <f t="shared" si="8"/>
        <v>100000</v>
      </c>
      <c r="X45" s="38">
        <v>85</v>
      </c>
      <c r="Y45" s="39">
        <f t="shared" si="5"/>
        <v>0</v>
      </c>
      <c r="Z45" s="28"/>
      <c r="AC45" s="51"/>
      <c r="AD45" s="51"/>
    </row>
    <row r="46" spans="1:30" ht="15" customHeight="1">
      <c r="A46" s="52">
        <v>2911</v>
      </c>
      <c r="B46" s="53" t="s">
        <v>99</v>
      </c>
      <c r="C46" s="54"/>
      <c r="D46" s="55"/>
      <c r="E46" s="33"/>
      <c r="F46" s="34">
        <v>9381.63</v>
      </c>
      <c r="G46" s="34">
        <v>0</v>
      </c>
      <c r="H46" s="34">
        <v>0</v>
      </c>
      <c r="I46" s="56">
        <v>0</v>
      </c>
      <c r="J46" s="56">
        <v>0</v>
      </c>
      <c r="K46" s="56">
        <v>150</v>
      </c>
      <c r="L46" s="56">
        <v>1</v>
      </c>
      <c r="M46" s="34">
        <f t="shared" si="3"/>
        <v>151</v>
      </c>
      <c r="N46" s="35">
        <v>9230.630000000001</v>
      </c>
      <c r="O46" s="35">
        <v>0</v>
      </c>
      <c r="P46" s="57">
        <f aca="true" t="shared" si="9" ref="P46:P51">O46/N46*100</f>
        <v>0</v>
      </c>
      <c r="Q46" s="58"/>
      <c r="R46" s="34"/>
      <c r="S46" s="34">
        <v>9230.63</v>
      </c>
      <c r="T46" s="34">
        <v>0</v>
      </c>
      <c r="U46" s="34">
        <v>0</v>
      </c>
      <c r="V46" s="34">
        <v>0</v>
      </c>
      <c r="W46" s="37">
        <f t="shared" si="8"/>
        <v>0</v>
      </c>
      <c r="X46" s="38">
        <v>90</v>
      </c>
      <c r="Y46" s="39">
        <f t="shared" si="5"/>
        <v>0</v>
      </c>
      <c r="Z46" s="39"/>
      <c r="AC46" s="39"/>
      <c r="AD46" s="39"/>
    </row>
    <row r="47" spans="1:30" s="50" customFormat="1" ht="33.75" customHeight="1">
      <c r="A47" s="44"/>
      <c r="B47" s="45" t="s">
        <v>30</v>
      </c>
      <c r="C47" s="46"/>
      <c r="D47" s="47"/>
      <c r="E47" s="48">
        <f aca="true" t="shared" si="10" ref="E47:O47">SUM(E48:E51)</f>
        <v>58733.14806000001</v>
      </c>
      <c r="F47" s="48">
        <f t="shared" si="10"/>
        <v>58733.15000000001</v>
      </c>
      <c r="G47" s="48">
        <f t="shared" si="10"/>
        <v>0</v>
      </c>
      <c r="H47" s="48">
        <f t="shared" si="10"/>
        <v>0</v>
      </c>
      <c r="I47" s="48">
        <f t="shared" si="10"/>
        <v>0</v>
      </c>
      <c r="J47" s="48">
        <f t="shared" si="10"/>
        <v>1.1628</v>
      </c>
      <c r="K47" s="48">
        <f t="shared" si="10"/>
        <v>2976.99526</v>
      </c>
      <c r="L47" s="48">
        <f t="shared" si="10"/>
        <v>12242.439999999999</v>
      </c>
      <c r="M47" s="48">
        <f t="shared" si="10"/>
        <v>15220.59806</v>
      </c>
      <c r="N47" s="48">
        <f t="shared" si="10"/>
        <v>34947.549999999996</v>
      </c>
      <c r="O47" s="48">
        <f t="shared" si="10"/>
        <v>16369.556470000003</v>
      </c>
      <c r="P47" s="48">
        <f t="shared" si="9"/>
        <v>46.84035496050512</v>
      </c>
      <c r="Q47" s="48">
        <f aca="true" t="shared" si="11" ref="Q47:W47">SUM(Q48:Q51)</f>
        <v>0</v>
      </c>
      <c r="R47" s="48">
        <f t="shared" si="11"/>
        <v>31780.079999999998</v>
      </c>
      <c r="S47" s="48">
        <f t="shared" si="11"/>
        <v>34947.55</v>
      </c>
      <c r="T47" s="48">
        <f t="shared" si="11"/>
        <v>8565</v>
      </c>
      <c r="U47" s="48">
        <f t="shared" si="11"/>
        <v>0</v>
      </c>
      <c r="V47" s="48">
        <f t="shared" si="11"/>
        <v>0</v>
      </c>
      <c r="W47" s="48">
        <f t="shared" si="11"/>
        <v>8565</v>
      </c>
      <c r="X47" s="49" t="s">
        <v>16</v>
      </c>
      <c r="Y47" s="28"/>
      <c r="Z47" s="28"/>
      <c r="AC47" s="51"/>
      <c r="AD47" s="51"/>
    </row>
    <row r="48" spans="1:30" ht="15" customHeight="1">
      <c r="A48" s="40">
        <v>2545</v>
      </c>
      <c r="B48" s="60" t="s">
        <v>31</v>
      </c>
      <c r="C48" s="59"/>
      <c r="D48" s="59"/>
      <c r="E48" s="34">
        <f>M48+S48+W48</f>
        <v>19209.4081</v>
      </c>
      <c r="F48" s="61">
        <v>19209.41</v>
      </c>
      <c r="G48" s="34">
        <v>0</v>
      </c>
      <c r="H48" s="34">
        <v>0</v>
      </c>
      <c r="I48" s="34">
        <v>0</v>
      </c>
      <c r="J48" s="34">
        <v>1.1628</v>
      </c>
      <c r="K48" s="34">
        <v>553.2652999999999</v>
      </c>
      <c r="L48" s="34">
        <v>3155.35</v>
      </c>
      <c r="M48" s="34">
        <f t="shared" si="3"/>
        <v>3709.7780999999995</v>
      </c>
      <c r="N48" s="35">
        <v>13499.630000000001</v>
      </c>
      <c r="O48" s="35">
        <v>11218.046900000003</v>
      </c>
      <c r="P48" s="35">
        <f t="shared" si="9"/>
        <v>83.09892122969298</v>
      </c>
      <c r="Q48" s="34">
        <v>0</v>
      </c>
      <c r="R48" s="34">
        <f>N48+Q48</f>
        <v>13499.630000000001</v>
      </c>
      <c r="S48" s="34">
        <v>13499.630000000001</v>
      </c>
      <c r="T48" s="34">
        <v>2000</v>
      </c>
      <c r="U48" s="62">
        <v>0</v>
      </c>
      <c r="V48" s="62">
        <v>0</v>
      </c>
      <c r="W48" s="37">
        <f>SUM(T48:V48)</f>
        <v>2000</v>
      </c>
      <c r="X48" s="38">
        <v>85</v>
      </c>
      <c r="Y48" s="39">
        <f t="shared" si="5"/>
        <v>0.0018999999992956873</v>
      </c>
      <c r="Z48" s="39"/>
      <c r="AC48" s="39"/>
      <c r="AD48" s="39"/>
    </row>
    <row r="49" spans="1:30" ht="15" customHeight="1">
      <c r="A49" s="40">
        <v>2546</v>
      </c>
      <c r="B49" s="60" t="s">
        <v>32</v>
      </c>
      <c r="C49" s="59"/>
      <c r="D49" s="59"/>
      <c r="E49" s="34">
        <f>M49+S49+W49</f>
        <v>22789.577</v>
      </c>
      <c r="F49" s="61">
        <v>22789.58</v>
      </c>
      <c r="G49" s="34">
        <v>0</v>
      </c>
      <c r="H49" s="34">
        <v>0</v>
      </c>
      <c r="I49" s="34">
        <v>0</v>
      </c>
      <c r="J49" s="34">
        <v>0</v>
      </c>
      <c r="K49" s="34">
        <v>24.596999999999998</v>
      </c>
      <c r="L49" s="34">
        <v>2864.05</v>
      </c>
      <c r="M49" s="34">
        <f t="shared" si="3"/>
        <v>2888.6470000000004</v>
      </c>
      <c r="N49" s="35">
        <v>14335.929999999998</v>
      </c>
      <c r="O49" s="35">
        <v>2631.5015</v>
      </c>
      <c r="P49" s="35">
        <f t="shared" si="9"/>
        <v>18.355987368799934</v>
      </c>
      <c r="Q49" s="34">
        <v>0</v>
      </c>
      <c r="R49" s="34">
        <f>N49+Q49</f>
        <v>14335.929999999998</v>
      </c>
      <c r="S49" s="34">
        <v>14335.93</v>
      </c>
      <c r="T49" s="34">
        <v>5565</v>
      </c>
      <c r="U49" s="62">
        <v>0</v>
      </c>
      <c r="V49" s="62">
        <v>0</v>
      </c>
      <c r="W49" s="37">
        <f>SUM(T49:V49)</f>
        <v>5565</v>
      </c>
      <c r="X49" s="38">
        <v>85</v>
      </c>
      <c r="Y49" s="39">
        <f t="shared" si="5"/>
        <v>0.0030000000006111804</v>
      </c>
      <c r="Z49" s="39"/>
      <c r="AC49" s="39"/>
      <c r="AD49" s="39"/>
    </row>
    <row r="50" spans="1:30" ht="26.25" customHeight="1">
      <c r="A50" s="40">
        <v>2681</v>
      </c>
      <c r="B50" s="60" t="s">
        <v>33</v>
      </c>
      <c r="C50" s="59"/>
      <c r="D50" s="59"/>
      <c r="E50" s="34">
        <f>M50+S50+W50</f>
        <v>12065.142960000001</v>
      </c>
      <c r="F50" s="61">
        <v>12065.14</v>
      </c>
      <c r="G50" s="34">
        <v>0</v>
      </c>
      <c r="H50" s="34">
        <v>0</v>
      </c>
      <c r="I50" s="34">
        <v>0</v>
      </c>
      <c r="J50" s="34">
        <v>0</v>
      </c>
      <c r="K50" s="34">
        <v>2399.1329600000004</v>
      </c>
      <c r="L50" s="34">
        <v>5721.49</v>
      </c>
      <c r="M50" s="34">
        <f t="shared" si="3"/>
        <v>8120.622960000001</v>
      </c>
      <c r="N50" s="35">
        <v>3944.5199999999995</v>
      </c>
      <c r="O50" s="35">
        <v>1158.5079500000002</v>
      </c>
      <c r="P50" s="35">
        <f t="shared" si="9"/>
        <v>29.370061503047275</v>
      </c>
      <c r="Q50" s="34">
        <v>0</v>
      </c>
      <c r="R50" s="34">
        <f>N50+Q50</f>
        <v>3944.5199999999995</v>
      </c>
      <c r="S50" s="34">
        <v>3944.5199999999995</v>
      </c>
      <c r="T50" s="34">
        <v>0</v>
      </c>
      <c r="U50" s="62">
        <v>0</v>
      </c>
      <c r="V50" s="34">
        <v>0</v>
      </c>
      <c r="W50" s="37">
        <f>SUM(T50:V50)</f>
        <v>0</v>
      </c>
      <c r="X50" s="37">
        <v>85</v>
      </c>
      <c r="Y50" s="39">
        <f t="shared" si="5"/>
        <v>-0.0029600000016216654</v>
      </c>
      <c r="Z50" s="39"/>
      <c r="AC50" s="39"/>
      <c r="AD50" s="39"/>
    </row>
    <row r="51" spans="1:30" ht="15" customHeight="1">
      <c r="A51" s="40">
        <v>2682</v>
      </c>
      <c r="B51" s="60" t="s">
        <v>115</v>
      </c>
      <c r="C51" s="59"/>
      <c r="D51" s="59"/>
      <c r="E51" s="34">
        <f>M51+S51+W51</f>
        <v>4669.02</v>
      </c>
      <c r="F51" s="61">
        <v>4669.02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501.55</v>
      </c>
      <c r="M51" s="34">
        <f t="shared" si="3"/>
        <v>501.55</v>
      </c>
      <c r="N51" s="35">
        <v>3167.4700000000003</v>
      </c>
      <c r="O51" s="35">
        <v>1361.5001200000002</v>
      </c>
      <c r="P51" s="35">
        <f t="shared" si="9"/>
        <v>42.983836310999</v>
      </c>
      <c r="Q51" s="34"/>
      <c r="R51" s="34"/>
      <c r="S51" s="34">
        <v>3167.4700000000003</v>
      </c>
      <c r="T51" s="34">
        <v>1000</v>
      </c>
      <c r="U51" s="62">
        <v>0</v>
      </c>
      <c r="V51" s="34">
        <v>0</v>
      </c>
      <c r="W51" s="37">
        <f>SUM(T51:V51)</f>
        <v>1000</v>
      </c>
      <c r="X51" s="37">
        <v>85</v>
      </c>
      <c r="Y51" s="39">
        <f t="shared" si="5"/>
        <v>0</v>
      </c>
      <c r="Z51" s="39"/>
      <c r="AC51" s="39"/>
      <c r="AD51" s="39"/>
    </row>
    <row r="52" spans="1:30" s="50" customFormat="1" ht="19.5" customHeight="1">
      <c r="A52" s="44"/>
      <c r="B52" s="63" t="s">
        <v>34</v>
      </c>
      <c r="C52" s="64"/>
      <c r="D52" s="65"/>
      <c r="E52" s="66">
        <f aca="true" t="shared" si="12" ref="E52:O52">SUM(E53:E59)</f>
        <v>268638.44063</v>
      </c>
      <c r="F52" s="66">
        <f t="shared" si="12"/>
        <v>277561.447</v>
      </c>
      <c r="G52" s="66">
        <f t="shared" si="12"/>
        <v>0</v>
      </c>
      <c r="H52" s="66">
        <f t="shared" si="12"/>
        <v>0</v>
      </c>
      <c r="I52" s="66">
        <f t="shared" si="12"/>
        <v>0</v>
      </c>
      <c r="J52" s="66">
        <f t="shared" si="12"/>
        <v>230.47</v>
      </c>
      <c r="K52" s="66">
        <f t="shared" si="12"/>
        <v>2146.5668400000004</v>
      </c>
      <c r="L52" s="66">
        <f t="shared" si="12"/>
        <v>4190.14836</v>
      </c>
      <c r="M52" s="66">
        <f t="shared" si="12"/>
        <v>6567.185200000001</v>
      </c>
      <c r="N52" s="66">
        <f t="shared" si="12"/>
        <v>47194.25</v>
      </c>
      <c r="O52" s="66">
        <f t="shared" si="12"/>
        <v>1907.61292</v>
      </c>
      <c r="P52" s="66">
        <f aca="true" t="shared" si="13" ref="P52:P60">O52/N52*100</f>
        <v>4.0420452067783685</v>
      </c>
      <c r="Q52" s="66">
        <f aca="true" t="shared" si="14" ref="Q52:W52">SUM(Q53:Q59)</f>
        <v>-4980.099999999999</v>
      </c>
      <c r="R52" s="66">
        <f t="shared" si="14"/>
        <v>35250.090000000004</v>
      </c>
      <c r="S52" s="66">
        <f t="shared" si="14"/>
        <v>47194.25</v>
      </c>
      <c r="T52" s="66">
        <f t="shared" si="14"/>
        <v>40300</v>
      </c>
      <c r="U52" s="66">
        <f>SUM(U53:U59)</f>
        <v>103500</v>
      </c>
      <c r="V52" s="66">
        <f t="shared" si="14"/>
        <v>80000</v>
      </c>
      <c r="W52" s="66">
        <f t="shared" si="14"/>
        <v>223800</v>
      </c>
      <c r="X52" s="49" t="s">
        <v>16</v>
      </c>
      <c r="Y52" s="28"/>
      <c r="Z52" s="28"/>
      <c r="AC52" s="51"/>
      <c r="AD52" s="51"/>
    </row>
    <row r="53" spans="1:30" ht="25.5" customHeight="1">
      <c r="A53" s="40">
        <v>2536</v>
      </c>
      <c r="B53" s="60" t="s">
        <v>116</v>
      </c>
      <c r="C53" s="59"/>
      <c r="D53" s="59"/>
      <c r="E53" s="34"/>
      <c r="F53" s="61">
        <v>1500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410.19915</v>
      </c>
      <c r="M53" s="34">
        <f t="shared" si="3"/>
        <v>410.19915</v>
      </c>
      <c r="N53" s="35">
        <v>1089.8000000000002</v>
      </c>
      <c r="O53" s="35">
        <v>369.3416</v>
      </c>
      <c r="P53" s="35">
        <f t="shared" si="13"/>
        <v>33.890768948430896</v>
      </c>
      <c r="Q53" s="34">
        <v>-4905.48</v>
      </c>
      <c r="R53" s="34">
        <f>N53+Q53</f>
        <v>-3815.6799999999994</v>
      </c>
      <c r="S53" s="34">
        <v>1089.8</v>
      </c>
      <c r="T53" s="34">
        <v>0</v>
      </c>
      <c r="U53" s="34">
        <v>0</v>
      </c>
      <c r="V53" s="34">
        <v>0</v>
      </c>
      <c r="W53" s="37">
        <f aca="true" t="shared" si="15" ref="W53:W59">SUM(T53:V53)</f>
        <v>0</v>
      </c>
      <c r="X53" s="37">
        <v>100</v>
      </c>
      <c r="Y53" s="39">
        <f t="shared" si="5"/>
        <v>0.0008500000001276931</v>
      </c>
      <c r="Z53" s="39"/>
      <c r="AC53" s="39"/>
      <c r="AD53" s="39"/>
    </row>
    <row r="54" spans="1:30" ht="46.5" customHeight="1">
      <c r="A54" s="52">
        <v>2861</v>
      </c>
      <c r="B54" s="67" t="s">
        <v>35</v>
      </c>
      <c r="C54" s="68"/>
      <c r="D54" s="68"/>
      <c r="E54" s="34">
        <f>M54+S54+W54</f>
        <v>8422.00604</v>
      </c>
      <c r="F54" s="34">
        <v>8422.01</v>
      </c>
      <c r="G54" s="69">
        <v>0</v>
      </c>
      <c r="H54" s="69">
        <v>0</v>
      </c>
      <c r="I54" s="69">
        <v>0</v>
      </c>
      <c r="J54" s="69">
        <v>0</v>
      </c>
      <c r="K54" s="34">
        <v>1896.5460400000002</v>
      </c>
      <c r="L54" s="34">
        <v>2563.73</v>
      </c>
      <c r="M54" s="34">
        <f t="shared" si="3"/>
        <v>4460.276040000001</v>
      </c>
      <c r="N54" s="35">
        <v>3961.73</v>
      </c>
      <c r="O54" s="35">
        <v>681.3398</v>
      </c>
      <c r="P54" s="35">
        <f t="shared" si="13"/>
        <v>17.198037221112997</v>
      </c>
      <c r="Q54" s="34">
        <v>0</v>
      </c>
      <c r="R54" s="34">
        <f>N54+Q54</f>
        <v>3961.73</v>
      </c>
      <c r="S54" s="34">
        <v>3961.73</v>
      </c>
      <c r="T54" s="34">
        <v>0</v>
      </c>
      <c r="U54" s="34">
        <v>0</v>
      </c>
      <c r="V54" s="62">
        <v>0</v>
      </c>
      <c r="W54" s="37">
        <f t="shared" si="15"/>
        <v>0</v>
      </c>
      <c r="X54" s="37">
        <v>100</v>
      </c>
      <c r="Y54" s="39">
        <f t="shared" si="5"/>
        <v>0.003960000000006403</v>
      </c>
      <c r="Z54" s="39"/>
      <c r="AC54" s="39"/>
      <c r="AD54" s="39"/>
    </row>
    <row r="55" spans="1:30" ht="28.5" customHeight="1">
      <c r="A55" s="52">
        <v>2866</v>
      </c>
      <c r="B55" s="67" t="s">
        <v>198</v>
      </c>
      <c r="C55" s="68"/>
      <c r="D55" s="68"/>
      <c r="E55" s="34"/>
      <c r="F55" s="34">
        <v>256.08</v>
      </c>
      <c r="G55" s="69">
        <v>0</v>
      </c>
      <c r="H55" s="69">
        <v>0</v>
      </c>
      <c r="I55" s="69">
        <v>0</v>
      </c>
      <c r="J55" s="69">
        <v>0</v>
      </c>
      <c r="K55" s="34">
        <v>0</v>
      </c>
      <c r="L55" s="34">
        <v>0</v>
      </c>
      <c r="M55" s="34">
        <f t="shared" si="3"/>
        <v>0</v>
      </c>
      <c r="N55" s="35">
        <v>256.08</v>
      </c>
      <c r="O55" s="35">
        <v>90.47903</v>
      </c>
      <c r="P55" s="35">
        <f t="shared" si="13"/>
        <v>35.33232974070603</v>
      </c>
      <c r="Q55" s="34"/>
      <c r="R55" s="34"/>
      <c r="S55" s="34">
        <v>256.08</v>
      </c>
      <c r="T55" s="34">
        <v>0</v>
      </c>
      <c r="U55" s="34">
        <v>0</v>
      </c>
      <c r="V55" s="62">
        <v>0</v>
      </c>
      <c r="W55" s="37">
        <f t="shared" si="15"/>
        <v>0</v>
      </c>
      <c r="X55" s="37">
        <v>90</v>
      </c>
      <c r="Y55" s="39">
        <f t="shared" si="5"/>
        <v>0</v>
      </c>
      <c r="Z55" s="39"/>
      <c r="AC55" s="39"/>
      <c r="AD55" s="39"/>
    </row>
    <row r="56" spans="1:30" ht="45.75" customHeight="1">
      <c r="A56" s="52">
        <v>2875</v>
      </c>
      <c r="B56" s="30" t="s">
        <v>36</v>
      </c>
      <c r="C56" s="68"/>
      <c r="D56" s="68"/>
      <c r="E56" s="34">
        <f>M56+S56+W56</f>
        <v>800.46759</v>
      </c>
      <c r="F56" s="34">
        <f>867.03-66.56</f>
        <v>800.47</v>
      </c>
      <c r="G56" s="69">
        <v>0</v>
      </c>
      <c r="H56" s="69">
        <v>0</v>
      </c>
      <c r="I56" s="69">
        <v>0</v>
      </c>
      <c r="J56" s="69">
        <v>230.47</v>
      </c>
      <c r="K56" s="69">
        <v>250.02080000000007</v>
      </c>
      <c r="L56" s="69">
        <v>299.97679</v>
      </c>
      <c r="M56" s="34">
        <f t="shared" si="3"/>
        <v>780.46759</v>
      </c>
      <c r="N56" s="35">
        <v>20.000000000000004</v>
      </c>
      <c r="O56" s="35">
        <v>18.896759999999997</v>
      </c>
      <c r="P56" s="35">
        <f t="shared" si="13"/>
        <v>94.48379999999996</v>
      </c>
      <c r="Q56" s="34">
        <v>0</v>
      </c>
      <c r="R56" s="34">
        <f>N56+Q56</f>
        <v>20.000000000000004</v>
      </c>
      <c r="S56" s="34">
        <v>20.000000000000004</v>
      </c>
      <c r="T56" s="34">
        <v>0</v>
      </c>
      <c r="U56" s="34">
        <v>0</v>
      </c>
      <c r="V56" s="62">
        <v>0</v>
      </c>
      <c r="W56" s="37">
        <f t="shared" si="15"/>
        <v>0</v>
      </c>
      <c r="X56" s="37">
        <v>90</v>
      </c>
      <c r="Y56" s="39">
        <f>F56-(M56+S56+W56)</f>
        <v>0.002410000000054424</v>
      </c>
      <c r="Z56" s="39"/>
      <c r="AC56" s="39"/>
      <c r="AD56" s="39"/>
    </row>
    <row r="57" spans="1:30" ht="26.25" customHeight="1">
      <c r="A57" s="40">
        <v>2887</v>
      </c>
      <c r="B57" s="30" t="s">
        <v>117</v>
      </c>
      <c r="C57" s="70"/>
      <c r="D57" s="59"/>
      <c r="E57" s="34"/>
      <c r="F57" s="34">
        <v>2423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158.93542000000008</v>
      </c>
      <c r="M57" s="34">
        <f t="shared" si="3"/>
        <v>158.93542000000008</v>
      </c>
      <c r="N57" s="35">
        <v>1964.06</v>
      </c>
      <c r="O57" s="35">
        <v>703.7791400000001</v>
      </c>
      <c r="P57" s="35">
        <f t="shared" si="13"/>
        <v>35.83287374112808</v>
      </c>
      <c r="Q57" s="34"/>
      <c r="R57" s="34"/>
      <c r="S57" s="34">
        <v>1964.0600000000002</v>
      </c>
      <c r="T57" s="34">
        <v>300</v>
      </c>
      <c r="U57" s="34">
        <v>0</v>
      </c>
      <c r="V57" s="34">
        <v>0</v>
      </c>
      <c r="W57" s="37">
        <f t="shared" si="15"/>
        <v>300</v>
      </c>
      <c r="X57" s="37">
        <v>90</v>
      </c>
      <c r="Y57" s="39">
        <f t="shared" si="5"/>
        <v>0.004579999999805295</v>
      </c>
      <c r="Z57" s="39"/>
      <c r="AC57" s="39"/>
      <c r="AD57" s="39"/>
    </row>
    <row r="58" spans="1:30" ht="13.5" customHeight="1">
      <c r="A58" s="40">
        <v>3996</v>
      </c>
      <c r="B58" s="30" t="s">
        <v>167</v>
      </c>
      <c r="C58" s="70"/>
      <c r="D58" s="59"/>
      <c r="E58" s="34"/>
      <c r="F58" s="34">
        <f>M58+S58+W58</f>
        <v>4743.92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f t="shared" si="3"/>
        <v>0</v>
      </c>
      <c r="N58" s="35">
        <v>4743.92</v>
      </c>
      <c r="O58" s="35">
        <v>0</v>
      </c>
      <c r="P58" s="35">
        <f t="shared" si="13"/>
        <v>0</v>
      </c>
      <c r="Q58" s="34"/>
      <c r="R58" s="34"/>
      <c r="S58" s="34">
        <v>4743.92</v>
      </c>
      <c r="T58" s="34">
        <v>0</v>
      </c>
      <c r="U58" s="34">
        <v>0</v>
      </c>
      <c r="V58" s="62">
        <v>0</v>
      </c>
      <c r="W58" s="37">
        <f t="shared" si="15"/>
        <v>0</v>
      </c>
      <c r="X58" s="43" t="s">
        <v>16</v>
      </c>
      <c r="Y58" s="39">
        <f>F58-(M58+S58+W58)</f>
        <v>0</v>
      </c>
      <c r="Z58" s="39"/>
      <c r="AC58" s="39"/>
      <c r="AD58" s="39"/>
    </row>
    <row r="59" spans="1:30" ht="15" customHeight="1">
      <c r="A59" s="40" t="s">
        <v>118</v>
      </c>
      <c r="B59" s="42" t="s">
        <v>37</v>
      </c>
      <c r="C59" s="59"/>
      <c r="D59" s="59"/>
      <c r="E59" s="34">
        <f>M59+S59+W59</f>
        <v>259415.967</v>
      </c>
      <c r="F59" s="34">
        <f>M59+S59+W59</f>
        <v>259415.967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757.307</v>
      </c>
      <c r="M59" s="34">
        <f t="shared" si="3"/>
        <v>757.307</v>
      </c>
      <c r="N59" s="35">
        <v>35158.66</v>
      </c>
      <c r="O59" s="35">
        <v>43.77659</v>
      </c>
      <c r="P59" s="35">
        <f t="shared" si="13"/>
        <v>0.1245115428176159</v>
      </c>
      <c r="Q59" s="34">
        <v>-74.62</v>
      </c>
      <c r="R59" s="34">
        <f>N59+Q59</f>
        <v>35084.04</v>
      </c>
      <c r="S59" s="34">
        <v>35158.66</v>
      </c>
      <c r="T59" s="34">
        <v>40000</v>
      </c>
      <c r="U59" s="62">
        <v>103500</v>
      </c>
      <c r="V59" s="62">
        <v>80000</v>
      </c>
      <c r="W59" s="37">
        <f t="shared" si="15"/>
        <v>223500</v>
      </c>
      <c r="X59" s="43" t="s">
        <v>16</v>
      </c>
      <c r="Y59" s="39">
        <f>F59-(M59+S59+W59)</f>
        <v>0</v>
      </c>
      <c r="Z59" s="39"/>
      <c r="AC59" s="39"/>
      <c r="AD59" s="39"/>
    </row>
    <row r="60" spans="1:30" s="50" customFormat="1" ht="19.5" customHeight="1">
      <c r="A60" s="44"/>
      <c r="B60" s="63" t="s">
        <v>38</v>
      </c>
      <c r="C60" s="64"/>
      <c r="D60" s="65"/>
      <c r="E60" s="66">
        <f>SUM(E64:E92)</f>
        <v>569777.10454</v>
      </c>
      <c r="F60" s="66">
        <f>SUM(F61:F92)</f>
        <v>833709.551</v>
      </c>
      <c r="G60" s="66">
        <f aca="true" t="shared" si="16" ref="G60:O60">SUM(G61:G92)</f>
        <v>0</v>
      </c>
      <c r="H60" s="66">
        <f t="shared" si="16"/>
        <v>523.52</v>
      </c>
      <c r="I60" s="66">
        <f t="shared" si="16"/>
        <v>5760.790000000001</v>
      </c>
      <c r="J60" s="66">
        <f t="shared" si="16"/>
        <v>5207.16</v>
      </c>
      <c r="K60" s="66">
        <f t="shared" si="16"/>
        <v>44963.96525</v>
      </c>
      <c r="L60" s="66">
        <f t="shared" si="16"/>
        <v>147434.51811999996</v>
      </c>
      <c r="M60" s="66">
        <f t="shared" si="16"/>
        <v>203889.95336999997</v>
      </c>
      <c r="N60" s="66">
        <f t="shared" si="16"/>
        <v>370547.04</v>
      </c>
      <c r="O60" s="66">
        <f t="shared" si="16"/>
        <v>92574.60407000003</v>
      </c>
      <c r="P60" s="66">
        <f t="shared" si="13"/>
        <v>24.983225900279766</v>
      </c>
      <c r="Q60" s="66">
        <f>SUM(Q64:Q92)</f>
        <v>-153052.11</v>
      </c>
      <c r="R60" s="66">
        <f>SUM(R64:R92)</f>
        <v>89366.01</v>
      </c>
      <c r="S60" s="66">
        <f>SUM(S61:S92)</f>
        <v>385764.21</v>
      </c>
      <c r="T60" s="66">
        <f>SUM(T61:T92)</f>
        <v>244055.4</v>
      </c>
      <c r="U60" s="66">
        <f>SUM(U61:U92)</f>
        <v>0</v>
      </c>
      <c r="V60" s="66">
        <f>SUM(V61:V92)</f>
        <v>0</v>
      </c>
      <c r="W60" s="66">
        <f>SUM(W61:W92)</f>
        <v>244055.4</v>
      </c>
      <c r="X60" s="49" t="s">
        <v>16</v>
      </c>
      <c r="Y60" s="28"/>
      <c r="Z60" s="28"/>
      <c r="AC60" s="51"/>
      <c r="AD60" s="51"/>
    </row>
    <row r="61" spans="1:30" s="50" customFormat="1" ht="15.75" customHeight="1">
      <c r="A61" s="40">
        <v>2564</v>
      </c>
      <c r="B61" s="30" t="s">
        <v>147</v>
      </c>
      <c r="C61" s="70"/>
      <c r="D61" s="59"/>
      <c r="E61" s="34"/>
      <c r="F61" s="34">
        <v>8448.52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194.98000000000002</v>
      </c>
      <c r="M61" s="34">
        <f t="shared" si="3"/>
        <v>194.98000000000002</v>
      </c>
      <c r="N61" s="35">
        <v>8253.54</v>
      </c>
      <c r="O61" s="35">
        <v>194.746</v>
      </c>
      <c r="P61" s="35">
        <f aca="true" t="shared" si="17" ref="P61:P90">O61/N61*100</f>
        <v>2.359545116398539</v>
      </c>
      <c r="Q61" s="34"/>
      <c r="R61" s="34"/>
      <c r="S61" s="34">
        <v>8253.54</v>
      </c>
      <c r="T61" s="34">
        <v>0</v>
      </c>
      <c r="U61" s="34">
        <v>0</v>
      </c>
      <c r="V61" s="34">
        <v>0</v>
      </c>
      <c r="W61" s="37">
        <f>SUM(T61:V61)</f>
        <v>0</v>
      </c>
      <c r="X61" s="37">
        <v>85</v>
      </c>
      <c r="Y61" s="39">
        <f t="shared" si="5"/>
        <v>0</v>
      </c>
      <c r="Z61" s="71"/>
      <c r="AC61" s="51"/>
      <c r="AD61" s="51"/>
    </row>
    <row r="62" spans="1:30" s="50" customFormat="1" ht="15.75" customHeight="1">
      <c r="A62" s="40">
        <v>2565</v>
      </c>
      <c r="B62" s="42" t="s">
        <v>148</v>
      </c>
      <c r="C62" s="42"/>
      <c r="D62" s="42"/>
      <c r="E62" s="72"/>
      <c r="F62" s="34">
        <v>24276.73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11.44</v>
      </c>
      <c r="M62" s="34">
        <f t="shared" si="3"/>
        <v>11.44</v>
      </c>
      <c r="N62" s="35">
        <v>5860.290000000001</v>
      </c>
      <c r="O62" s="35">
        <v>427.72799999999995</v>
      </c>
      <c r="P62" s="35">
        <f t="shared" si="17"/>
        <v>7.298751426977161</v>
      </c>
      <c r="Q62" s="42"/>
      <c r="R62" s="42"/>
      <c r="S62" s="34">
        <v>5860.29</v>
      </c>
      <c r="T62" s="34">
        <v>18405</v>
      </c>
      <c r="U62" s="34">
        <v>0</v>
      </c>
      <c r="V62" s="34">
        <v>0</v>
      </c>
      <c r="W62" s="37">
        <f>SUM(T62:V62)</f>
        <v>18405</v>
      </c>
      <c r="X62" s="37">
        <v>85</v>
      </c>
      <c r="Y62" s="39">
        <f t="shared" si="5"/>
        <v>0</v>
      </c>
      <c r="Z62" s="71"/>
      <c r="AC62" s="51"/>
      <c r="AD62" s="51"/>
    </row>
    <row r="63" spans="1:30" s="50" customFormat="1" ht="17.25" customHeight="1">
      <c r="A63" s="40">
        <v>2569</v>
      </c>
      <c r="B63" s="42" t="s">
        <v>183</v>
      </c>
      <c r="C63" s="129"/>
      <c r="D63" s="129"/>
      <c r="E63" s="130"/>
      <c r="F63" s="34">
        <v>22568.77</v>
      </c>
      <c r="G63" s="34">
        <v>0</v>
      </c>
      <c r="H63" s="34">
        <v>523.52</v>
      </c>
      <c r="I63" s="34">
        <v>4912.150000000001</v>
      </c>
      <c r="J63" s="34">
        <v>641.41</v>
      </c>
      <c r="K63" s="34">
        <v>13148.39</v>
      </c>
      <c r="L63" s="34">
        <v>3269.0199999999995</v>
      </c>
      <c r="M63" s="34">
        <f t="shared" si="3"/>
        <v>22494.49</v>
      </c>
      <c r="N63" s="35">
        <v>74.28</v>
      </c>
      <c r="O63" s="35">
        <v>0</v>
      </c>
      <c r="P63" s="35">
        <f t="shared" si="17"/>
        <v>0</v>
      </c>
      <c r="Q63" s="129"/>
      <c r="R63" s="129"/>
      <c r="S63" s="34">
        <v>74.28</v>
      </c>
      <c r="T63" s="34">
        <v>0</v>
      </c>
      <c r="U63" s="34">
        <v>0</v>
      </c>
      <c r="V63" s="34">
        <v>0</v>
      </c>
      <c r="W63" s="37">
        <f>SUM(T63:V63)</f>
        <v>0</v>
      </c>
      <c r="X63" s="37">
        <v>100</v>
      </c>
      <c r="Y63" s="39">
        <f t="shared" si="5"/>
        <v>0</v>
      </c>
      <c r="Z63" s="71"/>
      <c r="AC63" s="51"/>
      <c r="AD63" s="51"/>
    </row>
    <row r="64" spans="1:30" ht="26.25" customHeight="1">
      <c r="A64" s="40">
        <v>2731</v>
      </c>
      <c r="B64" s="74" t="s">
        <v>39</v>
      </c>
      <c r="C64" s="70"/>
      <c r="D64" s="59"/>
      <c r="E64" s="34">
        <f aca="true" t="shared" si="18" ref="E64:E69">M64+S64+W64</f>
        <v>26912.63</v>
      </c>
      <c r="F64" s="34">
        <v>26912.63</v>
      </c>
      <c r="G64" s="34">
        <v>0</v>
      </c>
      <c r="H64" s="34">
        <v>0</v>
      </c>
      <c r="I64" s="34">
        <v>848.64</v>
      </c>
      <c r="J64" s="34">
        <v>225.58</v>
      </c>
      <c r="K64" s="34">
        <v>97.62</v>
      </c>
      <c r="L64" s="34">
        <v>19615.63</v>
      </c>
      <c r="M64" s="34">
        <f t="shared" si="3"/>
        <v>20787.47</v>
      </c>
      <c r="N64" s="35">
        <v>6125.16</v>
      </c>
      <c r="O64" s="35">
        <v>3073.97322</v>
      </c>
      <c r="P64" s="35">
        <f t="shared" si="17"/>
        <v>50.18600689614638</v>
      </c>
      <c r="Q64" s="34">
        <v>-7773.76</v>
      </c>
      <c r="R64" s="34">
        <f aca="true" t="shared" si="19" ref="R64:R69">N64+Q64</f>
        <v>-1648.6000000000004</v>
      </c>
      <c r="S64" s="34">
        <v>6125.16</v>
      </c>
      <c r="T64" s="34">
        <v>0</v>
      </c>
      <c r="U64" s="34">
        <v>0</v>
      </c>
      <c r="V64" s="34">
        <v>0</v>
      </c>
      <c r="W64" s="37">
        <f>SUM(T64:V64)</f>
        <v>0</v>
      </c>
      <c r="X64" s="37">
        <v>85</v>
      </c>
      <c r="Y64" s="39">
        <f t="shared" si="5"/>
        <v>0</v>
      </c>
      <c r="Z64" s="71"/>
      <c r="AC64" s="39"/>
      <c r="AD64" s="39"/>
    </row>
    <row r="65" spans="1:30" ht="26.25" customHeight="1">
      <c r="A65" s="40">
        <v>2735</v>
      </c>
      <c r="B65" s="74" t="s">
        <v>40</v>
      </c>
      <c r="C65" s="70"/>
      <c r="D65" s="59"/>
      <c r="E65" s="34">
        <f t="shared" si="18"/>
        <v>33691.24835</v>
      </c>
      <c r="F65" s="34">
        <v>33691.25</v>
      </c>
      <c r="G65" s="34">
        <v>0</v>
      </c>
      <c r="H65" s="34">
        <v>0</v>
      </c>
      <c r="I65" s="34">
        <v>0</v>
      </c>
      <c r="J65" s="34">
        <v>0</v>
      </c>
      <c r="K65" s="34">
        <v>132.61</v>
      </c>
      <c r="L65" s="34">
        <v>1267.3883500000002</v>
      </c>
      <c r="M65" s="34">
        <f t="shared" si="3"/>
        <v>1399.9983500000003</v>
      </c>
      <c r="N65" s="35">
        <v>29473.26</v>
      </c>
      <c r="O65" s="35">
        <v>7234.404640000001</v>
      </c>
      <c r="P65" s="35">
        <f t="shared" si="17"/>
        <v>24.545654739245002</v>
      </c>
      <c r="Q65" s="34">
        <v>0</v>
      </c>
      <c r="R65" s="34">
        <f t="shared" si="19"/>
        <v>29473.26</v>
      </c>
      <c r="S65" s="34">
        <v>29473.25</v>
      </c>
      <c r="T65" s="34">
        <v>2818</v>
      </c>
      <c r="U65" s="34">
        <v>0</v>
      </c>
      <c r="V65" s="34">
        <v>0</v>
      </c>
      <c r="W65" s="37">
        <f aca="true" t="shared" si="20" ref="W65:W80">SUM(T65:V65)</f>
        <v>2818</v>
      </c>
      <c r="X65" s="38">
        <v>85</v>
      </c>
      <c r="Y65" s="39">
        <f t="shared" si="5"/>
        <v>0.001649999998335261</v>
      </c>
      <c r="Z65" s="71"/>
      <c r="AC65" s="39"/>
      <c r="AD65" s="39"/>
    </row>
    <row r="66" spans="1:30" ht="26.25" customHeight="1">
      <c r="A66" s="40">
        <v>2736</v>
      </c>
      <c r="B66" s="74" t="s">
        <v>41</v>
      </c>
      <c r="C66" s="70"/>
      <c r="D66" s="59"/>
      <c r="E66" s="34">
        <f t="shared" si="18"/>
        <v>25608.288249999998</v>
      </c>
      <c r="F66" s="34">
        <v>25608.29</v>
      </c>
      <c r="G66" s="34">
        <v>0</v>
      </c>
      <c r="H66" s="34">
        <v>0</v>
      </c>
      <c r="I66" s="34">
        <v>0</v>
      </c>
      <c r="J66" s="34">
        <v>0</v>
      </c>
      <c r="K66" s="34">
        <v>143.26600000000002</v>
      </c>
      <c r="L66" s="34">
        <v>2139.8522500000004</v>
      </c>
      <c r="M66" s="34">
        <f t="shared" si="3"/>
        <v>2283.1182500000004</v>
      </c>
      <c r="N66" s="35">
        <v>23325.18</v>
      </c>
      <c r="O66" s="35">
        <v>13052.783690000002</v>
      </c>
      <c r="P66" s="35">
        <f t="shared" si="17"/>
        <v>55.96005557084662</v>
      </c>
      <c r="Q66" s="34">
        <v>0</v>
      </c>
      <c r="R66" s="34">
        <f t="shared" si="19"/>
        <v>23325.18</v>
      </c>
      <c r="S66" s="34">
        <v>23325.17</v>
      </c>
      <c r="T66" s="34">
        <v>0</v>
      </c>
      <c r="U66" s="34">
        <v>0</v>
      </c>
      <c r="V66" s="34">
        <v>0</v>
      </c>
      <c r="W66" s="37">
        <f t="shared" si="20"/>
        <v>0</v>
      </c>
      <c r="X66" s="38">
        <v>85</v>
      </c>
      <c r="Y66" s="39">
        <f t="shared" si="5"/>
        <v>0.001750000003085006</v>
      </c>
      <c r="Z66" s="71"/>
      <c r="AC66" s="39"/>
      <c r="AD66" s="39"/>
    </row>
    <row r="67" spans="1:30" ht="26.25" customHeight="1">
      <c r="A67" s="40">
        <v>2737</v>
      </c>
      <c r="B67" s="74" t="s">
        <v>42</v>
      </c>
      <c r="C67" s="70"/>
      <c r="D67" s="59"/>
      <c r="E67" s="34">
        <f t="shared" si="18"/>
        <v>17053.21</v>
      </c>
      <c r="F67" s="34">
        <v>17053.21</v>
      </c>
      <c r="G67" s="34">
        <v>0</v>
      </c>
      <c r="H67" s="34">
        <v>0</v>
      </c>
      <c r="I67" s="34">
        <v>0</v>
      </c>
      <c r="J67" s="34">
        <v>0</v>
      </c>
      <c r="K67" s="34">
        <v>153.86</v>
      </c>
      <c r="L67" s="34">
        <v>2927.49</v>
      </c>
      <c r="M67" s="34">
        <f t="shared" si="3"/>
        <v>3081.35</v>
      </c>
      <c r="N67" s="35">
        <v>13971.859999999999</v>
      </c>
      <c r="O67" s="35">
        <v>1604.91824</v>
      </c>
      <c r="P67" s="35">
        <f t="shared" si="17"/>
        <v>11.486790162512365</v>
      </c>
      <c r="Q67" s="34">
        <v>0</v>
      </c>
      <c r="R67" s="34">
        <f t="shared" si="19"/>
        <v>13971.859999999999</v>
      </c>
      <c r="S67" s="34">
        <v>13971.86</v>
      </c>
      <c r="T67" s="34">
        <v>0</v>
      </c>
      <c r="U67" s="34">
        <v>0</v>
      </c>
      <c r="V67" s="34">
        <v>0</v>
      </c>
      <c r="W67" s="37">
        <f t="shared" si="20"/>
        <v>0</v>
      </c>
      <c r="X67" s="37">
        <v>85</v>
      </c>
      <c r="Y67" s="39">
        <f t="shared" si="5"/>
        <v>0</v>
      </c>
      <c r="Z67" s="71"/>
      <c r="AC67" s="39"/>
      <c r="AD67" s="39"/>
    </row>
    <row r="68" spans="1:30" ht="26.25" customHeight="1">
      <c r="A68" s="40">
        <v>2738</v>
      </c>
      <c r="B68" s="74" t="s">
        <v>43</v>
      </c>
      <c r="C68" s="70"/>
      <c r="D68" s="59"/>
      <c r="E68" s="34">
        <f t="shared" si="18"/>
        <v>10946.170120000002</v>
      </c>
      <c r="F68" s="34">
        <v>10946.17</v>
      </c>
      <c r="G68" s="34">
        <v>0</v>
      </c>
      <c r="H68" s="34">
        <v>0</v>
      </c>
      <c r="I68" s="34">
        <v>0</v>
      </c>
      <c r="J68" s="34">
        <v>0</v>
      </c>
      <c r="K68" s="34">
        <v>138.88</v>
      </c>
      <c r="L68" s="34">
        <v>5821.660120000001</v>
      </c>
      <c r="M68" s="34">
        <f t="shared" si="3"/>
        <v>5960.5401200000015</v>
      </c>
      <c r="N68" s="35">
        <v>4985.63</v>
      </c>
      <c r="O68" s="35">
        <v>4526.8080899999995</v>
      </c>
      <c r="P68" s="35">
        <f t="shared" si="17"/>
        <v>90.79711270190526</v>
      </c>
      <c r="Q68" s="34">
        <v>0</v>
      </c>
      <c r="R68" s="34">
        <f t="shared" si="19"/>
        <v>4985.63</v>
      </c>
      <c r="S68" s="34">
        <v>4985.63</v>
      </c>
      <c r="T68" s="34">
        <v>0</v>
      </c>
      <c r="U68" s="34">
        <v>0</v>
      </c>
      <c r="V68" s="34">
        <v>0</v>
      </c>
      <c r="W68" s="37">
        <f t="shared" si="20"/>
        <v>0</v>
      </c>
      <c r="X68" s="38">
        <v>85</v>
      </c>
      <c r="Y68" s="39">
        <f t="shared" si="5"/>
        <v>-0.00012000000242551323</v>
      </c>
      <c r="Z68" s="71"/>
      <c r="AC68" s="39"/>
      <c r="AD68" s="39"/>
    </row>
    <row r="69" spans="1:30" ht="26.25" customHeight="1">
      <c r="A69" s="40">
        <v>2739</v>
      </c>
      <c r="B69" s="74" t="s">
        <v>44</v>
      </c>
      <c r="C69" s="70"/>
      <c r="D69" s="59"/>
      <c r="E69" s="34">
        <f t="shared" si="18"/>
        <v>6894.608</v>
      </c>
      <c r="F69" s="34">
        <v>6894.61</v>
      </c>
      <c r="G69" s="34">
        <v>0</v>
      </c>
      <c r="H69" s="34">
        <v>0</v>
      </c>
      <c r="I69" s="34">
        <v>0</v>
      </c>
      <c r="J69" s="34">
        <v>0</v>
      </c>
      <c r="K69" s="34">
        <v>131.318</v>
      </c>
      <c r="L69" s="34">
        <v>1808.29</v>
      </c>
      <c r="M69" s="34">
        <f t="shared" si="3"/>
        <v>1939.608</v>
      </c>
      <c r="N69" s="35">
        <v>4955</v>
      </c>
      <c r="O69" s="35">
        <v>4547.8841</v>
      </c>
      <c r="P69" s="35">
        <f t="shared" si="17"/>
        <v>91.78373562058528</v>
      </c>
      <c r="Q69" s="34">
        <v>0</v>
      </c>
      <c r="R69" s="34">
        <f t="shared" si="19"/>
        <v>4955</v>
      </c>
      <c r="S69" s="34">
        <v>4955</v>
      </c>
      <c r="T69" s="34">
        <v>0</v>
      </c>
      <c r="U69" s="34">
        <v>0</v>
      </c>
      <c r="V69" s="34">
        <v>0</v>
      </c>
      <c r="W69" s="37">
        <f t="shared" si="20"/>
        <v>0</v>
      </c>
      <c r="X69" s="37">
        <v>85</v>
      </c>
      <c r="Y69" s="39">
        <f>F69-(M69+S69+W69)</f>
        <v>0.001999999999497959</v>
      </c>
      <c r="Z69" s="71"/>
      <c r="AC69" s="39"/>
      <c r="AD69" s="39"/>
    </row>
    <row r="70" spans="1:30" ht="24" customHeight="1">
      <c r="A70" s="40">
        <v>2740</v>
      </c>
      <c r="B70" s="42" t="s">
        <v>120</v>
      </c>
      <c r="C70" s="70"/>
      <c r="D70" s="59"/>
      <c r="E70" s="34"/>
      <c r="F70" s="34">
        <v>16150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150.45</v>
      </c>
      <c r="M70" s="34">
        <f t="shared" si="3"/>
        <v>150.45</v>
      </c>
      <c r="N70" s="35">
        <v>9349.55</v>
      </c>
      <c r="O70" s="35">
        <v>36.663</v>
      </c>
      <c r="P70" s="35">
        <f t="shared" si="17"/>
        <v>0.39213651993946236</v>
      </c>
      <c r="Q70" s="34"/>
      <c r="R70" s="34"/>
      <c r="S70" s="34">
        <v>9349.55</v>
      </c>
      <c r="T70" s="34">
        <v>6650</v>
      </c>
      <c r="U70" s="34">
        <v>0</v>
      </c>
      <c r="V70" s="34">
        <v>0</v>
      </c>
      <c r="W70" s="37">
        <f t="shared" si="20"/>
        <v>6650</v>
      </c>
      <c r="X70" s="37">
        <v>85</v>
      </c>
      <c r="Y70" s="39">
        <f t="shared" si="5"/>
        <v>0</v>
      </c>
      <c r="Z70" s="71"/>
      <c r="AC70" s="39"/>
      <c r="AD70" s="39"/>
    </row>
    <row r="71" spans="1:30" ht="15" customHeight="1">
      <c r="A71" s="40">
        <v>2741</v>
      </c>
      <c r="B71" s="42" t="s">
        <v>121</v>
      </c>
      <c r="C71" s="70"/>
      <c r="D71" s="59"/>
      <c r="E71" s="34"/>
      <c r="F71" s="34">
        <v>27653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142.03000000000003</v>
      </c>
      <c r="M71" s="34">
        <f t="shared" si="3"/>
        <v>142.03000000000003</v>
      </c>
      <c r="N71" s="35">
        <v>12957.970000000001</v>
      </c>
      <c r="O71" s="35">
        <v>36.663</v>
      </c>
      <c r="P71" s="35">
        <f t="shared" si="17"/>
        <v>0.282937836713621</v>
      </c>
      <c r="Q71" s="34"/>
      <c r="R71" s="34"/>
      <c r="S71" s="34">
        <v>12957.97</v>
      </c>
      <c r="T71" s="34">
        <v>14553</v>
      </c>
      <c r="U71" s="34">
        <v>0</v>
      </c>
      <c r="V71" s="34">
        <v>0</v>
      </c>
      <c r="W71" s="37">
        <f t="shared" si="20"/>
        <v>14553</v>
      </c>
      <c r="X71" s="37">
        <v>85</v>
      </c>
      <c r="Y71" s="39">
        <f t="shared" si="5"/>
        <v>0</v>
      </c>
      <c r="Z71" s="71"/>
      <c r="AC71" s="39"/>
      <c r="AD71" s="39"/>
    </row>
    <row r="72" spans="1:30" ht="24.75" customHeight="1">
      <c r="A72" s="40">
        <v>2742</v>
      </c>
      <c r="B72" s="74" t="s">
        <v>158</v>
      </c>
      <c r="C72" s="70"/>
      <c r="D72" s="59"/>
      <c r="E72" s="34"/>
      <c r="F72" s="34">
        <v>9969.82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385.00299999999993</v>
      </c>
      <c r="M72" s="34">
        <f t="shared" si="3"/>
        <v>385.00299999999993</v>
      </c>
      <c r="N72" s="35">
        <v>5623.820000000001</v>
      </c>
      <c r="O72" s="35">
        <v>77.48900000000002</v>
      </c>
      <c r="P72" s="35">
        <f t="shared" si="17"/>
        <v>1.377871268995096</v>
      </c>
      <c r="Q72" s="34"/>
      <c r="R72" s="34"/>
      <c r="S72" s="34">
        <v>5623.82</v>
      </c>
      <c r="T72" s="34">
        <v>3961</v>
      </c>
      <c r="U72" s="34">
        <v>0</v>
      </c>
      <c r="V72" s="34">
        <v>0</v>
      </c>
      <c r="W72" s="37">
        <f t="shared" si="20"/>
        <v>3961</v>
      </c>
      <c r="X72" s="37">
        <v>85</v>
      </c>
      <c r="Y72" s="39">
        <f t="shared" si="5"/>
        <v>-0.0030000000006111804</v>
      </c>
      <c r="Z72" s="71"/>
      <c r="AC72" s="39"/>
      <c r="AD72" s="39"/>
    </row>
    <row r="73" spans="1:30" ht="15" customHeight="1">
      <c r="A73" s="40">
        <v>2743</v>
      </c>
      <c r="B73" s="42" t="s">
        <v>149</v>
      </c>
      <c r="C73" s="70"/>
      <c r="D73" s="59"/>
      <c r="E73" s="34"/>
      <c r="F73" s="34">
        <v>19199.99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146.82</v>
      </c>
      <c r="M73" s="34">
        <f t="shared" si="3"/>
        <v>146.82</v>
      </c>
      <c r="N73" s="35">
        <v>8453.17</v>
      </c>
      <c r="O73" s="35">
        <v>736.663</v>
      </c>
      <c r="P73" s="35">
        <f t="shared" si="17"/>
        <v>8.714636047778527</v>
      </c>
      <c r="Q73" s="34"/>
      <c r="R73" s="34"/>
      <c r="S73" s="34">
        <v>8453.17</v>
      </c>
      <c r="T73" s="34">
        <v>10600</v>
      </c>
      <c r="U73" s="34">
        <v>0</v>
      </c>
      <c r="V73" s="34">
        <v>0</v>
      </c>
      <c r="W73" s="37">
        <f t="shared" si="20"/>
        <v>10600</v>
      </c>
      <c r="X73" s="37">
        <v>85</v>
      </c>
      <c r="Y73" s="39">
        <f t="shared" si="5"/>
        <v>0</v>
      </c>
      <c r="Z73" s="71"/>
      <c r="AC73" s="39"/>
      <c r="AD73" s="39"/>
    </row>
    <row r="74" spans="1:30" ht="24.75" customHeight="1">
      <c r="A74" s="40">
        <v>2751</v>
      </c>
      <c r="B74" s="74" t="s">
        <v>168</v>
      </c>
      <c r="C74" s="70"/>
      <c r="D74" s="59"/>
      <c r="E74" s="34"/>
      <c r="F74" s="34">
        <v>15700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f t="shared" si="3"/>
        <v>0</v>
      </c>
      <c r="N74" s="35">
        <v>4095.4999999999995</v>
      </c>
      <c r="O74" s="35">
        <v>823.0997199999999</v>
      </c>
      <c r="P74" s="35">
        <f t="shared" si="17"/>
        <v>20.09766133561226</v>
      </c>
      <c r="Q74" s="34"/>
      <c r="R74" s="34"/>
      <c r="S74" s="34">
        <v>10700</v>
      </c>
      <c r="T74" s="34">
        <v>5000</v>
      </c>
      <c r="U74" s="34">
        <v>0</v>
      </c>
      <c r="V74" s="34">
        <v>0</v>
      </c>
      <c r="W74" s="37">
        <f t="shared" si="20"/>
        <v>5000</v>
      </c>
      <c r="X74" s="37">
        <v>100</v>
      </c>
      <c r="Y74" s="39">
        <f t="shared" si="5"/>
        <v>0</v>
      </c>
      <c r="Z74" s="71"/>
      <c r="AC74" s="39"/>
      <c r="AD74" s="39"/>
    </row>
    <row r="75" spans="1:30" ht="15" customHeight="1">
      <c r="A75" s="40">
        <v>2752</v>
      </c>
      <c r="B75" s="42" t="s">
        <v>169</v>
      </c>
      <c r="C75" s="70"/>
      <c r="D75" s="59"/>
      <c r="E75" s="34"/>
      <c r="F75" s="34">
        <v>8640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f t="shared" si="3"/>
        <v>0</v>
      </c>
      <c r="N75" s="35">
        <v>3535.28</v>
      </c>
      <c r="O75" s="35">
        <v>519.01373</v>
      </c>
      <c r="P75" s="35">
        <f t="shared" si="17"/>
        <v>14.680979441515241</v>
      </c>
      <c r="Q75" s="34"/>
      <c r="R75" s="34"/>
      <c r="S75" s="34">
        <v>5640</v>
      </c>
      <c r="T75" s="34">
        <v>3000</v>
      </c>
      <c r="U75" s="34">
        <v>0</v>
      </c>
      <c r="V75" s="34">
        <v>0</v>
      </c>
      <c r="W75" s="37">
        <f t="shared" si="20"/>
        <v>3000</v>
      </c>
      <c r="X75" s="37">
        <v>100</v>
      </c>
      <c r="Y75" s="39">
        <f t="shared" si="5"/>
        <v>0</v>
      </c>
      <c r="Z75" s="71"/>
      <c r="AC75" s="39"/>
      <c r="AD75" s="39"/>
    </row>
    <row r="76" spans="1:30" ht="24" customHeight="1">
      <c r="A76" s="40">
        <v>2753</v>
      </c>
      <c r="B76" s="42" t="s">
        <v>170</v>
      </c>
      <c r="C76" s="70"/>
      <c r="D76" s="59"/>
      <c r="E76" s="34"/>
      <c r="F76" s="34">
        <v>12000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f t="shared" si="3"/>
        <v>0</v>
      </c>
      <c r="N76" s="35">
        <v>3332.8</v>
      </c>
      <c r="O76" s="35">
        <v>128.84872000000001</v>
      </c>
      <c r="P76" s="35">
        <f t="shared" si="17"/>
        <v>3.8660801728276524</v>
      </c>
      <c r="Q76" s="34"/>
      <c r="R76" s="34"/>
      <c r="S76" s="34">
        <v>7000</v>
      </c>
      <c r="T76" s="34">
        <v>5000</v>
      </c>
      <c r="U76" s="34">
        <v>0</v>
      </c>
      <c r="V76" s="34">
        <v>0</v>
      </c>
      <c r="W76" s="37">
        <f t="shared" si="20"/>
        <v>5000</v>
      </c>
      <c r="X76" s="37">
        <v>100</v>
      </c>
      <c r="Y76" s="39">
        <f t="shared" si="5"/>
        <v>0</v>
      </c>
      <c r="Z76" s="71"/>
      <c r="AC76" s="39"/>
      <c r="AD76" s="39"/>
    </row>
    <row r="77" spans="1:30" ht="24.75" customHeight="1">
      <c r="A77" s="40">
        <v>2754</v>
      </c>
      <c r="B77" s="74" t="s">
        <v>171</v>
      </c>
      <c r="C77" s="70"/>
      <c r="D77" s="59"/>
      <c r="E77" s="34"/>
      <c r="F77" s="34">
        <v>9600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f t="shared" si="3"/>
        <v>0</v>
      </c>
      <c r="N77" s="35">
        <v>2854.2500000000005</v>
      </c>
      <c r="O77" s="35">
        <v>40.4092</v>
      </c>
      <c r="P77" s="35">
        <f t="shared" si="17"/>
        <v>1.4157554523955502</v>
      </c>
      <c r="Q77" s="34"/>
      <c r="R77" s="34"/>
      <c r="S77" s="34">
        <v>6600</v>
      </c>
      <c r="T77" s="34">
        <v>3000</v>
      </c>
      <c r="U77" s="34">
        <v>0</v>
      </c>
      <c r="V77" s="34">
        <v>0</v>
      </c>
      <c r="W77" s="37">
        <f t="shared" si="20"/>
        <v>3000</v>
      </c>
      <c r="X77" s="37">
        <v>100</v>
      </c>
      <c r="Y77" s="39">
        <f t="shared" si="5"/>
        <v>0</v>
      </c>
      <c r="Z77" s="71"/>
      <c r="AC77" s="39"/>
      <c r="AD77" s="39"/>
    </row>
    <row r="78" spans="1:30" ht="15" customHeight="1">
      <c r="A78" s="40">
        <v>2758</v>
      </c>
      <c r="B78" s="42" t="s">
        <v>122</v>
      </c>
      <c r="C78" s="70"/>
      <c r="D78" s="59"/>
      <c r="E78" s="34"/>
      <c r="F78" s="34">
        <v>5148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f t="shared" si="3"/>
        <v>0</v>
      </c>
      <c r="N78" s="35">
        <v>2040.16</v>
      </c>
      <c r="O78" s="35">
        <v>264.30183999999997</v>
      </c>
      <c r="P78" s="35">
        <f t="shared" si="17"/>
        <v>12.954956474002039</v>
      </c>
      <c r="Q78" s="34"/>
      <c r="R78" s="34"/>
      <c r="S78" s="34">
        <v>3948</v>
      </c>
      <c r="T78" s="34">
        <v>1200</v>
      </c>
      <c r="U78" s="34">
        <v>0</v>
      </c>
      <c r="V78" s="34">
        <v>0</v>
      </c>
      <c r="W78" s="37">
        <f t="shared" si="20"/>
        <v>1200</v>
      </c>
      <c r="X78" s="37">
        <v>100</v>
      </c>
      <c r="Y78" s="39">
        <f t="shared" si="5"/>
        <v>0</v>
      </c>
      <c r="Z78" s="71"/>
      <c r="AC78" s="39"/>
      <c r="AD78" s="39"/>
    </row>
    <row r="79" spans="1:30" ht="38.25" customHeight="1">
      <c r="A79" s="40">
        <v>2759</v>
      </c>
      <c r="B79" s="74" t="s">
        <v>123</v>
      </c>
      <c r="C79" s="70"/>
      <c r="D79" s="59"/>
      <c r="E79" s="34"/>
      <c r="F79" s="34">
        <v>13105.71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165.6902</v>
      </c>
      <c r="M79" s="34">
        <f t="shared" si="3"/>
        <v>165.6902</v>
      </c>
      <c r="N79" s="35">
        <v>5260.74</v>
      </c>
      <c r="O79" s="35">
        <v>554.1524300000001</v>
      </c>
      <c r="P79" s="35">
        <f t="shared" si="17"/>
        <v>10.533735368028074</v>
      </c>
      <c r="Q79" s="34"/>
      <c r="R79" s="34"/>
      <c r="S79" s="34">
        <v>8260.74</v>
      </c>
      <c r="T79" s="34">
        <v>4679.28</v>
      </c>
      <c r="U79" s="34">
        <v>0</v>
      </c>
      <c r="V79" s="34">
        <v>0</v>
      </c>
      <c r="W79" s="37">
        <f t="shared" si="20"/>
        <v>4679.28</v>
      </c>
      <c r="X79" s="37">
        <v>100</v>
      </c>
      <c r="Y79" s="39">
        <f t="shared" si="5"/>
        <v>-0.00019999999858555384</v>
      </c>
      <c r="Z79" s="71"/>
      <c r="AC79" s="39"/>
      <c r="AD79" s="39"/>
    </row>
    <row r="80" spans="1:30" ht="40.5" customHeight="1">
      <c r="A80" s="40">
        <v>2760</v>
      </c>
      <c r="B80" s="74" t="s">
        <v>124</v>
      </c>
      <c r="C80" s="70"/>
      <c r="D80" s="59"/>
      <c r="E80" s="34"/>
      <c r="F80" s="34">
        <v>33394.73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4187.2769</v>
      </c>
      <c r="M80" s="34">
        <f t="shared" si="3"/>
        <v>4187.2769</v>
      </c>
      <c r="N80" s="35">
        <v>19876.960000000006</v>
      </c>
      <c r="O80" s="35">
        <v>10334.497680000006</v>
      </c>
      <c r="P80" s="35">
        <f t="shared" si="17"/>
        <v>51.992345308336894</v>
      </c>
      <c r="Q80" s="34"/>
      <c r="R80" s="34"/>
      <c r="S80" s="34">
        <v>20401.67</v>
      </c>
      <c r="T80" s="34">
        <v>8805.78</v>
      </c>
      <c r="U80" s="34">
        <v>0</v>
      </c>
      <c r="V80" s="34">
        <v>0</v>
      </c>
      <c r="W80" s="37">
        <f t="shared" si="20"/>
        <v>8805.78</v>
      </c>
      <c r="X80" s="37">
        <v>100</v>
      </c>
      <c r="Y80" s="39">
        <f t="shared" si="5"/>
        <v>0.0031000000017229468</v>
      </c>
      <c r="Z80" s="71"/>
      <c r="AC80" s="39"/>
      <c r="AD80" s="39"/>
    </row>
    <row r="81" spans="1:30" ht="26.25" customHeight="1">
      <c r="A81" s="52">
        <v>2764</v>
      </c>
      <c r="B81" s="75" t="s">
        <v>45</v>
      </c>
      <c r="C81" s="76"/>
      <c r="D81" s="76"/>
      <c r="E81" s="34">
        <f>M81+S81+W81</f>
        <v>32429.163450000004</v>
      </c>
      <c r="F81" s="34">
        <v>32429.16</v>
      </c>
      <c r="G81" s="34">
        <v>0</v>
      </c>
      <c r="H81" s="34">
        <v>0</v>
      </c>
      <c r="I81" s="34">
        <v>0</v>
      </c>
      <c r="J81" s="34">
        <v>0</v>
      </c>
      <c r="K81" s="34">
        <v>20655.564250000003</v>
      </c>
      <c r="L81" s="34">
        <v>11744.6092</v>
      </c>
      <c r="M81" s="34">
        <f t="shared" si="3"/>
        <v>32400.173450000002</v>
      </c>
      <c r="N81" s="35">
        <v>28.99</v>
      </c>
      <c r="O81" s="35">
        <v>28.96069</v>
      </c>
      <c r="P81" s="35">
        <f t="shared" si="17"/>
        <v>99.89889617109348</v>
      </c>
      <c r="Q81" s="34">
        <v>-5387</v>
      </c>
      <c r="R81" s="34">
        <f>N81+Q81</f>
        <v>-5358.01</v>
      </c>
      <c r="S81" s="34">
        <v>28.99</v>
      </c>
      <c r="T81" s="34">
        <v>0</v>
      </c>
      <c r="U81" s="34">
        <v>0</v>
      </c>
      <c r="V81" s="34">
        <v>0</v>
      </c>
      <c r="W81" s="37">
        <f>SUM(T81:V81)</f>
        <v>0</v>
      </c>
      <c r="X81" s="37">
        <v>100</v>
      </c>
      <c r="Y81" s="39">
        <f t="shared" si="5"/>
        <v>-0.0034500000037951395</v>
      </c>
      <c r="Z81" s="71"/>
      <c r="AC81" s="39"/>
      <c r="AD81" s="39"/>
    </row>
    <row r="82" spans="1:30" ht="28.5" customHeight="1">
      <c r="A82" s="52">
        <v>2766</v>
      </c>
      <c r="B82" s="75" t="s">
        <v>46</v>
      </c>
      <c r="C82" s="76"/>
      <c r="D82" s="76"/>
      <c r="E82" s="34">
        <f>M82+S82+W82</f>
        <v>220704.78241</v>
      </c>
      <c r="F82" s="34">
        <v>220704.78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86761.44241000002</v>
      </c>
      <c r="M82" s="34">
        <f aca="true" t="shared" si="21" ref="M82:M138">SUM(G82:L82)</f>
        <v>86761.44241000002</v>
      </c>
      <c r="N82" s="35">
        <v>104232.04999999997</v>
      </c>
      <c r="O82" s="35">
        <v>39618.84593</v>
      </c>
      <c r="P82" s="35">
        <f t="shared" si="17"/>
        <v>38.01023382923008</v>
      </c>
      <c r="Q82" s="34">
        <v>-38000</v>
      </c>
      <c r="R82" s="34">
        <f>N82+Q82</f>
        <v>66232.04999999997</v>
      </c>
      <c r="S82" s="34">
        <v>91000</v>
      </c>
      <c r="T82" s="34">
        <v>42943.34</v>
      </c>
      <c r="U82" s="34">
        <v>0</v>
      </c>
      <c r="V82" s="34">
        <v>0</v>
      </c>
      <c r="W82" s="37">
        <f>SUM(T82:V82)</f>
        <v>42943.34</v>
      </c>
      <c r="X82" s="37">
        <v>100</v>
      </c>
      <c r="Y82" s="39">
        <f aca="true" t="shared" si="22" ref="Y82:Y137">F82-(M82+S82+W82)</f>
        <v>-0.002410000015515834</v>
      </c>
      <c r="Z82" s="71"/>
      <c r="AC82" s="39"/>
      <c r="AD82" s="39"/>
    </row>
    <row r="83" spans="1:30" ht="24.75" customHeight="1">
      <c r="A83" s="52">
        <v>2768</v>
      </c>
      <c r="B83" s="75" t="s">
        <v>125</v>
      </c>
      <c r="C83" s="76"/>
      <c r="D83" s="76"/>
      <c r="E83" s="34"/>
      <c r="F83" s="34">
        <v>14800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f t="shared" si="21"/>
        <v>0</v>
      </c>
      <c r="N83" s="35">
        <v>8935.16</v>
      </c>
      <c r="O83" s="35">
        <v>1328.29105</v>
      </c>
      <c r="P83" s="35">
        <f t="shared" si="17"/>
        <v>14.865889922508382</v>
      </c>
      <c r="Q83" s="34"/>
      <c r="R83" s="34"/>
      <c r="S83" s="34">
        <v>8800</v>
      </c>
      <c r="T83" s="34">
        <v>6000</v>
      </c>
      <c r="U83" s="34">
        <v>0</v>
      </c>
      <c r="V83" s="34">
        <v>0</v>
      </c>
      <c r="W83" s="37">
        <f>SUM(T83:V83)</f>
        <v>6000</v>
      </c>
      <c r="X83" s="38">
        <v>100</v>
      </c>
      <c r="Y83" s="39">
        <f t="shared" si="22"/>
        <v>0</v>
      </c>
      <c r="Z83" s="71"/>
      <c r="AC83" s="39"/>
      <c r="AD83" s="39"/>
    </row>
    <row r="84" spans="1:30" ht="24.75" customHeight="1">
      <c r="A84" s="52">
        <v>2776</v>
      </c>
      <c r="B84" s="75" t="s">
        <v>159</v>
      </c>
      <c r="C84" s="76"/>
      <c r="D84" s="76"/>
      <c r="E84" s="34"/>
      <c r="F84" s="34">
        <v>12737.19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58.663729999999994</v>
      </c>
      <c r="M84" s="34">
        <f t="shared" si="21"/>
        <v>58.663729999999994</v>
      </c>
      <c r="N84" s="35">
        <v>5648.780000000001</v>
      </c>
      <c r="O84" s="35">
        <v>148.73727</v>
      </c>
      <c r="P84" s="35">
        <f t="shared" si="17"/>
        <v>2.633086613392626</v>
      </c>
      <c r="Q84" s="34"/>
      <c r="R84" s="34"/>
      <c r="S84" s="34">
        <v>12678.53</v>
      </c>
      <c r="T84" s="34">
        <v>0</v>
      </c>
      <c r="U84" s="34">
        <v>0</v>
      </c>
      <c r="V84" s="34">
        <v>0</v>
      </c>
      <c r="W84" s="37">
        <f>SUM(T84:V84)</f>
        <v>0</v>
      </c>
      <c r="X84" s="38">
        <v>100</v>
      </c>
      <c r="Y84" s="39">
        <f t="shared" si="22"/>
        <v>-0.0037300000003597233</v>
      </c>
      <c r="Z84" s="71"/>
      <c r="AC84" s="39"/>
      <c r="AD84" s="39"/>
    </row>
    <row r="85" spans="1:30" ht="17.25" customHeight="1">
      <c r="A85" s="40">
        <v>2820</v>
      </c>
      <c r="B85" s="30" t="s">
        <v>47</v>
      </c>
      <c r="C85" s="70"/>
      <c r="D85" s="59"/>
      <c r="E85" s="34">
        <f>M85+S85+W85</f>
        <v>30083.935999999998</v>
      </c>
      <c r="F85" s="34">
        <v>30083.94</v>
      </c>
      <c r="G85" s="34">
        <v>0</v>
      </c>
      <c r="H85" s="34">
        <v>0</v>
      </c>
      <c r="I85" s="34">
        <v>0</v>
      </c>
      <c r="J85" s="34">
        <v>4200</v>
      </c>
      <c r="K85" s="34">
        <v>5368.94</v>
      </c>
      <c r="L85" s="34">
        <v>81.07600000000001</v>
      </c>
      <c r="M85" s="34">
        <f t="shared" si="21"/>
        <v>9650.015999999998</v>
      </c>
      <c r="N85" s="35">
        <v>8853.920000000002</v>
      </c>
      <c r="O85" s="35">
        <v>201.926</v>
      </c>
      <c r="P85" s="35">
        <f t="shared" si="17"/>
        <v>2.280639535934365</v>
      </c>
      <c r="Q85" s="34">
        <v>-19391.35</v>
      </c>
      <c r="R85" s="34">
        <f>N85+Q85</f>
        <v>-10537.429999999997</v>
      </c>
      <c r="S85" s="34">
        <v>8853.92</v>
      </c>
      <c r="T85" s="34">
        <v>11580</v>
      </c>
      <c r="U85" s="34">
        <v>0</v>
      </c>
      <c r="V85" s="34">
        <v>0</v>
      </c>
      <c r="W85" s="37">
        <f aca="true" t="shared" si="23" ref="W85:W92">SUM(T85:V85)</f>
        <v>11580</v>
      </c>
      <c r="X85" s="38">
        <v>100</v>
      </c>
      <c r="Y85" s="39">
        <f t="shared" si="22"/>
        <v>0.004000000000814907</v>
      </c>
      <c r="Z85" s="71"/>
      <c r="AC85" s="39"/>
      <c r="AD85" s="39"/>
    </row>
    <row r="86" spans="1:30" ht="26.25" customHeight="1">
      <c r="A86" s="40">
        <v>2821</v>
      </c>
      <c r="B86" s="30" t="s">
        <v>48</v>
      </c>
      <c r="C86" s="70"/>
      <c r="D86" s="59"/>
      <c r="E86" s="34">
        <f>M86+S86+W86</f>
        <v>71999.539</v>
      </c>
      <c r="F86" s="34">
        <v>71999.54000000001</v>
      </c>
      <c r="G86" s="34">
        <v>0</v>
      </c>
      <c r="H86" s="34">
        <v>0</v>
      </c>
      <c r="I86" s="34">
        <v>0</v>
      </c>
      <c r="J86" s="34">
        <v>0</v>
      </c>
      <c r="K86" s="34">
        <v>130.93400000000003</v>
      </c>
      <c r="L86" s="34">
        <v>1739.485</v>
      </c>
      <c r="M86" s="34">
        <f t="shared" si="21"/>
        <v>1870.4189999999999</v>
      </c>
      <c r="N86" s="35">
        <v>40000.17999999999</v>
      </c>
      <c r="O86" s="35">
        <v>50.144000000000005</v>
      </c>
      <c r="P86" s="35">
        <f t="shared" si="17"/>
        <v>0.12535943588253856</v>
      </c>
      <c r="Q86" s="34">
        <v>-44500</v>
      </c>
      <c r="R86" s="34">
        <f>N86+Q86</f>
        <v>-4499.820000000007</v>
      </c>
      <c r="S86" s="34">
        <v>40000.12</v>
      </c>
      <c r="T86" s="34">
        <v>30129</v>
      </c>
      <c r="U86" s="34">
        <v>0</v>
      </c>
      <c r="V86" s="34">
        <v>0</v>
      </c>
      <c r="W86" s="37">
        <f t="shared" si="23"/>
        <v>30129</v>
      </c>
      <c r="X86" s="38">
        <v>100</v>
      </c>
      <c r="Y86" s="39">
        <f t="shared" si="22"/>
        <v>0.0010000000038417056</v>
      </c>
      <c r="Z86" s="71"/>
      <c r="AC86" s="39"/>
      <c r="AD86" s="39"/>
    </row>
    <row r="87" spans="1:30" ht="15" customHeight="1">
      <c r="A87" s="52">
        <v>2822</v>
      </c>
      <c r="B87" s="75" t="s">
        <v>49</v>
      </c>
      <c r="C87" s="77"/>
      <c r="D87" s="76"/>
      <c r="E87" s="34">
        <f>M87+S87+W87</f>
        <v>4937.183</v>
      </c>
      <c r="F87" s="34">
        <v>4937.18</v>
      </c>
      <c r="G87" s="34">
        <v>0</v>
      </c>
      <c r="H87" s="34">
        <v>0</v>
      </c>
      <c r="I87" s="34">
        <v>0</v>
      </c>
      <c r="J87" s="34">
        <v>0</v>
      </c>
      <c r="K87" s="34">
        <v>4821.183</v>
      </c>
      <c r="L87" s="34">
        <v>0</v>
      </c>
      <c r="M87" s="34">
        <f t="shared" si="21"/>
        <v>4821.183</v>
      </c>
      <c r="N87" s="35">
        <v>116</v>
      </c>
      <c r="O87" s="35">
        <v>16.492</v>
      </c>
      <c r="P87" s="35">
        <f t="shared" si="17"/>
        <v>14.217241379310346</v>
      </c>
      <c r="Q87" s="34">
        <v>-20000</v>
      </c>
      <c r="R87" s="34">
        <f>N87+Q87</f>
        <v>-19884</v>
      </c>
      <c r="S87" s="34">
        <v>116</v>
      </c>
      <c r="T87" s="34">
        <v>0</v>
      </c>
      <c r="U87" s="34">
        <v>0</v>
      </c>
      <c r="V87" s="34">
        <v>0</v>
      </c>
      <c r="W87" s="37">
        <f t="shared" si="23"/>
        <v>0</v>
      </c>
      <c r="X87" s="38">
        <v>100</v>
      </c>
      <c r="Y87" s="39">
        <f t="shared" si="22"/>
        <v>-0.0029999999997016857</v>
      </c>
      <c r="Z87" s="71"/>
      <c r="AC87" s="39"/>
      <c r="AD87" s="39"/>
    </row>
    <row r="88" spans="1:30" ht="15" customHeight="1">
      <c r="A88" s="52">
        <v>2823</v>
      </c>
      <c r="B88" s="75" t="s">
        <v>50</v>
      </c>
      <c r="C88" s="77"/>
      <c r="D88" s="76"/>
      <c r="E88" s="34">
        <f>M88+S88+W88</f>
        <v>1161</v>
      </c>
      <c r="F88" s="34">
        <v>1161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963.8</v>
      </c>
      <c r="M88" s="34">
        <f t="shared" si="21"/>
        <v>963.8</v>
      </c>
      <c r="N88" s="35">
        <v>197.2</v>
      </c>
      <c r="O88" s="35">
        <v>26.814</v>
      </c>
      <c r="P88" s="35">
        <f t="shared" si="17"/>
        <v>13.597363083164302</v>
      </c>
      <c r="Q88" s="34">
        <v>-9000</v>
      </c>
      <c r="R88" s="34">
        <f>N88+Q88</f>
        <v>-8802.8</v>
      </c>
      <c r="S88" s="34">
        <v>197.2</v>
      </c>
      <c r="T88" s="34">
        <v>0</v>
      </c>
      <c r="U88" s="34">
        <v>0</v>
      </c>
      <c r="V88" s="34">
        <v>0</v>
      </c>
      <c r="W88" s="37">
        <f t="shared" si="23"/>
        <v>0</v>
      </c>
      <c r="X88" s="38">
        <v>100</v>
      </c>
      <c r="Y88" s="39">
        <f t="shared" si="22"/>
        <v>0</v>
      </c>
      <c r="Z88" s="134" t="s">
        <v>191</v>
      </c>
      <c r="AC88" s="39"/>
      <c r="AD88" s="39"/>
    </row>
    <row r="89" spans="1:30" ht="15" customHeight="1">
      <c r="A89" s="52">
        <v>2824</v>
      </c>
      <c r="B89" s="75" t="s">
        <v>51</v>
      </c>
      <c r="C89" s="77"/>
      <c r="D89" s="76"/>
      <c r="E89" s="34">
        <f>M89+S89+W89</f>
        <v>32271.953</v>
      </c>
      <c r="F89" s="34">
        <v>32271.95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2257.273</v>
      </c>
      <c r="M89" s="34">
        <f t="shared" si="21"/>
        <v>2257.273</v>
      </c>
      <c r="N89" s="35">
        <v>6153.6900000000005</v>
      </c>
      <c r="O89" s="35">
        <v>36.663</v>
      </c>
      <c r="P89" s="35">
        <f t="shared" si="17"/>
        <v>0.595788868142529</v>
      </c>
      <c r="Q89" s="34">
        <v>-9000</v>
      </c>
      <c r="R89" s="34">
        <f>N89+Q89</f>
        <v>-2846.3099999999995</v>
      </c>
      <c r="S89" s="34">
        <v>6153.68</v>
      </c>
      <c r="T89" s="34">
        <v>23861</v>
      </c>
      <c r="U89" s="34">
        <v>0</v>
      </c>
      <c r="V89" s="34">
        <v>0</v>
      </c>
      <c r="W89" s="37">
        <f t="shared" si="23"/>
        <v>23861</v>
      </c>
      <c r="X89" s="38">
        <v>85</v>
      </c>
      <c r="Y89" s="39">
        <f t="shared" si="22"/>
        <v>-0.0030000000006111804</v>
      </c>
      <c r="Z89" s="71"/>
      <c r="AC89" s="39"/>
      <c r="AD89" s="39"/>
    </row>
    <row r="90" spans="1:30" ht="12" customHeight="1">
      <c r="A90" s="52">
        <v>2825</v>
      </c>
      <c r="B90" s="75" t="s">
        <v>126</v>
      </c>
      <c r="C90" s="77"/>
      <c r="D90" s="76"/>
      <c r="E90" s="34"/>
      <c r="F90" s="34">
        <v>10539.99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22.415</v>
      </c>
      <c r="M90" s="34">
        <f t="shared" si="21"/>
        <v>22.415</v>
      </c>
      <c r="N90" s="35">
        <v>3303.5800000000004</v>
      </c>
      <c r="O90" s="35">
        <v>0</v>
      </c>
      <c r="P90" s="35">
        <f t="shared" si="17"/>
        <v>0</v>
      </c>
      <c r="Q90" s="34"/>
      <c r="R90" s="34"/>
      <c r="S90" s="34">
        <v>3303.58</v>
      </c>
      <c r="T90" s="34">
        <v>7214</v>
      </c>
      <c r="U90" s="34">
        <v>0</v>
      </c>
      <c r="V90" s="34">
        <v>0</v>
      </c>
      <c r="W90" s="37">
        <f t="shared" si="23"/>
        <v>7214</v>
      </c>
      <c r="X90" s="38">
        <v>100</v>
      </c>
      <c r="Y90" s="39">
        <f t="shared" si="22"/>
        <v>-0.004999999999199645</v>
      </c>
      <c r="Z90" s="71"/>
      <c r="AC90" s="39"/>
      <c r="AD90" s="39"/>
    </row>
    <row r="91" spans="1:30" ht="28.5" customHeight="1">
      <c r="A91" s="52">
        <v>3201</v>
      </c>
      <c r="B91" s="75" t="s">
        <v>52</v>
      </c>
      <c r="C91" s="77"/>
      <c r="D91" s="76"/>
      <c r="E91" s="34">
        <f>M91+S91+W91</f>
        <v>50249.56196</v>
      </c>
      <c r="F91" s="34">
        <v>50249.56</v>
      </c>
      <c r="G91" s="34">
        <v>0</v>
      </c>
      <c r="H91" s="34">
        <v>0</v>
      </c>
      <c r="I91" s="34">
        <v>0</v>
      </c>
      <c r="J91" s="34">
        <v>140.17</v>
      </c>
      <c r="K91" s="34">
        <v>41.4</v>
      </c>
      <c r="L91" s="34">
        <v>80.95196000000001</v>
      </c>
      <c r="M91" s="34">
        <f t="shared" si="21"/>
        <v>262.52196000000004</v>
      </c>
      <c r="N91" s="35">
        <v>15331.039999999999</v>
      </c>
      <c r="O91" s="35">
        <v>3.5230000000000006</v>
      </c>
      <c r="P91" s="35">
        <f>O91/N91*100</f>
        <v>0.0229795238940085</v>
      </c>
      <c r="Q91" s="34"/>
      <c r="R91" s="34"/>
      <c r="S91" s="34">
        <v>15331.039999999999</v>
      </c>
      <c r="T91" s="34">
        <v>34656</v>
      </c>
      <c r="U91" s="34">
        <v>0</v>
      </c>
      <c r="V91" s="34">
        <v>0</v>
      </c>
      <c r="W91" s="37">
        <f t="shared" si="23"/>
        <v>34656</v>
      </c>
      <c r="X91" s="38">
        <v>85</v>
      </c>
      <c r="Y91" s="39">
        <f t="shared" si="22"/>
        <v>-0.0019600000014179386</v>
      </c>
      <c r="Z91" s="71"/>
      <c r="AC91" s="39"/>
      <c r="AD91" s="39"/>
    </row>
    <row r="92" spans="1:30" ht="42" customHeight="1">
      <c r="A92" s="52">
        <v>8014</v>
      </c>
      <c r="B92" s="75" t="s">
        <v>150</v>
      </c>
      <c r="C92" s="77"/>
      <c r="D92" s="76"/>
      <c r="E92" s="34">
        <f>M92+S92+W92</f>
        <v>4833.831</v>
      </c>
      <c r="F92" s="34">
        <f>M92+S92+W92</f>
        <v>4833.831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1491.781</v>
      </c>
      <c r="M92" s="34">
        <f t="shared" si="21"/>
        <v>1491.781</v>
      </c>
      <c r="N92" s="35">
        <v>3342.05</v>
      </c>
      <c r="O92" s="35">
        <v>2899.15983</v>
      </c>
      <c r="P92" s="35">
        <f>O92/N92*100</f>
        <v>86.74794901333014</v>
      </c>
      <c r="Q92" s="34"/>
      <c r="R92" s="34"/>
      <c r="S92" s="34">
        <v>3342.05</v>
      </c>
      <c r="T92" s="34">
        <v>0</v>
      </c>
      <c r="U92" s="34">
        <v>0</v>
      </c>
      <c r="V92" s="34">
        <v>0</v>
      </c>
      <c r="W92" s="37">
        <f t="shared" si="23"/>
        <v>0</v>
      </c>
      <c r="X92" s="43" t="s">
        <v>16</v>
      </c>
      <c r="Y92" s="39">
        <f>F92-(M92+S92+W92)</f>
        <v>0</v>
      </c>
      <c r="Z92" s="71"/>
      <c r="AC92" s="39"/>
      <c r="AD92" s="39"/>
    </row>
    <row r="93" spans="1:30" s="50" customFormat="1" ht="19.5" customHeight="1">
      <c r="A93" s="44"/>
      <c r="B93" s="45" t="s">
        <v>53</v>
      </c>
      <c r="C93" s="46"/>
      <c r="D93" s="47"/>
      <c r="E93" s="48">
        <f aca="true" t="shared" si="24" ref="E93:N93">SUM(E94:E146)</f>
        <v>2580491.339419999</v>
      </c>
      <c r="F93" s="48">
        <f>SUM(F94:F146)</f>
        <v>3497131.37585</v>
      </c>
      <c r="G93" s="48">
        <f t="shared" si="24"/>
        <v>38792.57401</v>
      </c>
      <c r="H93" s="48">
        <f t="shared" si="24"/>
        <v>173923.147</v>
      </c>
      <c r="I93" s="48">
        <f t="shared" si="24"/>
        <v>244535</v>
      </c>
      <c r="J93" s="48">
        <f t="shared" si="24"/>
        <v>345876.76000000007</v>
      </c>
      <c r="K93" s="48">
        <f t="shared" si="24"/>
        <v>469480.61944000004</v>
      </c>
      <c r="L93" s="48">
        <f t="shared" si="24"/>
        <v>503723.3126599999</v>
      </c>
      <c r="M93" s="48">
        <f t="shared" si="24"/>
        <v>1776331.4131100003</v>
      </c>
      <c r="N93" s="48">
        <f t="shared" si="24"/>
        <v>866321.0799999998</v>
      </c>
      <c r="O93" s="48">
        <f>SUM(O94:O146)</f>
        <v>305748.43893999985</v>
      </c>
      <c r="P93" s="48">
        <f>O93/N93*100</f>
        <v>35.29273914701463</v>
      </c>
      <c r="Q93" s="48">
        <f aca="true" t="shared" si="25" ref="Q93:W93">SUM(Q94:Q146)</f>
        <v>72848.59999999999</v>
      </c>
      <c r="R93" s="48">
        <f t="shared" si="25"/>
        <v>653158.5500000002</v>
      </c>
      <c r="S93" s="48">
        <f t="shared" si="25"/>
        <v>882791.4291499997</v>
      </c>
      <c r="T93" s="48">
        <f t="shared" si="25"/>
        <v>838091.2000000001</v>
      </c>
      <c r="U93" s="48">
        <f t="shared" si="25"/>
        <v>0</v>
      </c>
      <c r="V93" s="48">
        <f t="shared" si="25"/>
        <v>0</v>
      </c>
      <c r="W93" s="48">
        <f t="shared" si="25"/>
        <v>838091.2000000001</v>
      </c>
      <c r="X93" s="49" t="s">
        <v>16</v>
      </c>
      <c r="Y93" s="28"/>
      <c r="Z93" s="28"/>
      <c r="AC93" s="51"/>
      <c r="AD93" s="51"/>
    </row>
    <row r="94" spans="1:30" ht="26.25" customHeight="1">
      <c r="A94" s="40">
        <v>2509</v>
      </c>
      <c r="B94" s="30" t="s">
        <v>54</v>
      </c>
      <c r="C94" s="70"/>
      <c r="D94" s="59"/>
      <c r="E94" s="34">
        <f aca="true" t="shared" si="26" ref="E94:E122">M94+S94+W94</f>
        <v>8825.845</v>
      </c>
      <c r="F94" s="34">
        <v>8825.84</v>
      </c>
      <c r="G94" s="34">
        <v>0</v>
      </c>
      <c r="H94" s="34">
        <v>0</v>
      </c>
      <c r="I94" s="34">
        <v>0</v>
      </c>
      <c r="J94" s="34">
        <v>114.22</v>
      </c>
      <c r="K94" s="34">
        <v>78.605</v>
      </c>
      <c r="L94" s="34">
        <v>77.8</v>
      </c>
      <c r="M94" s="34">
        <f t="shared" si="21"/>
        <v>270.625</v>
      </c>
      <c r="N94" s="35">
        <v>8555.22</v>
      </c>
      <c r="O94" s="35">
        <v>1350.58131</v>
      </c>
      <c r="P94" s="57">
        <f aca="true" t="shared" si="27" ref="P94:P143">O94/N94*100</f>
        <v>15.78663447579373</v>
      </c>
      <c r="Q94" s="58">
        <v>-3173.99</v>
      </c>
      <c r="R94" s="34">
        <f aca="true" t="shared" si="28" ref="R94:R108">N94+Q94</f>
        <v>5381.23</v>
      </c>
      <c r="S94" s="34">
        <v>8555.22</v>
      </c>
      <c r="T94" s="34">
        <v>0</v>
      </c>
      <c r="U94" s="34">
        <v>0</v>
      </c>
      <c r="V94" s="34">
        <v>0</v>
      </c>
      <c r="W94" s="37">
        <f aca="true" t="shared" si="29" ref="W94:W146">SUM(T94:V94)</f>
        <v>0</v>
      </c>
      <c r="X94" s="38">
        <v>85</v>
      </c>
      <c r="Y94" s="39">
        <f t="shared" si="22"/>
        <v>-0.004999999999199645</v>
      </c>
      <c r="Z94" s="71"/>
      <c r="AC94" s="39"/>
      <c r="AD94" s="39"/>
    </row>
    <row r="95" spans="1:30" ht="22.5">
      <c r="A95" s="40">
        <v>2513</v>
      </c>
      <c r="B95" s="30" t="s">
        <v>55</v>
      </c>
      <c r="C95" s="70" t="s">
        <v>17</v>
      </c>
      <c r="D95" s="59" t="s">
        <v>18</v>
      </c>
      <c r="E95" s="34">
        <f t="shared" si="26"/>
        <v>46869.194</v>
      </c>
      <c r="F95" s="34">
        <v>46869.19</v>
      </c>
      <c r="G95" s="34">
        <v>0</v>
      </c>
      <c r="H95" s="34">
        <v>121.91</v>
      </c>
      <c r="I95" s="34">
        <v>31.55</v>
      </c>
      <c r="J95" s="34">
        <v>294.46</v>
      </c>
      <c r="K95" s="34">
        <v>10.074</v>
      </c>
      <c r="L95" s="34">
        <v>4912.44</v>
      </c>
      <c r="M95" s="34">
        <f t="shared" si="21"/>
        <v>5370.433999999999</v>
      </c>
      <c r="N95" s="35">
        <v>5184.630000000001</v>
      </c>
      <c r="O95" s="35">
        <v>3830.76142</v>
      </c>
      <c r="P95" s="57">
        <f t="shared" si="27"/>
        <v>73.8868814168031</v>
      </c>
      <c r="Q95" s="58">
        <v>-6425.8</v>
      </c>
      <c r="R95" s="34">
        <f t="shared" si="28"/>
        <v>-1241.1699999999992</v>
      </c>
      <c r="S95" s="34">
        <v>5176.76</v>
      </c>
      <c r="T95" s="34">
        <v>36322</v>
      </c>
      <c r="U95" s="34">
        <v>0</v>
      </c>
      <c r="V95" s="34">
        <v>0</v>
      </c>
      <c r="W95" s="37">
        <f t="shared" si="29"/>
        <v>36322</v>
      </c>
      <c r="X95" s="38">
        <v>85</v>
      </c>
      <c r="Y95" s="39">
        <f t="shared" si="22"/>
        <v>-0.004000000000814907</v>
      </c>
      <c r="Z95" s="71"/>
      <c r="AC95" s="39"/>
      <c r="AD95" s="39"/>
    </row>
    <row r="96" spans="1:30" ht="22.5">
      <c r="A96" s="40">
        <v>2517</v>
      </c>
      <c r="B96" s="30" t="s">
        <v>105</v>
      </c>
      <c r="C96" s="70"/>
      <c r="D96" s="59"/>
      <c r="E96" s="34">
        <f t="shared" si="26"/>
        <v>36737.7394</v>
      </c>
      <c r="F96" s="34">
        <v>36737.74</v>
      </c>
      <c r="G96" s="34">
        <v>0</v>
      </c>
      <c r="H96" s="34">
        <v>0</v>
      </c>
      <c r="I96" s="34">
        <v>85.64</v>
      </c>
      <c r="J96" s="34">
        <v>843.86</v>
      </c>
      <c r="K96" s="34">
        <v>24.907999999999998</v>
      </c>
      <c r="L96" s="34">
        <v>10684.811399999999</v>
      </c>
      <c r="M96" s="34">
        <f t="shared" si="21"/>
        <v>11639.219399999998</v>
      </c>
      <c r="N96" s="35">
        <v>6129.400000000001</v>
      </c>
      <c r="O96" s="35">
        <v>2787.3341400000004</v>
      </c>
      <c r="P96" s="57">
        <f t="shared" si="27"/>
        <v>45.474828531340755</v>
      </c>
      <c r="Q96" s="58">
        <v>6680.78</v>
      </c>
      <c r="R96" s="34">
        <f t="shared" si="28"/>
        <v>12810.18</v>
      </c>
      <c r="S96" s="34">
        <v>6121.52</v>
      </c>
      <c r="T96" s="34">
        <v>18977</v>
      </c>
      <c r="U96" s="34">
        <v>0</v>
      </c>
      <c r="V96" s="34">
        <v>0</v>
      </c>
      <c r="W96" s="37">
        <f t="shared" si="29"/>
        <v>18977</v>
      </c>
      <c r="X96" s="38">
        <v>85</v>
      </c>
      <c r="Y96" s="39">
        <f t="shared" si="22"/>
        <v>0.0005999999993946403</v>
      </c>
      <c r="Z96" s="71"/>
      <c r="AC96" s="39"/>
      <c r="AD96" s="39"/>
    </row>
    <row r="97" spans="1:30" ht="22.5">
      <c r="A97" s="40">
        <v>2518</v>
      </c>
      <c r="B97" s="30" t="s">
        <v>106</v>
      </c>
      <c r="C97" s="70"/>
      <c r="D97" s="59"/>
      <c r="E97" s="34">
        <f t="shared" si="26"/>
        <v>64505.25</v>
      </c>
      <c r="F97" s="34">
        <v>64505.25</v>
      </c>
      <c r="G97" s="34">
        <v>0</v>
      </c>
      <c r="H97" s="34">
        <v>0</v>
      </c>
      <c r="I97" s="34">
        <v>0</v>
      </c>
      <c r="J97" s="34">
        <v>0</v>
      </c>
      <c r="K97" s="34">
        <v>326.79</v>
      </c>
      <c r="L97" s="34">
        <v>850.77</v>
      </c>
      <c r="M97" s="34">
        <f t="shared" si="21"/>
        <v>1177.56</v>
      </c>
      <c r="N97" s="35">
        <v>39327.69</v>
      </c>
      <c r="O97" s="35">
        <v>211.50799999999998</v>
      </c>
      <c r="P97" s="57">
        <f t="shared" si="27"/>
        <v>0.5378093653606402</v>
      </c>
      <c r="Q97" s="58">
        <v>0</v>
      </c>
      <c r="R97" s="34">
        <f t="shared" si="28"/>
        <v>39327.69</v>
      </c>
      <c r="S97" s="34">
        <v>39327.69</v>
      </c>
      <c r="T97" s="34">
        <v>24000</v>
      </c>
      <c r="U97" s="34">
        <v>0</v>
      </c>
      <c r="V97" s="34">
        <v>0</v>
      </c>
      <c r="W97" s="37">
        <f t="shared" si="29"/>
        <v>24000</v>
      </c>
      <c r="X97" s="38">
        <v>85</v>
      </c>
      <c r="Y97" s="39">
        <f t="shared" si="22"/>
        <v>0</v>
      </c>
      <c r="Z97" s="71"/>
      <c r="AC97" s="39"/>
      <c r="AD97" s="39"/>
    </row>
    <row r="98" spans="1:30" ht="22.5">
      <c r="A98" s="40">
        <v>2519</v>
      </c>
      <c r="B98" s="30" t="s">
        <v>107</v>
      </c>
      <c r="C98" s="70"/>
      <c r="D98" s="59"/>
      <c r="E98" s="34">
        <f t="shared" si="26"/>
        <v>6484.5074</v>
      </c>
      <c r="F98" s="34">
        <v>6484.51</v>
      </c>
      <c r="G98" s="34">
        <v>0</v>
      </c>
      <c r="H98" s="34">
        <v>47.6</v>
      </c>
      <c r="I98" s="34">
        <v>53.64</v>
      </c>
      <c r="J98" s="34">
        <v>155</v>
      </c>
      <c r="K98" s="34">
        <v>51.279</v>
      </c>
      <c r="L98" s="34">
        <v>1165.3784</v>
      </c>
      <c r="M98" s="34">
        <f t="shared" si="21"/>
        <v>1472.8974</v>
      </c>
      <c r="N98" s="35">
        <v>5011.610000000001</v>
      </c>
      <c r="O98" s="35">
        <v>4131.9909</v>
      </c>
      <c r="P98" s="57">
        <f t="shared" si="27"/>
        <v>82.44837287817685</v>
      </c>
      <c r="Q98" s="58">
        <v>-1.3499999999999943</v>
      </c>
      <c r="R98" s="34">
        <f t="shared" si="28"/>
        <v>5010.26</v>
      </c>
      <c r="S98" s="34">
        <v>5011.610000000001</v>
      </c>
      <c r="T98" s="34">
        <v>0</v>
      </c>
      <c r="U98" s="34">
        <v>0</v>
      </c>
      <c r="V98" s="34">
        <v>0</v>
      </c>
      <c r="W98" s="37">
        <f t="shared" si="29"/>
        <v>0</v>
      </c>
      <c r="X98" s="38">
        <v>85</v>
      </c>
      <c r="Y98" s="39">
        <f t="shared" si="22"/>
        <v>0.002599999999802094</v>
      </c>
      <c r="Z98" s="71"/>
      <c r="AC98" s="39"/>
      <c r="AD98" s="39"/>
    </row>
    <row r="99" spans="1:30" ht="22.5">
      <c r="A99" s="40">
        <v>2520</v>
      </c>
      <c r="B99" s="30" t="s">
        <v>108</v>
      </c>
      <c r="C99" s="70"/>
      <c r="D99" s="59"/>
      <c r="E99" s="34">
        <f t="shared" si="26"/>
        <v>5229.352</v>
      </c>
      <c r="F99" s="34">
        <v>5229.35</v>
      </c>
      <c r="G99" s="34">
        <v>0</v>
      </c>
      <c r="H99" s="34">
        <v>0</v>
      </c>
      <c r="I99" s="34">
        <v>184.04</v>
      </c>
      <c r="J99" s="34">
        <v>117.91</v>
      </c>
      <c r="K99" s="34">
        <v>42.552</v>
      </c>
      <c r="L99" s="34">
        <v>3017.73</v>
      </c>
      <c r="M99" s="34">
        <f t="shared" si="21"/>
        <v>3362.232</v>
      </c>
      <c r="N99" s="35">
        <v>1867.1200000000001</v>
      </c>
      <c r="O99" s="35">
        <v>1736.57231</v>
      </c>
      <c r="P99" s="57">
        <f t="shared" si="27"/>
        <v>93.00807178970821</v>
      </c>
      <c r="Q99" s="58">
        <v>0</v>
      </c>
      <c r="R99" s="34">
        <f t="shared" si="28"/>
        <v>1867.1200000000001</v>
      </c>
      <c r="S99" s="34">
        <v>1867.1200000000001</v>
      </c>
      <c r="T99" s="34">
        <v>0</v>
      </c>
      <c r="U99" s="34">
        <v>0</v>
      </c>
      <c r="V99" s="34">
        <v>0</v>
      </c>
      <c r="W99" s="37">
        <f t="shared" si="29"/>
        <v>0</v>
      </c>
      <c r="X99" s="38">
        <v>85</v>
      </c>
      <c r="Y99" s="39">
        <f t="shared" si="22"/>
        <v>-0.001999999999497959</v>
      </c>
      <c r="Z99" s="71"/>
      <c r="AC99" s="39"/>
      <c r="AD99" s="39"/>
    </row>
    <row r="100" spans="1:30" ht="12.75">
      <c r="A100" s="40">
        <v>2532</v>
      </c>
      <c r="B100" s="30" t="s">
        <v>190</v>
      </c>
      <c r="C100" s="70"/>
      <c r="D100" s="59"/>
      <c r="E100" s="34"/>
      <c r="F100" s="34">
        <v>8000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f t="shared" si="21"/>
        <v>0</v>
      </c>
      <c r="N100" s="35">
        <v>500</v>
      </c>
      <c r="O100" s="35">
        <v>0</v>
      </c>
      <c r="P100" s="57">
        <f t="shared" si="27"/>
        <v>0</v>
      </c>
      <c r="Q100" s="58"/>
      <c r="R100" s="34"/>
      <c r="S100" s="34">
        <v>500</v>
      </c>
      <c r="T100" s="34">
        <v>7500</v>
      </c>
      <c r="U100" s="34">
        <v>0</v>
      </c>
      <c r="V100" s="62">
        <v>0</v>
      </c>
      <c r="W100" s="37">
        <f t="shared" si="29"/>
        <v>7500</v>
      </c>
      <c r="X100" s="38">
        <v>85</v>
      </c>
      <c r="Y100" s="39">
        <f t="shared" si="22"/>
        <v>0</v>
      </c>
      <c r="Z100" s="71"/>
      <c r="AC100" s="39"/>
      <c r="AD100" s="39"/>
    </row>
    <row r="101" spans="1:30" ht="22.5">
      <c r="A101" s="40">
        <v>2533</v>
      </c>
      <c r="B101" s="30" t="s">
        <v>184</v>
      </c>
      <c r="C101" s="70"/>
      <c r="D101" s="59"/>
      <c r="E101" s="34"/>
      <c r="F101" s="34">
        <v>10000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f t="shared" si="21"/>
        <v>0</v>
      </c>
      <c r="N101" s="35">
        <v>499.99999999999994</v>
      </c>
      <c r="O101" s="35">
        <v>0</v>
      </c>
      <c r="P101" s="57">
        <f t="shared" si="27"/>
        <v>0</v>
      </c>
      <c r="Q101" s="58"/>
      <c r="R101" s="34"/>
      <c r="S101" s="34">
        <v>500</v>
      </c>
      <c r="T101" s="34">
        <v>9500</v>
      </c>
      <c r="U101" s="34">
        <v>0</v>
      </c>
      <c r="V101" s="62">
        <v>0</v>
      </c>
      <c r="W101" s="37">
        <f t="shared" si="29"/>
        <v>9500</v>
      </c>
      <c r="X101" s="38">
        <v>85</v>
      </c>
      <c r="Y101" s="39">
        <f t="shared" si="22"/>
        <v>0</v>
      </c>
      <c r="Z101" s="71"/>
      <c r="AC101" s="39"/>
      <c r="AD101" s="39"/>
    </row>
    <row r="102" spans="1:30" ht="22.5">
      <c r="A102" s="40">
        <v>2534</v>
      </c>
      <c r="B102" s="30" t="s">
        <v>185</v>
      </c>
      <c r="C102" s="70"/>
      <c r="D102" s="59"/>
      <c r="E102" s="34"/>
      <c r="F102" s="34">
        <v>10000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f t="shared" si="21"/>
        <v>0</v>
      </c>
      <c r="N102" s="35">
        <v>500</v>
      </c>
      <c r="O102" s="35">
        <v>0</v>
      </c>
      <c r="P102" s="57">
        <f t="shared" si="27"/>
        <v>0</v>
      </c>
      <c r="Q102" s="58"/>
      <c r="R102" s="34"/>
      <c r="S102" s="34">
        <v>500</v>
      </c>
      <c r="T102" s="34">
        <v>9500</v>
      </c>
      <c r="U102" s="34">
        <v>0</v>
      </c>
      <c r="V102" s="62">
        <v>0</v>
      </c>
      <c r="W102" s="37">
        <f t="shared" si="29"/>
        <v>9500</v>
      </c>
      <c r="X102" s="38">
        <v>85</v>
      </c>
      <c r="Y102" s="39">
        <f t="shared" si="22"/>
        <v>0</v>
      </c>
      <c r="Z102" s="71"/>
      <c r="AC102" s="39"/>
      <c r="AD102" s="39"/>
    </row>
    <row r="103" spans="1:30" ht="12.75">
      <c r="A103" s="40">
        <v>2708</v>
      </c>
      <c r="B103" s="30" t="s">
        <v>199</v>
      </c>
      <c r="C103" s="70"/>
      <c r="D103" s="59"/>
      <c r="E103" s="34"/>
      <c r="F103" s="34">
        <v>10000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f t="shared" si="21"/>
        <v>0</v>
      </c>
      <c r="N103" s="35">
        <v>499.99999999999994</v>
      </c>
      <c r="O103" s="35">
        <v>39.50299999999999</v>
      </c>
      <c r="P103" s="57">
        <f t="shared" si="27"/>
        <v>7.900599999999999</v>
      </c>
      <c r="Q103" s="58"/>
      <c r="R103" s="34"/>
      <c r="S103" s="34">
        <v>499.99999999999994</v>
      </c>
      <c r="T103" s="34">
        <v>9500</v>
      </c>
      <c r="U103" s="34">
        <v>0</v>
      </c>
      <c r="V103" s="62">
        <v>0</v>
      </c>
      <c r="W103" s="37">
        <f>SUM(T103:V103)</f>
        <v>9500</v>
      </c>
      <c r="X103" s="38">
        <v>85</v>
      </c>
      <c r="Y103" s="39">
        <f t="shared" si="22"/>
        <v>0</v>
      </c>
      <c r="Z103" s="71"/>
      <c r="AC103" s="39"/>
      <c r="AD103" s="39"/>
    </row>
    <row r="104" spans="1:30" ht="12.75">
      <c r="A104" s="40">
        <v>2709</v>
      </c>
      <c r="B104" s="30" t="s">
        <v>200</v>
      </c>
      <c r="C104" s="70"/>
      <c r="D104" s="59"/>
      <c r="E104" s="34"/>
      <c r="F104" s="34">
        <v>10000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f>SUM(G104:L104)</f>
        <v>0</v>
      </c>
      <c r="N104" s="35">
        <v>1000.0000000000001</v>
      </c>
      <c r="O104" s="35">
        <v>0</v>
      </c>
      <c r="P104" s="57">
        <f t="shared" si="27"/>
        <v>0</v>
      </c>
      <c r="Q104" s="58"/>
      <c r="R104" s="34"/>
      <c r="S104" s="34">
        <v>1000.0000000000001</v>
      </c>
      <c r="T104" s="34">
        <v>9000</v>
      </c>
      <c r="U104" s="34">
        <v>0</v>
      </c>
      <c r="V104" s="62">
        <v>0</v>
      </c>
      <c r="W104" s="37">
        <f>SUM(T104:V104)</f>
        <v>9000</v>
      </c>
      <c r="X104" s="38">
        <v>85</v>
      </c>
      <c r="Y104" s="39">
        <f t="shared" si="22"/>
        <v>0</v>
      </c>
      <c r="Z104" s="71"/>
      <c r="AC104" s="39"/>
      <c r="AD104" s="39"/>
    </row>
    <row r="105" spans="1:30" ht="12.75">
      <c r="A105" s="40">
        <v>2710</v>
      </c>
      <c r="B105" s="30" t="s">
        <v>201</v>
      </c>
      <c r="C105" s="70"/>
      <c r="D105" s="59"/>
      <c r="E105" s="34"/>
      <c r="F105" s="34">
        <v>10000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f>SUM(G105:L105)</f>
        <v>0</v>
      </c>
      <c r="N105" s="35">
        <v>500</v>
      </c>
      <c r="O105" s="35">
        <v>72.842</v>
      </c>
      <c r="P105" s="57">
        <f t="shared" si="27"/>
        <v>14.5684</v>
      </c>
      <c r="Q105" s="58"/>
      <c r="R105" s="34"/>
      <c r="S105" s="34">
        <v>500</v>
      </c>
      <c r="T105" s="34">
        <v>9500</v>
      </c>
      <c r="U105" s="34">
        <v>0</v>
      </c>
      <c r="V105" s="62">
        <v>0</v>
      </c>
      <c r="W105" s="37">
        <f>SUM(T105:V105)</f>
        <v>9500</v>
      </c>
      <c r="X105" s="38">
        <v>85</v>
      </c>
      <c r="Y105" s="39">
        <f t="shared" si="22"/>
        <v>0</v>
      </c>
      <c r="Z105" s="71"/>
      <c r="AC105" s="39"/>
      <c r="AD105" s="39"/>
    </row>
    <row r="106" spans="1:30" ht="22.5">
      <c r="A106" s="40">
        <v>2711</v>
      </c>
      <c r="B106" s="30" t="s">
        <v>56</v>
      </c>
      <c r="C106" s="70"/>
      <c r="D106" s="59"/>
      <c r="E106" s="34">
        <f t="shared" si="26"/>
        <v>19365.352869999995</v>
      </c>
      <c r="F106" s="34">
        <v>19365.35</v>
      </c>
      <c r="G106" s="34">
        <v>0</v>
      </c>
      <c r="H106" s="34">
        <v>0</v>
      </c>
      <c r="I106" s="34">
        <v>0</v>
      </c>
      <c r="J106" s="34">
        <v>0</v>
      </c>
      <c r="K106" s="34">
        <v>286.36</v>
      </c>
      <c r="L106" s="34">
        <v>225.80286999999998</v>
      </c>
      <c r="M106" s="34">
        <f t="shared" si="21"/>
        <v>512.16287</v>
      </c>
      <c r="N106" s="35">
        <v>18853.19</v>
      </c>
      <c r="O106" s="35">
        <v>17556.453999999998</v>
      </c>
      <c r="P106" s="57">
        <f t="shared" si="27"/>
        <v>93.12192790716053</v>
      </c>
      <c r="Q106" s="58">
        <v>-1000</v>
      </c>
      <c r="R106" s="34">
        <f t="shared" si="28"/>
        <v>17853.19</v>
      </c>
      <c r="S106" s="34">
        <v>18853.189999999995</v>
      </c>
      <c r="T106" s="34">
        <v>0</v>
      </c>
      <c r="U106" s="34">
        <v>0</v>
      </c>
      <c r="V106" s="62">
        <v>0</v>
      </c>
      <c r="W106" s="37">
        <f t="shared" si="29"/>
        <v>0</v>
      </c>
      <c r="X106" s="38">
        <v>85</v>
      </c>
      <c r="Y106" s="39">
        <f t="shared" si="22"/>
        <v>-0.002869999996619299</v>
      </c>
      <c r="Z106" s="71"/>
      <c r="AC106" s="39"/>
      <c r="AD106" s="39"/>
    </row>
    <row r="107" spans="1:30" ht="22.5">
      <c r="A107" s="40">
        <v>2712</v>
      </c>
      <c r="B107" s="30" t="s">
        <v>57</v>
      </c>
      <c r="C107" s="70"/>
      <c r="D107" s="59"/>
      <c r="E107" s="34">
        <f t="shared" si="26"/>
        <v>19007.76537</v>
      </c>
      <c r="F107" s="34">
        <v>19007.77</v>
      </c>
      <c r="G107" s="34">
        <v>0</v>
      </c>
      <c r="H107" s="34">
        <v>0</v>
      </c>
      <c r="I107" s="34">
        <v>0</v>
      </c>
      <c r="J107" s="34">
        <v>0</v>
      </c>
      <c r="K107" s="34">
        <v>156.78199999999998</v>
      </c>
      <c r="L107" s="34">
        <v>368.18337</v>
      </c>
      <c r="M107" s="34">
        <f t="shared" si="21"/>
        <v>524.96537</v>
      </c>
      <c r="N107" s="35">
        <v>18482.809999999998</v>
      </c>
      <c r="O107" s="35">
        <v>16.687</v>
      </c>
      <c r="P107" s="57">
        <f t="shared" si="27"/>
        <v>0.09028389081530352</v>
      </c>
      <c r="Q107" s="58">
        <v>0</v>
      </c>
      <c r="R107" s="34">
        <f t="shared" si="28"/>
        <v>18482.809999999998</v>
      </c>
      <c r="S107" s="34">
        <v>18482.8</v>
      </c>
      <c r="T107" s="34">
        <v>0</v>
      </c>
      <c r="U107" s="34">
        <v>0</v>
      </c>
      <c r="V107" s="62">
        <v>0</v>
      </c>
      <c r="W107" s="37">
        <f t="shared" si="29"/>
        <v>0</v>
      </c>
      <c r="X107" s="38">
        <v>85</v>
      </c>
      <c r="Y107" s="39">
        <f t="shared" si="22"/>
        <v>0.004629999999451684</v>
      </c>
      <c r="Z107" s="71"/>
      <c r="AC107" s="39"/>
      <c r="AD107" s="39"/>
    </row>
    <row r="108" spans="1:30" ht="33.75">
      <c r="A108" s="40">
        <v>2713</v>
      </c>
      <c r="B108" s="30" t="s">
        <v>58</v>
      </c>
      <c r="C108" s="70"/>
      <c r="D108" s="59"/>
      <c r="E108" s="34">
        <f t="shared" si="26"/>
        <v>24769.827279999998</v>
      </c>
      <c r="F108" s="34">
        <v>24769.829999999998</v>
      </c>
      <c r="G108" s="34">
        <v>0</v>
      </c>
      <c r="H108" s="34">
        <v>0</v>
      </c>
      <c r="I108" s="34">
        <v>0</v>
      </c>
      <c r="J108" s="34">
        <v>0</v>
      </c>
      <c r="K108" s="34">
        <v>424.869</v>
      </c>
      <c r="L108" s="34">
        <v>3759.90828</v>
      </c>
      <c r="M108" s="34">
        <f t="shared" si="21"/>
        <v>4184.77728</v>
      </c>
      <c r="N108" s="35">
        <v>20585.050000000003</v>
      </c>
      <c r="O108" s="35">
        <v>13301.452819999999</v>
      </c>
      <c r="P108" s="57">
        <f t="shared" si="27"/>
        <v>64.61705373559936</v>
      </c>
      <c r="Q108" s="58">
        <v>0</v>
      </c>
      <c r="R108" s="34">
        <f t="shared" si="28"/>
        <v>20585.050000000003</v>
      </c>
      <c r="S108" s="34">
        <v>20585.05</v>
      </c>
      <c r="T108" s="34">
        <v>0</v>
      </c>
      <c r="U108" s="34">
        <v>0</v>
      </c>
      <c r="V108" s="34">
        <v>0</v>
      </c>
      <c r="W108" s="37">
        <f t="shared" si="29"/>
        <v>0</v>
      </c>
      <c r="X108" s="38">
        <v>85</v>
      </c>
      <c r="Y108" s="39">
        <f t="shared" si="22"/>
        <v>0.0027200000004086178</v>
      </c>
      <c r="Z108" s="71"/>
      <c r="AC108" s="39"/>
      <c r="AD108" s="39"/>
    </row>
    <row r="109" spans="1:30" ht="12.75">
      <c r="A109" s="40">
        <v>2714</v>
      </c>
      <c r="B109" s="30" t="s">
        <v>59</v>
      </c>
      <c r="C109" s="70"/>
      <c r="D109" s="59"/>
      <c r="E109" s="34">
        <f t="shared" si="26"/>
        <v>8465.65</v>
      </c>
      <c r="F109" s="34">
        <v>8465.65</v>
      </c>
      <c r="G109" s="34">
        <v>0</v>
      </c>
      <c r="H109" s="34">
        <v>0</v>
      </c>
      <c r="I109" s="34">
        <v>0</v>
      </c>
      <c r="J109" s="34">
        <v>0</v>
      </c>
      <c r="K109" s="34">
        <v>233.62</v>
      </c>
      <c r="L109" s="34">
        <v>315.87</v>
      </c>
      <c r="M109" s="34">
        <f t="shared" si="21"/>
        <v>549.49</v>
      </c>
      <c r="N109" s="35">
        <v>7916.160000000001</v>
      </c>
      <c r="O109" s="35">
        <v>6290.393</v>
      </c>
      <c r="P109" s="57">
        <f t="shared" si="27"/>
        <v>79.46268140108334</v>
      </c>
      <c r="Q109" s="58"/>
      <c r="R109" s="34"/>
      <c r="S109" s="34">
        <v>7916.16</v>
      </c>
      <c r="T109" s="34">
        <v>0</v>
      </c>
      <c r="U109" s="34">
        <v>0</v>
      </c>
      <c r="V109" s="62">
        <v>0</v>
      </c>
      <c r="W109" s="37">
        <f t="shared" si="29"/>
        <v>0</v>
      </c>
      <c r="X109" s="38">
        <v>85</v>
      </c>
      <c r="Y109" s="39">
        <f t="shared" si="22"/>
        <v>0</v>
      </c>
      <c r="Z109" s="71"/>
      <c r="AC109" s="39"/>
      <c r="AD109" s="39"/>
    </row>
    <row r="110" spans="1:30" ht="25.5" customHeight="1">
      <c r="A110" s="40">
        <v>2715</v>
      </c>
      <c r="B110" s="30" t="s">
        <v>151</v>
      </c>
      <c r="C110" s="70"/>
      <c r="D110" s="59"/>
      <c r="E110" s="34"/>
      <c r="F110" s="34">
        <v>9684.46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111.02</v>
      </c>
      <c r="M110" s="34">
        <f t="shared" si="21"/>
        <v>111.02</v>
      </c>
      <c r="N110" s="35">
        <v>9573.439999999999</v>
      </c>
      <c r="O110" s="35">
        <v>53.408</v>
      </c>
      <c r="P110" s="57">
        <f t="shared" si="27"/>
        <v>0.557876792459137</v>
      </c>
      <c r="Q110" s="58"/>
      <c r="R110" s="34"/>
      <c r="S110" s="34">
        <v>9573.44</v>
      </c>
      <c r="T110" s="34">
        <v>0</v>
      </c>
      <c r="U110" s="34">
        <v>0</v>
      </c>
      <c r="V110" s="62">
        <v>0</v>
      </c>
      <c r="W110" s="37">
        <f t="shared" si="29"/>
        <v>0</v>
      </c>
      <c r="X110" s="38">
        <v>85</v>
      </c>
      <c r="Y110" s="39">
        <f t="shared" si="22"/>
        <v>0</v>
      </c>
      <c r="Z110" s="71"/>
      <c r="AC110" s="39"/>
      <c r="AD110" s="39"/>
    </row>
    <row r="111" spans="1:30" ht="12.75">
      <c r="A111" s="40">
        <v>2716</v>
      </c>
      <c r="B111" s="30" t="s">
        <v>152</v>
      </c>
      <c r="C111" s="70"/>
      <c r="D111" s="59"/>
      <c r="E111" s="34"/>
      <c r="F111" s="34">
        <v>9921.96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22.41</v>
      </c>
      <c r="M111" s="34">
        <f t="shared" si="21"/>
        <v>22.41</v>
      </c>
      <c r="N111" s="35">
        <v>9899.55</v>
      </c>
      <c r="O111" s="35">
        <v>112.53</v>
      </c>
      <c r="P111" s="57">
        <f t="shared" si="27"/>
        <v>1.136718335681925</v>
      </c>
      <c r="Q111" s="58"/>
      <c r="R111" s="34"/>
      <c r="S111" s="34">
        <v>9899.55</v>
      </c>
      <c r="T111" s="34">
        <v>0</v>
      </c>
      <c r="U111" s="34">
        <v>0</v>
      </c>
      <c r="V111" s="62">
        <v>0</v>
      </c>
      <c r="W111" s="37">
        <f t="shared" si="29"/>
        <v>0</v>
      </c>
      <c r="X111" s="38">
        <v>85</v>
      </c>
      <c r="Y111" s="39">
        <f t="shared" si="22"/>
        <v>0</v>
      </c>
      <c r="Z111" s="71"/>
      <c r="AC111" s="39"/>
      <c r="AD111" s="39"/>
    </row>
    <row r="112" spans="1:30" ht="12.75">
      <c r="A112" s="40">
        <v>2717</v>
      </c>
      <c r="B112" s="30" t="s">
        <v>153</v>
      </c>
      <c r="C112" s="70"/>
      <c r="D112" s="59"/>
      <c r="E112" s="34"/>
      <c r="F112" s="34">
        <v>39999.11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19.11</v>
      </c>
      <c r="M112" s="34">
        <f t="shared" si="21"/>
        <v>19.11</v>
      </c>
      <c r="N112" s="35">
        <v>600.0000000000001</v>
      </c>
      <c r="O112" s="35">
        <v>126.60300000000001</v>
      </c>
      <c r="P112" s="57">
        <f t="shared" si="27"/>
        <v>21.100499999999997</v>
      </c>
      <c r="Q112" s="58"/>
      <c r="R112" s="34"/>
      <c r="S112" s="34">
        <v>600</v>
      </c>
      <c r="T112" s="34">
        <v>39380</v>
      </c>
      <c r="U112" s="34">
        <v>0</v>
      </c>
      <c r="V112" s="62">
        <v>0</v>
      </c>
      <c r="W112" s="37">
        <f t="shared" si="29"/>
        <v>39380</v>
      </c>
      <c r="X112" s="38">
        <v>85</v>
      </c>
      <c r="Y112" s="39">
        <f t="shared" si="22"/>
        <v>0</v>
      </c>
      <c r="Z112" s="71"/>
      <c r="AC112" s="39"/>
      <c r="AD112" s="39"/>
    </row>
    <row r="113" spans="1:30" ht="12.75">
      <c r="A113" s="40">
        <v>2718</v>
      </c>
      <c r="B113" s="30" t="s">
        <v>154</v>
      </c>
      <c r="C113" s="70"/>
      <c r="D113" s="59"/>
      <c r="E113" s="34"/>
      <c r="F113" s="34">
        <v>9999.34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25.67</v>
      </c>
      <c r="M113" s="34">
        <f t="shared" si="21"/>
        <v>25.67</v>
      </c>
      <c r="N113" s="35">
        <v>9973.67</v>
      </c>
      <c r="O113" s="35">
        <v>112.53</v>
      </c>
      <c r="P113" s="57">
        <f t="shared" si="27"/>
        <v>1.1282707368501264</v>
      </c>
      <c r="Q113" s="58"/>
      <c r="R113" s="34"/>
      <c r="S113" s="34">
        <v>9973.67</v>
      </c>
      <c r="T113" s="34">
        <v>0</v>
      </c>
      <c r="U113" s="34">
        <v>0</v>
      </c>
      <c r="V113" s="62">
        <v>0</v>
      </c>
      <c r="W113" s="37">
        <f t="shared" si="29"/>
        <v>0</v>
      </c>
      <c r="X113" s="38">
        <v>85</v>
      </c>
      <c r="Y113" s="39">
        <f t="shared" si="22"/>
        <v>0</v>
      </c>
      <c r="Z113" s="71"/>
      <c r="AC113" s="39"/>
      <c r="AD113" s="39"/>
    </row>
    <row r="114" spans="1:30" ht="29.25" customHeight="1">
      <c r="A114" s="40">
        <v>2719</v>
      </c>
      <c r="B114" s="30" t="s">
        <v>155</v>
      </c>
      <c r="C114" s="70"/>
      <c r="D114" s="59"/>
      <c r="E114" s="34"/>
      <c r="F114" s="34">
        <v>16000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f t="shared" si="21"/>
        <v>0</v>
      </c>
      <c r="N114" s="35">
        <v>6000</v>
      </c>
      <c r="O114" s="35">
        <v>115.27800000000002</v>
      </c>
      <c r="P114" s="57">
        <f t="shared" si="27"/>
        <v>1.9213000000000005</v>
      </c>
      <c r="Q114" s="58"/>
      <c r="R114" s="34"/>
      <c r="S114" s="34">
        <v>6000</v>
      </c>
      <c r="T114" s="34">
        <v>10000</v>
      </c>
      <c r="U114" s="34">
        <v>0</v>
      </c>
      <c r="V114" s="62">
        <v>0</v>
      </c>
      <c r="W114" s="37">
        <f t="shared" si="29"/>
        <v>10000</v>
      </c>
      <c r="X114" s="38">
        <v>85</v>
      </c>
      <c r="Y114" s="39">
        <f t="shared" si="22"/>
        <v>0</v>
      </c>
      <c r="Z114" s="71"/>
      <c r="AC114" s="39"/>
      <c r="AD114" s="39"/>
    </row>
    <row r="115" spans="1:30" ht="22.5">
      <c r="A115" s="40">
        <v>2747</v>
      </c>
      <c r="B115" s="30" t="s">
        <v>60</v>
      </c>
      <c r="C115" s="70"/>
      <c r="D115" s="59"/>
      <c r="E115" s="34">
        <f t="shared" si="26"/>
        <v>9476.65</v>
      </c>
      <c r="F115" s="34">
        <v>9476.65</v>
      </c>
      <c r="G115" s="34">
        <v>0</v>
      </c>
      <c r="H115" s="34">
        <v>0</v>
      </c>
      <c r="I115" s="34">
        <v>0</v>
      </c>
      <c r="J115" s="34">
        <v>190.17</v>
      </c>
      <c r="K115" s="34">
        <v>56.89</v>
      </c>
      <c r="L115" s="34">
        <v>1503.5800000000002</v>
      </c>
      <c r="M115" s="34">
        <f t="shared" si="21"/>
        <v>1750.64</v>
      </c>
      <c r="N115" s="35">
        <v>7726.01</v>
      </c>
      <c r="O115" s="35">
        <v>7003.24757</v>
      </c>
      <c r="P115" s="57">
        <f t="shared" si="27"/>
        <v>90.64507514227914</v>
      </c>
      <c r="Q115" s="58">
        <v>0</v>
      </c>
      <c r="R115" s="34">
        <f aca="true" t="shared" si="30" ref="R115:R129">N115+Q115</f>
        <v>7726.01</v>
      </c>
      <c r="S115" s="34">
        <v>7726.01</v>
      </c>
      <c r="T115" s="34">
        <v>0</v>
      </c>
      <c r="U115" s="34">
        <v>0</v>
      </c>
      <c r="V115" s="62">
        <v>0</v>
      </c>
      <c r="W115" s="37">
        <f t="shared" si="29"/>
        <v>0</v>
      </c>
      <c r="X115" s="38">
        <v>85</v>
      </c>
      <c r="Y115" s="39">
        <f t="shared" si="22"/>
        <v>0</v>
      </c>
      <c r="Z115" s="71"/>
      <c r="AC115" s="39"/>
      <c r="AD115" s="39"/>
    </row>
    <row r="116" spans="1:30" ht="12" customHeight="1">
      <c r="A116" s="40">
        <v>2748</v>
      </c>
      <c r="B116" s="30" t="s">
        <v>61</v>
      </c>
      <c r="C116" s="70"/>
      <c r="D116" s="59"/>
      <c r="E116" s="34">
        <f t="shared" si="26"/>
        <v>9878.96059</v>
      </c>
      <c r="F116" s="34">
        <v>9878.96</v>
      </c>
      <c r="G116" s="34">
        <v>0</v>
      </c>
      <c r="H116" s="34">
        <v>0</v>
      </c>
      <c r="I116" s="34">
        <v>0</v>
      </c>
      <c r="J116" s="34">
        <v>103.17</v>
      </c>
      <c r="K116" s="34">
        <v>106.824</v>
      </c>
      <c r="L116" s="34">
        <v>2366.1465900000003</v>
      </c>
      <c r="M116" s="34">
        <f t="shared" si="21"/>
        <v>2576.1405900000004</v>
      </c>
      <c r="N116" s="35">
        <v>7302.820000000001</v>
      </c>
      <c r="O116" s="35">
        <v>18.77517</v>
      </c>
      <c r="P116" s="57">
        <f t="shared" si="27"/>
        <v>0.25709479351812037</v>
      </c>
      <c r="Q116" s="58">
        <v>-4.519999999999982</v>
      </c>
      <c r="R116" s="34">
        <f t="shared" si="30"/>
        <v>7298.300000000001</v>
      </c>
      <c r="S116" s="34">
        <v>7302.820000000001</v>
      </c>
      <c r="T116" s="34">
        <v>0</v>
      </c>
      <c r="U116" s="34">
        <v>0</v>
      </c>
      <c r="V116" s="62">
        <v>0</v>
      </c>
      <c r="W116" s="37">
        <f t="shared" si="29"/>
        <v>0</v>
      </c>
      <c r="X116" s="38">
        <v>85</v>
      </c>
      <c r="Y116" s="39">
        <f t="shared" si="22"/>
        <v>-0.000590000001466251</v>
      </c>
      <c r="Z116" s="71"/>
      <c r="AC116" s="39"/>
      <c r="AD116" s="39"/>
    </row>
    <row r="117" spans="1:30" ht="22.5">
      <c r="A117" s="40">
        <v>2749</v>
      </c>
      <c r="B117" s="30" t="s">
        <v>62</v>
      </c>
      <c r="C117" s="70"/>
      <c r="D117" s="59"/>
      <c r="E117" s="34">
        <f t="shared" si="26"/>
        <v>8923.4285</v>
      </c>
      <c r="F117" s="34">
        <v>8923.43</v>
      </c>
      <c r="G117" s="34">
        <v>0</v>
      </c>
      <c r="H117" s="34">
        <v>0</v>
      </c>
      <c r="I117" s="34">
        <v>0</v>
      </c>
      <c r="J117" s="34">
        <v>91.16</v>
      </c>
      <c r="K117" s="34">
        <v>95.279</v>
      </c>
      <c r="L117" s="34">
        <v>886.8795000000001</v>
      </c>
      <c r="M117" s="34">
        <f t="shared" si="21"/>
        <v>1073.3185</v>
      </c>
      <c r="N117" s="35">
        <v>7850.109999999999</v>
      </c>
      <c r="O117" s="35">
        <v>2947.9361200000003</v>
      </c>
      <c r="P117" s="57">
        <f t="shared" si="27"/>
        <v>37.55280015184502</v>
      </c>
      <c r="Q117" s="58">
        <v>-3075.99</v>
      </c>
      <c r="R117" s="34">
        <f t="shared" si="30"/>
        <v>4774.119999999999</v>
      </c>
      <c r="S117" s="34">
        <v>7850.110000000001</v>
      </c>
      <c r="T117" s="34">
        <v>0</v>
      </c>
      <c r="U117" s="34">
        <v>0</v>
      </c>
      <c r="V117" s="62">
        <v>0</v>
      </c>
      <c r="W117" s="37">
        <f t="shared" si="29"/>
        <v>0</v>
      </c>
      <c r="X117" s="38">
        <v>85</v>
      </c>
      <c r="Y117" s="39">
        <f t="shared" si="22"/>
        <v>0.0015000000003055902</v>
      </c>
      <c r="Z117" s="71"/>
      <c r="AC117" s="39"/>
      <c r="AD117" s="39"/>
    </row>
    <row r="118" spans="1:30" ht="22.5">
      <c r="A118" s="40">
        <v>2750</v>
      </c>
      <c r="B118" s="30" t="s">
        <v>63</v>
      </c>
      <c r="C118" s="70"/>
      <c r="D118" s="59"/>
      <c r="E118" s="34">
        <f t="shared" si="26"/>
        <v>20877.535890000003</v>
      </c>
      <c r="F118" s="34">
        <v>20877.54</v>
      </c>
      <c r="G118" s="34">
        <v>0</v>
      </c>
      <c r="H118" s="34">
        <v>0</v>
      </c>
      <c r="I118" s="34">
        <v>0</v>
      </c>
      <c r="J118" s="34">
        <v>0</v>
      </c>
      <c r="K118" s="34">
        <v>139.54399999999998</v>
      </c>
      <c r="L118" s="34">
        <v>122.45189000000002</v>
      </c>
      <c r="M118" s="34">
        <f t="shared" si="21"/>
        <v>261.99589000000003</v>
      </c>
      <c r="N118" s="35">
        <v>20615.54</v>
      </c>
      <c r="O118" s="35">
        <v>0</v>
      </c>
      <c r="P118" s="57">
        <f t="shared" si="27"/>
        <v>0</v>
      </c>
      <c r="Q118" s="58">
        <v>0</v>
      </c>
      <c r="R118" s="34">
        <f t="shared" si="30"/>
        <v>20615.54</v>
      </c>
      <c r="S118" s="34">
        <v>20615.540000000005</v>
      </c>
      <c r="T118" s="34">
        <v>0</v>
      </c>
      <c r="U118" s="34">
        <v>0</v>
      </c>
      <c r="V118" s="62">
        <v>0</v>
      </c>
      <c r="W118" s="37">
        <f t="shared" si="29"/>
        <v>0</v>
      </c>
      <c r="X118" s="38">
        <v>85</v>
      </c>
      <c r="Y118" s="39">
        <f t="shared" si="22"/>
        <v>0.0041099999980360735</v>
      </c>
      <c r="Z118" s="71"/>
      <c r="AC118" s="39"/>
      <c r="AD118" s="39"/>
    </row>
    <row r="119" spans="1:30" ht="22.5">
      <c r="A119" s="40">
        <v>2774</v>
      </c>
      <c r="B119" s="30" t="s">
        <v>64</v>
      </c>
      <c r="C119" s="70"/>
      <c r="D119" s="59"/>
      <c r="E119" s="34">
        <f t="shared" si="26"/>
        <v>9441.00074</v>
      </c>
      <c r="F119" s="34">
        <v>9441</v>
      </c>
      <c r="G119" s="34">
        <v>0</v>
      </c>
      <c r="H119" s="34">
        <v>0</v>
      </c>
      <c r="I119" s="34">
        <v>0</v>
      </c>
      <c r="J119" s="34">
        <v>177.02</v>
      </c>
      <c r="K119" s="34">
        <v>2753.6707400000005</v>
      </c>
      <c r="L119" s="34">
        <v>2311.97</v>
      </c>
      <c r="M119" s="34">
        <f t="shared" si="21"/>
        <v>5242.66074</v>
      </c>
      <c r="N119" s="35">
        <v>4198.339999999999</v>
      </c>
      <c r="O119" s="35">
        <v>1806.8898999999997</v>
      </c>
      <c r="P119" s="57">
        <f t="shared" si="27"/>
        <v>43.038198430808364</v>
      </c>
      <c r="Q119" s="58">
        <v>0</v>
      </c>
      <c r="R119" s="34">
        <f t="shared" si="30"/>
        <v>4198.339999999999</v>
      </c>
      <c r="S119" s="34">
        <v>4198.34</v>
      </c>
      <c r="T119" s="34">
        <v>0</v>
      </c>
      <c r="U119" s="34">
        <v>0</v>
      </c>
      <c r="V119" s="62">
        <v>0</v>
      </c>
      <c r="W119" s="37">
        <f t="shared" si="29"/>
        <v>0</v>
      </c>
      <c r="X119" s="38">
        <v>85</v>
      </c>
      <c r="Y119" s="39">
        <f t="shared" si="22"/>
        <v>-0.0007399999994959217</v>
      </c>
      <c r="Z119" s="71"/>
      <c r="AC119" s="39"/>
      <c r="AD119" s="39"/>
    </row>
    <row r="120" spans="1:30" ht="30.75" customHeight="1">
      <c r="A120" s="40">
        <v>2836</v>
      </c>
      <c r="B120" s="30" t="s">
        <v>66</v>
      </c>
      <c r="C120" s="59" t="s">
        <v>65</v>
      </c>
      <c r="D120" s="59" t="s">
        <v>29</v>
      </c>
      <c r="E120" s="34">
        <f t="shared" si="26"/>
        <v>517914.5600800001</v>
      </c>
      <c r="F120" s="34">
        <v>517914.563</v>
      </c>
      <c r="G120" s="34">
        <v>26695.28</v>
      </c>
      <c r="H120" s="34">
        <v>95020.26</v>
      </c>
      <c r="I120" s="34">
        <v>130457.38</v>
      </c>
      <c r="J120" s="34">
        <v>150782.89</v>
      </c>
      <c r="K120" s="34">
        <v>67533.16803000004</v>
      </c>
      <c r="L120" s="34">
        <v>16751.992050000004</v>
      </c>
      <c r="M120" s="34">
        <f t="shared" si="21"/>
        <v>487240.97008000006</v>
      </c>
      <c r="N120" s="35">
        <v>40752.479999999996</v>
      </c>
      <c r="O120" s="35">
        <v>9.73</v>
      </c>
      <c r="P120" s="57">
        <f t="shared" si="27"/>
        <v>0.02387584755578066</v>
      </c>
      <c r="Q120" s="58">
        <v>0</v>
      </c>
      <c r="R120" s="34">
        <f t="shared" si="30"/>
        <v>40752.479999999996</v>
      </c>
      <c r="S120" s="34">
        <v>30673.59</v>
      </c>
      <c r="T120" s="34">
        <v>0</v>
      </c>
      <c r="U120" s="34">
        <v>0</v>
      </c>
      <c r="V120" s="34">
        <v>0</v>
      </c>
      <c r="W120" s="37">
        <f t="shared" si="29"/>
        <v>0</v>
      </c>
      <c r="X120" s="38">
        <v>100</v>
      </c>
      <c r="Y120" s="39">
        <f>F120-(M120+S120+W120)</f>
        <v>0.0029199999407865107</v>
      </c>
      <c r="Z120" s="71">
        <f>(Y120-F120)*(-1)</f>
        <v>517914.5600800001</v>
      </c>
      <c r="AC120" s="39"/>
      <c r="AD120" s="39"/>
    </row>
    <row r="121" spans="1:30" ht="30.75" customHeight="1">
      <c r="A121" s="40">
        <v>2837</v>
      </c>
      <c r="B121" s="30" t="s">
        <v>67</v>
      </c>
      <c r="C121" s="59" t="s">
        <v>65</v>
      </c>
      <c r="D121" s="59" t="s">
        <v>29</v>
      </c>
      <c r="E121" s="34">
        <f t="shared" si="26"/>
        <v>188332.57</v>
      </c>
      <c r="F121" s="34">
        <v>188332.569</v>
      </c>
      <c r="G121" s="34">
        <v>4419.39</v>
      </c>
      <c r="H121" s="34">
        <v>32295.87</v>
      </c>
      <c r="I121" s="34">
        <v>38410.7</v>
      </c>
      <c r="J121" s="34">
        <v>48382.92</v>
      </c>
      <c r="K121" s="34">
        <v>35064.978440000006</v>
      </c>
      <c r="L121" s="34">
        <v>5116.78829</v>
      </c>
      <c r="M121" s="34">
        <f t="shared" si="21"/>
        <v>163690.64672999998</v>
      </c>
      <c r="N121" s="35">
        <v>30694.1</v>
      </c>
      <c r="O121" s="35">
        <v>0</v>
      </c>
      <c r="P121" s="57">
        <f t="shared" si="27"/>
        <v>0</v>
      </c>
      <c r="Q121" s="58">
        <v>0</v>
      </c>
      <c r="R121" s="34">
        <f t="shared" si="30"/>
        <v>30694.1</v>
      </c>
      <c r="S121" s="34">
        <v>24641.92327000003</v>
      </c>
      <c r="T121" s="34">
        <v>0</v>
      </c>
      <c r="U121" s="34">
        <v>0</v>
      </c>
      <c r="V121" s="34">
        <v>0</v>
      </c>
      <c r="W121" s="37">
        <f t="shared" si="29"/>
        <v>0</v>
      </c>
      <c r="X121" s="38">
        <v>100</v>
      </c>
      <c r="Y121" s="39">
        <f>F121-(M121+S121+W121)</f>
        <v>-0.0010000000183936208</v>
      </c>
      <c r="Z121" s="71">
        <f aca="true" t="shared" si="31" ref="Z121:Z131">(Y121-F121)*(-1)</f>
        <v>188332.57</v>
      </c>
      <c r="AC121" s="39"/>
      <c r="AD121" s="39"/>
    </row>
    <row r="122" spans="1:30" ht="30.75" customHeight="1">
      <c r="A122" s="40">
        <v>2838</v>
      </c>
      <c r="B122" s="30" t="s">
        <v>68</v>
      </c>
      <c r="C122" s="59" t="s">
        <v>65</v>
      </c>
      <c r="D122" s="59" t="s">
        <v>29</v>
      </c>
      <c r="E122" s="34">
        <f t="shared" si="26"/>
        <v>235415.71</v>
      </c>
      <c r="F122" s="34">
        <v>235415.711</v>
      </c>
      <c r="G122" s="34">
        <v>7677.904009999999</v>
      </c>
      <c r="H122" s="34">
        <v>36840.41</v>
      </c>
      <c r="I122" s="34">
        <v>42449.59</v>
      </c>
      <c r="J122" s="34">
        <v>68817.44</v>
      </c>
      <c r="K122" s="34">
        <v>38116.895220000006</v>
      </c>
      <c r="L122" s="34">
        <v>10549.064890000001</v>
      </c>
      <c r="M122" s="34">
        <f t="shared" si="21"/>
        <v>204451.30412000002</v>
      </c>
      <c r="N122" s="35">
        <v>37472.520000000004</v>
      </c>
      <c r="O122" s="35">
        <v>48.089999999999996</v>
      </c>
      <c r="P122" s="57">
        <f t="shared" si="27"/>
        <v>0.1283340431868473</v>
      </c>
      <c r="Q122" s="58">
        <v>36463.13</v>
      </c>
      <c r="R122" s="34">
        <f t="shared" si="30"/>
        <v>73935.65</v>
      </c>
      <c r="S122" s="34">
        <v>30964.405879999977</v>
      </c>
      <c r="T122" s="34">
        <v>0</v>
      </c>
      <c r="U122" s="34">
        <v>0</v>
      </c>
      <c r="V122" s="34">
        <v>0</v>
      </c>
      <c r="W122" s="37">
        <f t="shared" si="29"/>
        <v>0</v>
      </c>
      <c r="X122" s="38">
        <v>100</v>
      </c>
      <c r="Y122" s="39">
        <f t="shared" si="22"/>
        <v>0.0010000000183936208</v>
      </c>
      <c r="Z122" s="71">
        <f t="shared" si="31"/>
        <v>235415.71</v>
      </c>
      <c r="AC122" s="39"/>
      <c r="AD122" s="39"/>
    </row>
    <row r="123" spans="1:30" ht="38.25" customHeight="1">
      <c r="A123" s="40">
        <v>2840</v>
      </c>
      <c r="B123" s="30" t="s">
        <v>156</v>
      </c>
      <c r="C123" s="59"/>
      <c r="D123" s="59"/>
      <c r="E123" s="34"/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f t="shared" si="21"/>
        <v>0</v>
      </c>
      <c r="N123" s="35">
        <v>82.66</v>
      </c>
      <c r="O123" s="35">
        <v>82.66</v>
      </c>
      <c r="P123" s="57">
        <f t="shared" si="27"/>
        <v>100</v>
      </c>
      <c r="Q123" s="58"/>
      <c r="R123" s="34"/>
      <c r="S123" s="34">
        <v>82.66</v>
      </c>
      <c r="T123" s="34">
        <v>0</v>
      </c>
      <c r="U123" s="34">
        <v>0</v>
      </c>
      <c r="V123" s="34">
        <v>0</v>
      </c>
      <c r="W123" s="37">
        <f t="shared" si="29"/>
        <v>0</v>
      </c>
      <c r="X123" s="38">
        <v>100</v>
      </c>
      <c r="Y123" s="39">
        <f t="shared" si="22"/>
        <v>-82.66</v>
      </c>
      <c r="Z123" s="71">
        <f t="shared" si="31"/>
        <v>82.66</v>
      </c>
      <c r="AC123" s="39"/>
      <c r="AD123" s="39"/>
    </row>
    <row r="124" spans="1:30" ht="26.25" customHeight="1">
      <c r="A124" s="40">
        <v>2851</v>
      </c>
      <c r="B124" s="30" t="s">
        <v>69</v>
      </c>
      <c r="C124" s="59"/>
      <c r="D124" s="59"/>
      <c r="E124" s="34">
        <f aca="true" t="shared" si="32" ref="E124:E139">M124+S124+W124</f>
        <v>449596.89704</v>
      </c>
      <c r="F124" s="34">
        <v>449596.89704</v>
      </c>
      <c r="G124" s="34">
        <v>0</v>
      </c>
      <c r="H124" s="34">
        <v>0</v>
      </c>
      <c r="I124" s="34">
        <v>32861.28</v>
      </c>
      <c r="J124" s="34">
        <v>75076.47</v>
      </c>
      <c r="K124" s="34">
        <v>100053.21</v>
      </c>
      <c r="L124" s="34">
        <v>111890.13704000003</v>
      </c>
      <c r="M124" s="34">
        <f t="shared" si="21"/>
        <v>319881.09704</v>
      </c>
      <c r="N124" s="35">
        <v>87321.99000000002</v>
      </c>
      <c r="O124" s="35">
        <v>48315.19721000002</v>
      </c>
      <c r="P124" s="57">
        <f t="shared" si="27"/>
        <v>55.32993145254708</v>
      </c>
      <c r="Q124" s="58">
        <v>22625.47</v>
      </c>
      <c r="R124" s="34">
        <f t="shared" si="30"/>
        <v>109947.46000000002</v>
      </c>
      <c r="S124" s="34">
        <v>100000</v>
      </c>
      <c r="T124" s="34">
        <v>29715.8</v>
      </c>
      <c r="U124" s="34">
        <v>0</v>
      </c>
      <c r="V124" s="34">
        <v>0</v>
      </c>
      <c r="W124" s="37">
        <f t="shared" si="29"/>
        <v>29715.8</v>
      </c>
      <c r="X124" s="38">
        <v>100</v>
      </c>
      <c r="Y124" s="39">
        <f t="shared" si="22"/>
        <v>0</v>
      </c>
      <c r="Z124" s="71">
        <f t="shared" si="31"/>
        <v>449596.89704</v>
      </c>
      <c r="AC124" s="39"/>
      <c r="AD124" s="39"/>
    </row>
    <row r="125" spans="1:30" ht="23.25" customHeight="1">
      <c r="A125" s="40">
        <v>2855</v>
      </c>
      <c r="B125" s="30" t="s">
        <v>70</v>
      </c>
      <c r="C125" s="70"/>
      <c r="D125" s="59"/>
      <c r="E125" s="34">
        <f t="shared" si="32"/>
        <v>324028.9973299999</v>
      </c>
      <c r="F125" s="34">
        <v>324028.993</v>
      </c>
      <c r="G125" s="34">
        <v>0</v>
      </c>
      <c r="H125" s="34">
        <v>0</v>
      </c>
      <c r="I125" s="34">
        <v>0</v>
      </c>
      <c r="J125" s="34">
        <v>0</v>
      </c>
      <c r="K125" s="34">
        <v>83731.64801999996</v>
      </c>
      <c r="L125" s="34">
        <v>107588.20930999995</v>
      </c>
      <c r="M125" s="34">
        <f t="shared" si="21"/>
        <v>191319.8573299999</v>
      </c>
      <c r="N125" s="35">
        <v>99636.36999999998</v>
      </c>
      <c r="O125" s="35">
        <v>44704.870699999985</v>
      </c>
      <c r="P125" s="57">
        <f t="shared" si="27"/>
        <v>44.868024296750264</v>
      </c>
      <c r="Q125" s="58">
        <v>0</v>
      </c>
      <c r="R125" s="34">
        <f t="shared" si="30"/>
        <v>99636.36999999998</v>
      </c>
      <c r="S125" s="34">
        <v>73000</v>
      </c>
      <c r="T125" s="34">
        <v>59709.14</v>
      </c>
      <c r="U125" s="62">
        <v>0</v>
      </c>
      <c r="V125" s="62">
        <v>0</v>
      </c>
      <c r="W125" s="37">
        <f>SUM(T125:V125)</f>
        <v>59709.14</v>
      </c>
      <c r="X125" s="38">
        <v>100</v>
      </c>
      <c r="Y125" s="39">
        <f t="shared" si="22"/>
        <v>-0.0043299999088048935</v>
      </c>
      <c r="Z125" s="71">
        <f t="shared" si="31"/>
        <v>324028.9973299999</v>
      </c>
      <c r="AC125" s="39"/>
      <c r="AD125" s="39"/>
    </row>
    <row r="126" spans="1:30" ht="22.5">
      <c r="A126" s="40">
        <v>2856</v>
      </c>
      <c r="B126" s="30" t="s">
        <v>71</v>
      </c>
      <c r="C126" s="70"/>
      <c r="D126" s="59"/>
      <c r="E126" s="34">
        <f t="shared" si="32"/>
        <v>102304.12357999998</v>
      </c>
      <c r="F126" s="34">
        <v>102304.125</v>
      </c>
      <c r="G126" s="34">
        <v>0</v>
      </c>
      <c r="H126" s="34">
        <v>0</v>
      </c>
      <c r="I126" s="34">
        <v>0</v>
      </c>
      <c r="J126" s="34">
        <v>0</v>
      </c>
      <c r="K126" s="34">
        <v>23811.95441</v>
      </c>
      <c r="L126" s="34">
        <v>29394.20917</v>
      </c>
      <c r="M126" s="34">
        <f t="shared" si="21"/>
        <v>53206.16357999999</v>
      </c>
      <c r="N126" s="35">
        <v>32895.47</v>
      </c>
      <c r="O126" s="35">
        <v>21103.85806</v>
      </c>
      <c r="P126" s="57">
        <f t="shared" si="27"/>
        <v>64.1542986313921</v>
      </c>
      <c r="Q126" s="58">
        <v>0</v>
      </c>
      <c r="R126" s="34">
        <f t="shared" si="30"/>
        <v>32895.47</v>
      </c>
      <c r="S126" s="34">
        <v>40000</v>
      </c>
      <c r="T126" s="34">
        <v>9097.96</v>
      </c>
      <c r="U126" s="62">
        <v>0</v>
      </c>
      <c r="V126" s="62">
        <v>0</v>
      </c>
      <c r="W126" s="37">
        <f t="shared" si="29"/>
        <v>9097.96</v>
      </c>
      <c r="X126" s="38">
        <v>100</v>
      </c>
      <c r="Y126" s="39">
        <f t="shared" si="22"/>
        <v>0.001420000015059486</v>
      </c>
      <c r="Z126" s="71">
        <f t="shared" si="31"/>
        <v>102304.12357999998</v>
      </c>
      <c r="AC126" s="39"/>
      <c r="AD126" s="39"/>
    </row>
    <row r="127" spans="1:30" ht="35.25" customHeight="1">
      <c r="A127" s="40">
        <v>2857</v>
      </c>
      <c r="B127" s="30" t="s">
        <v>72</v>
      </c>
      <c r="C127" s="70"/>
      <c r="D127" s="59"/>
      <c r="E127" s="34">
        <f t="shared" si="32"/>
        <v>127880.1523</v>
      </c>
      <c r="F127" s="34">
        <v>127880.15</v>
      </c>
      <c r="G127" s="34">
        <v>0</v>
      </c>
      <c r="H127" s="34">
        <v>0</v>
      </c>
      <c r="I127" s="34">
        <v>0</v>
      </c>
      <c r="J127" s="34">
        <v>0</v>
      </c>
      <c r="K127" s="34">
        <v>22184.182</v>
      </c>
      <c r="L127" s="34">
        <v>39326.89029999999</v>
      </c>
      <c r="M127" s="34">
        <f t="shared" si="21"/>
        <v>61511.07229999999</v>
      </c>
      <c r="N127" s="35">
        <v>45693.69</v>
      </c>
      <c r="O127" s="35">
        <v>26860.081770000004</v>
      </c>
      <c r="P127" s="57">
        <f t="shared" si="27"/>
        <v>58.782912410882126</v>
      </c>
      <c r="Q127" s="58">
        <v>0</v>
      </c>
      <c r="R127" s="34">
        <f t="shared" si="30"/>
        <v>45693.69</v>
      </c>
      <c r="S127" s="34">
        <v>50000</v>
      </c>
      <c r="T127" s="34">
        <v>16369.08</v>
      </c>
      <c r="U127" s="62">
        <v>0</v>
      </c>
      <c r="V127" s="62">
        <v>0</v>
      </c>
      <c r="W127" s="37">
        <f t="shared" si="29"/>
        <v>16369.08</v>
      </c>
      <c r="X127" s="38">
        <v>100</v>
      </c>
      <c r="Y127" s="39">
        <f t="shared" si="22"/>
        <v>-0.0023000000073807314</v>
      </c>
      <c r="Z127" s="71">
        <f t="shared" si="31"/>
        <v>127880.1523</v>
      </c>
      <c r="AC127" s="39"/>
      <c r="AD127" s="39"/>
    </row>
    <row r="128" spans="1:30" ht="45">
      <c r="A128" s="40">
        <v>2858</v>
      </c>
      <c r="B128" s="30" t="s">
        <v>73</v>
      </c>
      <c r="C128" s="31"/>
      <c r="D128" s="32"/>
      <c r="E128" s="34">
        <f t="shared" si="32"/>
        <v>1140.32564</v>
      </c>
      <c r="F128" s="34">
        <v>1140.33</v>
      </c>
      <c r="G128" s="34">
        <v>0</v>
      </c>
      <c r="H128" s="34">
        <v>0</v>
      </c>
      <c r="I128" s="34">
        <v>0</v>
      </c>
      <c r="J128" s="34">
        <v>0</v>
      </c>
      <c r="K128" s="34">
        <v>111.1052</v>
      </c>
      <c r="L128" s="34">
        <v>229.86044</v>
      </c>
      <c r="M128" s="34">
        <f t="shared" si="21"/>
        <v>340.96564</v>
      </c>
      <c r="N128" s="35">
        <v>799.3599999999999</v>
      </c>
      <c r="O128" s="35">
        <v>234.0738</v>
      </c>
      <c r="P128" s="57">
        <f t="shared" si="27"/>
        <v>29.282651120896723</v>
      </c>
      <c r="Q128" s="58">
        <v>0</v>
      </c>
      <c r="R128" s="34">
        <f t="shared" si="30"/>
        <v>799.3599999999999</v>
      </c>
      <c r="S128" s="34">
        <v>799.36</v>
      </c>
      <c r="T128" s="34">
        <v>0</v>
      </c>
      <c r="U128" s="62">
        <v>0</v>
      </c>
      <c r="V128" s="62">
        <v>0</v>
      </c>
      <c r="W128" s="37">
        <f t="shared" si="29"/>
        <v>0</v>
      </c>
      <c r="X128" s="38">
        <v>100</v>
      </c>
      <c r="Y128" s="39">
        <f t="shared" si="22"/>
        <v>0.004359999999905995</v>
      </c>
      <c r="Z128" s="71">
        <f t="shared" si="31"/>
        <v>1140.32564</v>
      </c>
      <c r="AC128" s="39"/>
      <c r="AD128" s="39"/>
    </row>
    <row r="129" spans="1:30" ht="43.5" customHeight="1">
      <c r="A129" s="40">
        <v>2859</v>
      </c>
      <c r="B129" s="30" t="s">
        <v>74</v>
      </c>
      <c r="C129" s="59"/>
      <c r="D129" s="59"/>
      <c r="E129" s="34">
        <f t="shared" si="32"/>
        <v>33618.9968</v>
      </c>
      <c r="F129" s="34">
        <v>33619</v>
      </c>
      <c r="G129" s="34">
        <v>0</v>
      </c>
      <c r="H129" s="34">
        <v>0</v>
      </c>
      <c r="I129" s="34">
        <v>0</v>
      </c>
      <c r="J129" s="34">
        <v>0</v>
      </c>
      <c r="K129" s="34">
        <v>6805.683999999999</v>
      </c>
      <c r="L129" s="34">
        <v>10526.092800000002</v>
      </c>
      <c r="M129" s="34">
        <f t="shared" si="21"/>
        <v>17331.7768</v>
      </c>
      <c r="N129" s="35">
        <v>7640</v>
      </c>
      <c r="O129" s="35">
        <v>3950.942</v>
      </c>
      <c r="P129" s="57">
        <f t="shared" si="27"/>
        <v>51.713900523560206</v>
      </c>
      <c r="Q129" s="58">
        <v>0</v>
      </c>
      <c r="R129" s="34">
        <f t="shared" si="30"/>
        <v>7640</v>
      </c>
      <c r="S129" s="34">
        <v>10151.82</v>
      </c>
      <c r="T129" s="34">
        <v>6135.4</v>
      </c>
      <c r="U129" s="34">
        <v>0</v>
      </c>
      <c r="V129" s="62">
        <v>0</v>
      </c>
      <c r="W129" s="37">
        <f t="shared" si="29"/>
        <v>6135.4</v>
      </c>
      <c r="X129" s="38">
        <v>100</v>
      </c>
      <c r="Y129" s="39">
        <f>F129-(M129+S129+W129)</f>
        <v>0.0031999999991967343</v>
      </c>
      <c r="Z129" s="71">
        <f t="shared" si="31"/>
        <v>33618.9968</v>
      </c>
      <c r="AC129" s="39"/>
      <c r="AD129" s="39"/>
    </row>
    <row r="130" spans="1:30" ht="38.25" customHeight="1">
      <c r="A130" s="40">
        <v>2860</v>
      </c>
      <c r="B130" s="30" t="s">
        <v>75</v>
      </c>
      <c r="C130" s="59"/>
      <c r="D130" s="59"/>
      <c r="E130" s="34">
        <f t="shared" si="32"/>
        <v>833.3271</v>
      </c>
      <c r="F130" s="34">
        <v>833.3271</v>
      </c>
      <c r="G130" s="34">
        <v>0</v>
      </c>
      <c r="H130" s="34">
        <v>0</v>
      </c>
      <c r="I130" s="34">
        <v>0</v>
      </c>
      <c r="J130" s="34">
        <v>0</v>
      </c>
      <c r="K130" s="34">
        <v>69.3171</v>
      </c>
      <c r="L130" s="34">
        <v>0</v>
      </c>
      <c r="M130" s="34">
        <f t="shared" si="21"/>
        <v>69.3171</v>
      </c>
      <c r="N130" s="35">
        <v>253.13</v>
      </c>
      <c r="O130" s="35">
        <v>85.353</v>
      </c>
      <c r="P130" s="57">
        <f t="shared" si="27"/>
        <v>33.71903764863904</v>
      </c>
      <c r="Q130" s="58"/>
      <c r="R130" s="34"/>
      <c r="S130" s="34">
        <v>382</v>
      </c>
      <c r="T130" s="34">
        <v>382.01</v>
      </c>
      <c r="U130" s="62">
        <v>0</v>
      </c>
      <c r="V130" s="62">
        <v>0</v>
      </c>
      <c r="W130" s="37">
        <f t="shared" si="29"/>
        <v>382.01</v>
      </c>
      <c r="X130" s="38">
        <v>100</v>
      </c>
      <c r="Y130" s="39">
        <f t="shared" si="22"/>
        <v>0</v>
      </c>
      <c r="Z130" s="71">
        <f t="shared" si="31"/>
        <v>833.3271</v>
      </c>
      <c r="AC130" s="39"/>
      <c r="AD130" s="39"/>
    </row>
    <row r="131" spans="1:30" ht="48.75" customHeight="1">
      <c r="A131" s="40">
        <v>2862</v>
      </c>
      <c r="B131" s="30" t="s">
        <v>137</v>
      </c>
      <c r="C131" s="59"/>
      <c r="D131" s="59"/>
      <c r="E131" s="34">
        <f t="shared" si="32"/>
        <v>815.885</v>
      </c>
      <c r="F131" s="34">
        <v>815.88</v>
      </c>
      <c r="G131" s="34">
        <v>0</v>
      </c>
      <c r="H131" s="34">
        <v>0</v>
      </c>
      <c r="I131" s="34">
        <v>0</v>
      </c>
      <c r="J131" s="34">
        <v>0</v>
      </c>
      <c r="K131" s="34">
        <v>42.078</v>
      </c>
      <c r="L131" s="34">
        <v>16.997</v>
      </c>
      <c r="M131" s="34">
        <f t="shared" si="21"/>
        <v>59.075</v>
      </c>
      <c r="N131" s="35">
        <v>242.43</v>
      </c>
      <c r="O131" s="35">
        <v>3.8980000000000006</v>
      </c>
      <c r="P131" s="57">
        <f t="shared" si="27"/>
        <v>1.6078868126881987</v>
      </c>
      <c r="Q131" s="58"/>
      <c r="R131" s="34"/>
      <c r="S131" s="34">
        <v>340</v>
      </c>
      <c r="T131" s="34">
        <v>416.81</v>
      </c>
      <c r="U131" s="62">
        <v>0</v>
      </c>
      <c r="V131" s="62">
        <v>0</v>
      </c>
      <c r="W131" s="37">
        <f t="shared" si="29"/>
        <v>416.81</v>
      </c>
      <c r="X131" s="38">
        <v>100</v>
      </c>
      <c r="Y131" s="39">
        <f>F131-(M131+S131+W131)</f>
        <v>-0.0049999999999954525</v>
      </c>
      <c r="Z131" s="71">
        <f t="shared" si="31"/>
        <v>815.885</v>
      </c>
      <c r="AC131" s="39"/>
      <c r="AD131" s="39"/>
    </row>
    <row r="132" spans="1:30" ht="26.25" customHeight="1">
      <c r="A132" s="40">
        <v>2863</v>
      </c>
      <c r="B132" s="30" t="s">
        <v>127</v>
      </c>
      <c r="C132" s="59"/>
      <c r="D132" s="59"/>
      <c r="E132" s="34"/>
      <c r="F132" s="34">
        <v>226655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27126.91476</v>
      </c>
      <c r="M132" s="34">
        <f t="shared" si="21"/>
        <v>27126.91476</v>
      </c>
      <c r="N132" s="35">
        <v>113517.26</v>
      </c>
      <c r="O132" s="35">
        <v>81617.69272999998</v>
      </c>
      <c r="P132" s="57">
        <f t="shared" si="27"/>
        <v>71.89892773134234</v>
      </c>
      <c r="Q132" s="58"/>
      <c r="R132" s="34"/>
      <c r="S132" s="34">
        <v>154528.09</v>
      </c>
      <c r="T132" s="34">
        <v>45000</v>
      </c>
      <c r="U132" s="62">
        <v>0</v>
      </c>
      <c r="V132" s="62">
        <v>0</v>
      </c>
      <c r="W132" s="37">
        <f t="shared" si="29"/>
        <v>45000</v>
      </c>
      <c r="X132" s="38">
        <v>100</v>
      </c>
      <c r="Y132" s="39">
        <f t="shared" si="22"/>
        <v>-0.004759999981615692</v>
      </c>
      <c r="Z132" s="71"/>
      <c r="AC132" s="39"/>
      <c r="AD132" s="39"/>
    </row>
    <row r="133" spans="1:30" ht="38.25" customHeight="1">
      <c r="A133" s="40">
        <v>2888</v>
      </c>
      <c r="B133" s="30" t="s">
        <v>128</v>
      </c>
      <c r="C133" s="59"/>
      <c r="D133" s="59"/>
      <c r="E133" s="34"/>
      <c r="F133" s="34">
        <v>1883.0000000000002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38.66891</v>
      </c>
      <c r="M133" s="34">
        <f t="shared" si="21"/>
        <v>38.66891</v>
      </c>
      <c r="N133" s="35">
        <v>1844.3300000000002</v>
      </c>
      <c r="O133" s="35">
        <v>515.1423100000002</v>
      </c>
      <c r="P133" s="57">
        <f t="shared" si="27"/>
        <v>27.931135425872817</v>
      </c>
      <c r="Q133" s="58"/>
      <c r="R133" s="34"/>
      <c r="S133" s="34">
        <v>1844.3299999999997</v>
      </c>
      <c r="T133" s="34">
        <v>0</v>
      </c>
      <c r="U133" s="62">
        <v>0</v>
      </c>
      <c r="V133" s="62">
        <v>0</v>
      </c>
      <c r="W133" s="37">
        <f t="shared" si="29"/>
        <v>0</v>
      </c>
      <c r="X133" s="38">
        <v>90</v>
      </c>
      <c r="Y133" s="39">
        <f t="shared" si="22"/>
        <v>0.001090000000431246</v>
      </c>
      <c r="Z133" s="71"/>
      <c r="AC133" s="39"/>
      <c r="AD133" s="39"/>
    </row>
    <row r="134" spans="1:30" ht="26.25" customHeight="1">
      <c r="A134" s="40">
        <v>2922</v>
      </c>
      <c r="B134" s="30" t="s">
        <v>76</v>
      </c>
      <c r="C134" s="59" t="s">
        <v>77</v>
      </c>
      <c r="D134" s="59" t="s">
        <v>18</v>
      </c>
      <c r="E134" s="34">
        <f t="shared" si="32"/>
        <v>119828.96018</v>
      </c>
      <c r="F134" s="34">
        <v>119828.96</v>
      </c>
      <c r="G134" s="34">
        <v>0</v>
      </c>
      <c r="H134" s="34">
        <v>9002.097</v>
      </c>
      <c r="I134" s="34">
        <v>1.18</v>
      </c>
      <c r="J134" s="34">
        <v>532.07</v>
      </c>
      <c r="K134" s="34">
        <v>49747.82869</v>
      </c>
      <c r="L134" s="34">
        <v>37016.13449</v>
      </c>
      <c r="M134" s="34">
        <f t="shared" si="21"/>
        <v>96299.31018</v>
      </c>
      <c r="N134" s="35">
        <v>23529.65</v>
      </c>
      <c r="O134" s="35">
        <v>4014.02498</v>
      </c>
      <c r="P134" s="57">
        <f t="shared" si="27"/>
        <v>17.05943343823644</v>
      </c>
      <c r="Q134" s="58">
        <v>0</v>
      </c>
      <c r="R134" s="34">
        <f aca="true" t="shared" si="33" ref="R134:R146">N134+Q134</f>
        <v>23529.65</v>
      </c>
      <c r="S134" s="34">
        <v>23529.65</v>
      </c>
      <c r="T134" s="34">
        <v>0</v>
      </c>
      <c r="U134" s="62">
        <v>0</v>
      </c>
      <c r="V134" s="62">
        <v>0</v>
      </c>
      <c r="W134" s="37">
        <f t="shared" si="29"/>
        <v>0</v>
      </c>
      <c r="X134" s="95" t="s">
        <v>136</v>
      </c>
      <c r="Y134" s="39">
        <f t="shared" si="22"/>
        <v>-0.00017999998817685992</v>
      </c>
      <c r="Z134" s="71"/>
      <c r="AC134" s="39"/>
      <c r="AD134" s="39"/>
    </row>
    <row r="135" spans="1:30" ht="38.25" customHeight="1">
      <c r="A135" s="40">
        <v>2929</v>
      </c>
      <c r="B135" s="30" t="s">
        <v>157</v>
      </c>
      <c r="C135" s="59"/>
      <c r="D135" s="59"/>
      <c r="E135" s="34"/>
      <c r="F135" s="34">
        <v>607228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2046.7360000000003</v>
      </c>
      <c r="M135" s="34">
        <f t="shared" si="21"/>
        <v>2046.7360000000003</v>
      </c>
      <c r="N135" s="35">
        <v>120040.20000000001</v>
      </c>
      <c r="O135" s="35">
        <v>8891.121</v>
      </c>
      <c r="P135" s="57">
        <f t="shared" si="27"/>
        <v>7.406786226614083</v>
      </c>
      <c r="Q135" s="58"/>
      <c r="R135" s="34"/>
      <c r="S135" s="34">
        <v>117953.26</v>
      </c>
      <c r="T135" s="34">
        <v>487228</v>
      </c>
      <c r="U135" s="62">
        <v>0</v>
      </c>
      <c r="V135" s="62">
        <v>0</v>
      </c>
      <c r="W135" s="37">
        <f t="shared" si="29"/>
        <v>487228</v>
      </c>
      <c r="X135" s="95">
        <v>55.02</v>
      </c>
      <c r="Y135" s="39">
        <f t="shared" si="22"/>
        <v>0.003999999957159162</v>
      </c>
      <c r="Z135" s="71"/>
      <c r="AC135" s="39"/>
      <c r="AD135" s="39"/>
    </row>
    <row r="136" spans="1:30" ht="26.25" customHeight="1">
      <c r="A136" s="40">
        <v>2988</v>
      </c>
      <c r="B136" s="30" t="s">
        <v>104</v>
      </c>
      <c r="C136" s="59"/>
      <c r="D136" s="59"/>
      <c r="E136" s="33">
        <f t="shared" si="32"/>
        <v>43065.25359000001</v>
      </c>
      <c r="F136" s="34">
        <v>43065.25</v>
      </c>
      <c r="G136" s="34">
        <v>0</v>
      </c>
      <c r="H136" s="34">
        <v>595</v>
      </c>
      <c r="I136" s="34">
        <v>0</v>
      </c>
      <c r="J136" s="34">
        <v>198</v>
      </c>
      <c r="K136" s="34">
        <v>37273.593590000004</v>
      </c>
      <c r="L136" s="34">
        <v>4935.66</v>
      </c>
      <c r="M136" s="34">
        <f t="shared" si="21"/>
        <v>43002.25359000001</v>
      </c>
      <c r="N136" s="35">
        <v>63</v>
      </c>
      <c r="O136" s="35">
        <v>0</v>
      </c>
      <c r="P136" s="57">
        <f t="shared" si="27"/>
        <v>0</v>
      </c>
      <c r="Q136" s="58">
        <v>0</v>
      </c>
      <c r="R136" s="34">
        <f t="shared" si="33"/>
        <v>63</v>
      </c>
      <c r="S136" s="34">
        <v>63</v>
      </c>
      <c r="T136" s="34">
        <v>0</v>
      </c>
      <c r="U136" s="62">
        <v>0</v>
      </c>
      <c r="V136" s="62">
        <v>0</v>
      </c>
      <c r="W136" s="37">
        <f t="shared" si="29"/>
        <v>0</v>
      </c>
      <c r="X136" s="38">
        <v>58.9</v>
      </c>
      <c r="Y136" s="39">
        <f t="shared" si="22"/>
        <v>-0.0035900000075343996</v>
      </c>
      <c r="Z136" s="71"/>
      <c r="AC136" s="39"/>
      <c r="AD136" s="39"/>
    </row>
    <row r="137" spans="1:30" ht="12.75">
      <c r="A137" s="40">
        <v>3055</v>
      </c>
      <c r="B137" s="30" t="s">
        <v>78</v>
      </c>
      <c r="C137" s="31"/>
      <c r="D137" s="32"/>
      <c r="E137" s="34">
        <f t="shared" si="32"/>
        <v>795.3199999999999</v>
      </c>
      <c r="F137" s="34">
        <v>795.3199999999999</v>
      </c>
      <c r="G137" s="34">
        <v>0</v>
      </c>
      <c r="H137" s="34">
        <v>0</v>
      </c>
      <c r="I137" s="34">
        <v>0</v>
      </c>
      <c r="J137" s="34">
        <v>0</v>
      </c>
      <c r="K137" s="34">
        <v>146.93</v>
      </c>
      <c r="L137" s="34">
        <v>147.75</v>
      </c>
      <c r="M137" s="34">
        <f t="shared" si="21"/>
        <v>294.68</v>
      </c>
      <c r="N137" s="35">
        <v>500.64</v>
      </c>
      <c r="O137" s="35">
        <v>250.03707999999997</v>
      </c>
      <c r="P137" s="57">
        <f t="shared" si="27"/>
        <v>49.94348833493129</v>
      </c>
      <c r="Q137" s="58">
        <v>63</v>
      </c>
      <c r="R137" s="34">
        <f t="shared" si="33"/>
        <v>563.64</v>
      </c>
      <c r="S137" s="34">
        <v>500.64</v>
      </c>
      <c r="T137" s="34">
        <v>0</v>
      </c>
      <c r="U137" s="62">
        <v>0</v>
      </c>
      <c r="V137" s="34">
        <v>0</v>
      </c>
      <c r="W137" s="37">
        <f t="shared" si="29"/>
        <v>0</v>
      </c>
      <c r="X137" s="38">
        <v>100</v>
      </c>
      <c r="Y137" s="39">
        <f t="shared" si="22"/>
        <v>0</v>
      </c>
      <c r="Z137" s="71"/>
      <c r="AC137" s="39"/>
      <c r="AD137" s="39"/>
    </row>
    <row r="138" spans="1:30" ht="36" customHeight="1">
      <c r="A138" s="40">
        <v>3056</v>
      </c>
      <c r="B138" s="30" t="s">
        <v>79</v>
      </c>
      <c r="C138" s="31"/>
      <c r="D138" s="32"/>
      <c r="E138" s="34">
        <f t="shared" si="32"/>
        <v>450.04</v>
      </c>
      <c r="F138" s="34">
        <v>450.04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36.96</v>
      </c>
      <c r="M138" s="34">
        <f t="shared" si="21"/>
        <v>36.96</v>
      </c>
      <c r="N138" s="35">
        <v>413.08000000000004</v>
      </c>
      <c r="O138" s="35">
        <v>120.86118000000002</v>
      </c>
      <c r="P138" s="57">
        <f t="shared" si="27"/>
        <v>29.258540718504893</v>
      </c>
      <c r="Q138" s="58">
        <v>61</v>
      </c>
      <c r="R138" s="34">
        <f t="shared" si="33"/>
        <v>474.08000000000004</v>
      </c>
      <c r="S138" s="34">
        <v>413.08000000000004</v>
      </c>
      <c r="T138" s="34">
        <v>0</v>
      </c>
      <c r="U138" s="62">
        <v>0</v>
      </c>
      <c r="V138" s="34">
        <v>0</v>
      </c>
      <c r="W138" s="37">
        <f t="shared" si="29"/>
        <v>0</v>
      </c>
      <c r="X138" s="38">
        <v>100</v>
      </c>
      <c r="Y138" s="39">
        <f aca="true" t="shared" si="34" ref="Y138:Y184">F138-(M138+S138+W138)</f>
        <v>0</v>
      </c>
      <c r="Z138" s="71"/>
      <c r="AC138" s="39"/>
      <c r="AD138" s="39"/>
    </row>
    <row r="139" spans="1:30" ht="51" customHeight="1">
      <c r="A139" s="40">
        <v>3057</v>
      </c>
      <c r="B139" s="30" t="s">
        <v>80</v>
      </c>
      <c r="C139" s="31"/>
      <c r="D139" s="32"/>
      <c r="E139" s="34">
        <f t="shared" si="32"/>
        <v>733.0817400000001</v>
      </c>
      <c r="F139" s="34">
        <v>733.0799999999999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217.48174</v>
      </c>
      <c r="M139" s="34">
        <f aca="true" t="shared" si="35" ref="M139:M184">SUM(G139:L139)</f>
        <v>217.48174</v>
      </c>
      <c r="N139" s="35">
        <v>515.61</v>
      </c>
      <c r="O139" s="35">
        <v>127.18282</v>
      </c>
      <c r="P139" s="57">
        <f t="shared" si="27"/>
        <v>24.66647660053141</v>
      </c>
      <c r="Q139" s="58">
        <v>56</v>
      </c>
      <c r="R139" s="34">
        <f t="shared" si="33"/>
        <v>571.61</v>
      </c>
      <c r="S139" s="34">
        <v>515.6</v>
      </c>
      <c r="T139" s="34">
        <v>0</v>
      </c>
      <c r="U139" s="62">
        <v>0</v>
      </c>
      <c r="V139" s="34">
        <v>0</v>
      </c>
      <c r="W139" s="37">
        <f t="shared" si="29"/>
        <v>0</v>
      </c>
      <c r="X139" s="38">
        <v>100</v>
      </c>
      <c r="Y139" s="39">
        <f t="shared" si="34"/>
        <v>-0.0017400000001543958</v>
      </c>
      <c r="Z139" s="71"/>
      <c r="AC139" s="39"/>
      <c r="AD139" s="39"/>
    </row>
    <row r="140" spans="1:30" ht="12.75">
      <c r="A140" s="40">
        <v>3058</v>
      </c>
      <c r="B140" s="30" t="s">
        <v>129</v>
      </c>
      <c r="C140" s="70"/>
      <c r="D140" s="59"/>
      <c r="E140" s="34"/>
      <c r="F140" s="34">
        <v>547.29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0.32</v>
      </c>
      <c r="M140" s="34">
        <f t="shared" si="35"/>
        <v>0.32</v>
      </c>
      <c r="N140" s="35">
        <v>473.97</v>
      </c>
      <c r="O140" s="35">
        <v>69.17255999999999</v>
      </c>
      <c r="P140" s="57">
        <f t="shared" si="27"/>
        <v>14.594290777897331</v>
      </c>
      <c r="Q140" s="58"/>
      <c r="R140" s="34"/>
      <c r="S140" s="34">
        <v>473.97</v>
      </c>
      <c r="T140" s="34">
        <v>73</v>
      </c>
      <c r="U140" s="62">
        <v>0</v>
      </c>
      <c r="V140" s="34">
        <v>0</v>
      </c>
      <c r="W140" s="37">
        <f t="shared" si="29"/>
        <v>73</v>
      </c>
      <c r="X140" s="38">
        <v>100</v>
      </c>
      <c r="Y140" s="39">
        <f t="shared" si="34"/>
        <v>0</v>
      </c>
      <c r="Z140" s="71"/>
      <c r="AC140" s="39"/>
      <c r="AD140" s="39"/>
    </row>
    <row r="141" spans="1:30" ht="22.5">
      <c r="A141" s="40">
        <v>3059</v>
      </c>
      <c r="B141" s="30" t="s">
        <v>130</v>
      </c>
      <c r="C141" s="70"/>
      <c r="D141" s="59"/>
      <c r="E141" s="34"/>
      <c r="F141" s="34">
        <v>790.22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53.12246</v>
      </c>
      <c r="M141" s="34">
        <f t="shared" si="35"/>
        <v>53.12246</v>
      </c>
      <c r="N141" s="79">
        <v>641.1000000000001</v>
      </c>
      <c r="O141" s="79">
        <v>72.91120000000001</v>
      </c>
      <c r="P141" s="57">
        <f t="shared" si="27"/>
        <v>11.372827951957571</v>
      </c>
      <c r="Q141" s="80"/>
      <c r="R141" s="34"/>
      <c r="S141" s="80">
        <v>641.1</v>
      </c>
      <c r="T141" s="34">
        <v>96</v>
      </c>
      <c r="U141" s="62">
        <v>0</v>
      </c>
      <c r="V141" s="34">
        <v>0</v>
      </c>
      <c r="W141" s="37">
        <f t="shared" si="29"/>
        <v>96</v>
      </c>
      <c r="X141" s="38">
        <v>100</v>
      </c>
      <c r="Y141" s="39">
        <f t="shared" si="34"/>
        <v>-0.002460000000041873</v>
      </c>
      <c r="Z141" s="71"/>
      <c r="AC141" s="39"/>
      <c r="AD141" s="39"/>
    </row>
    <row r="142" spans="1:30" ht="12.75">
      <c r="A142" s="40">
        <v>3060</v>
      </c>
      <c r="B142" s="30" t="s">
        <v>172</v>
      </c>
      <c r="C142" s="70"/>
      <c r="D142" s="59"/>
      <c r="E142" s="34"/>
      <c r="F142" s="34">
        <v>1850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f t="shared" si="35"/>
        <v>0</v>
      </c>
      <c r="N142" s="79">
        <v>1189.33</v>
      </c>
      <c r="O142" s="79">
        <v>314.57222</v>
      </c>
      <c r="P142" s="57">
        <f t="shared" si="27"/>
        <v>26.44953208949577</v>
      </c>
      <c r="Q142" s="80"/>
      <c r="R142" s="34"/>
      <c r="S142" s="80">
        <v>1200</v>
      </c>
      <c r="T142" s="34">
        <v>650</v>
      </c>
      <c r="U142" s="62">
        <v>0</v>
      </c>
      <c r="V142" s="34">
        <v>0</v>
      </c>
      <c r="W142" s="37">
        <f t="shared" si="29"/>
        <v>650</v>
      </c>
      <c r="X142" s="38">
        <v>75</v>
      </c>
      <c r="Y142" s="39">
        <f t="shared" si="34"/>
        <v>0</v>
      </c>
      <c r="Z142" s="71"/>
      <c r="AC142" s="39"/>
      <c r="AD142" s="39"/>
    </row>
    <row r="143" spans="1:30" ht="26.25" customHeight="1">
      <c r="A143" s="40">
        <v>3121</v>
      </c>
      <c r="B143" s="30" t="s">
        <v>131</v>
      </c>
      <c r="C143" s="59"/>
      <c r="D143" s="59"/>
      <c r="E143" s="33"/>
      <c r="F143" s="34">
        <v>431.30999999999995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128.41</v>
      </c>
      <c r="M143" s="34">
        <f t="shared" si="35"/>
        <v>128.41</v>
      </c>
      <c r="N143" s="35">
        <v>263.90000000000003</v>
      </c>
      <c r="O143" s="35">
        <v>41.243</v>
      </c>
      <c r="P143" s="57">
        <f t="shared" si="27"/>
        <v>15.628268283440697</v>
      </c>
      <c r="Q143" s="58"/>
      <c r="R143" s="34"/>
      <c r="S143" s="34">
        <v>263.9</v>
      </c>
      <c r="T143" s="34">
        <v>39</v>
      </c>
      <c r="U143" s="62">
        <v>0</v>
      </c>
      <c r="V143" s="34">
        <v>0</v>
      </c>
      <c r="W143" s="37">
        <f t="shared" si="29"/>
        <v>39</v>
      </c>
      <c r="X143" s="38">
        <v>100</v>
      </c>
      <c r="Y143" s="39">
        <f t="shared" si="34"/>
        <v>0</v>
      </c>
      <c r="Z143" s="71"/>
      <c r="AC143" s="39"/>
      <c r="AD143" s="39"/>
    </row>
    <row r="144" spans="1:30" ht="37.5" customHeight="1">
      <c r="A144" s="40">
        <v>1811.1813</v>
      </c>
      <c r="B144" s="30" t="s">
        <v>81</v>
      </c>
      <c r="C144" s="81"/>
      <c r="D144" s="82"/>
      <c r="E144" s="83">
        <v>67439.54</v>
      </c>
      <c r="F144" s="34">
        <f>M144+S144+W144</f>
        <v>68304.48070999999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67836.98070999999</v>
      </c>
      <c r="M144" s="34">
        <f>SUM(G144:L144)</f>
        <v>67836.98070999999</v>
      </c>
      <c r="N144" s="35">
        <v>467.5</v>
      </c>
      <c r="O144" s="35">
        <v>467.5007</v>
      </c>
      <c r="P144" s="57">
        <f>O144/N144*100</f>
        <v>100.00014973262033</v>
      </c>
      <c r="Q144" s="58">
        <v>6860.29</v>
      </c>
      <c r="R144" s="34">
        <f>N144+Q144</f>
        <v>7327.79</v>
      </c>
      <c r="S144" s="141">
        <v>467.5</v>
      </c>
      <c r="T144" s="34">
        <v>0</v>
      </c>
      <c r="U144" s="62">
        <v>0</v>
      </c>
      <c r="V144" s="34">
        <v>0</v>
      </c>
      <c r="W144" s="37">
        <f>SUM(T144:V144)</f>
        <v>0</v>
      </c>
      <c r="X144" s="43" t="s">
        <v>16</v>
      </c>
      <c r="Y144" s="39">
        <f>F144-(M144+S144+W144)</f>
        <v>0</v>
      </c>
      <c r="Z144" s="71"/>
      <c r="AC144" s="39"/>
      <c r="AD144" s="39"/>
    </row>
    <row r="145" spans="1:30" ht="36" customHeight="1">
      <c r="A145" s="40">
        <v>8013</v>
      </c>
      <c r="B145" s="30" t="s">
        <v>187</v>
      </c>
      <c r="C145" s="81"/>
      <c r="D145" s="82"/>
      <c r="E145" s="83">
        <v>67439.54</v>
      </c>
      <c r="F145" s="34">
        <f>M145+S145+W145</f>
        <v>224.95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f>SUM(G145:L145)</f>
        <v>0</v>
      </c>
      <c r="N145" s="35">
        <v>224.95000000000002</v>
      </c>
      <c r="O145" s="35">
        <v>224.94495999999998</v>
      </c>
      <c r="P145" s="57">
        <f>O145/N145*100</f>
        <v>99.99775950211156</v>
      </c>
      <c r="Q145" s="58">
        <v>6860.29</v>
      </c>
      <c r="R145" s="34">
        <f>N145+Q145</f>
        <v>7085.24</v>
      </c>
      <c r="S145" s="142">
        <v>224.95</v>
      </c>
      <c r="T145" s="34">
        <v>0</v>
      </c>
      <c r="U145" s="62">
        <v>0</v>
      </c>
      <c r="V145" s="34">
        <v>0</v>
      </c>
      <c r="W145" s="37">
        <f t="shared" si="29"/>
        <v>0</v>
      </c>
      <c r="X145" s="43" t="s">
        <v>16</v>
      </c>
      <c r="Y145" s="39">
        <f t="shared" si="34"/>
        <v>0</v>
      </c>
      <c r="Z145" s="85"/>
      <c r="AC145" s="39"/>
      <c r="AD145" s="39"/>
    </row>
    <row r="146" spans="1:30" ht="26.25" customHeight="1" hidden="1">
      <c r="A146" s="52"/>
      <c r="B146" s="30" t="s">
        <v>140</v>
      </c>
      <c r="C146" s="59"/>
      <c r="D146" s="59"/>
      <c r="E146" s="34"/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128">
        <v>0</v>
      </c>
      <c r="O146" s="35">
        <v>0</v>
      </c>
      <c r="P146" s="79">
        <v>0</v>
      </c>
      <c r="Q146" s="86">
        <v>6860.29</v>
      </c>
      <c r="R146" s="34">
        <f t="shared" si="33"/>
        <v>6860.29</v>
      </c>
      <c r="S146" s="34">
        <v>0</v>
      </c>
      <c r="T146" s="34">
        <v>0</v>
      </c>
      <c r="U146" s="34">
        <v>0</v>
      </c>
      <c r="V146" s="34">
        <v>0</v>
      </c>
      <c r="W146" s="37">
        <f t="shared" si="29"/>
        <v>0</v>
      </c>
      <c r="X146" s="87" t="s">
        <v>16</v>
      </c>
      <c r="Y146" s="39">
        <f t="shared" si="34"/>
        <v>0</v>
      </c>
      <c r="Z146" s="85"/>
      <c r="AC146" s="39"/>
      <c r="AD146" s="39"/>
    </row>
    <row r="147" spans="1:30" s="50" customFormat="1" ht="19.5" customHeight="1">
      <c r="A147" s="44"/>
      <c r="B147" s="45" t="s">
        <v>82</v>
      </c>
      <c r="C147" s="46"/>
      <c r="D147" s="47"/>
      <c r="E147" s="48">
        <f aca="true" t="shared" si="36" ref="E147:O147">SUM(E148:E164)</f>
        <v>1119640.48299</v>
      </c>
      <c r="F147" s="48">
        <f t="shared" si="36"/>
        <v>1656739.4859999998</v>
      </c>
      <c r="G147" s="48">
        <f t="shared" si="36"/>
        <v>0</v>
      </c>
      <c r="H147" s="48">
        <f t="shared" si="36"/>
        <v>13751.941</v>
      </c>
      <c r="I147" s="48">
        <f t="shared" si="36"/>
        <v>1292.2399999999998</v>
      </c>
      <c r="J147" s="48">
        <f t="shared" si="36"/>
        <v>53328.31100000001</v>
      </c>
      <c r="K147" s="48">
        <f t="shared" si="36"/>
        <v>199248.85885999998</v>
      </c>
      <c r="L147" s="48">
        <f t="shared" si="36"/>
        <v>334651.93679000007</v>
      </c>
      <c r="M147" s="48">
        <f t="shared" si="36"/>
        <v>602273.2876500001</v>
      </c>
      <c r="N147" s="48">
        <f t="shared" si="36"/>
        <v>453831.71</v>
      </c>
      <c r="O147" s="48">
        <f t="shared" si="36"/>
        <v>183536.24667000002</v>
      </c>
      <c r="P147" s="48">
        <f>O147/N147*100</f>
        <v>40.4414770113794</v>
      </c>
      <c r="Q147" s="48">
        <f aca="true" t="shared" si="37" ref="Q147:W147">SUM(Q148:Q164)</f>
        <v>-14459.150000000001</v>
      </c>
      <c r="R147" s="48">
        <f t="shared" si="37"/>
        <v>278206.95</v>
      </c>
      <c r="S147" s="48">
        <f t="shared" si="37"/>
        <v>453717.94000000006</v>
      </c>
      <c r="T147" s="48">
        <f t="shared" si="37"/>
        <v>600748.25</v>
      </c>
      <c r="U147" s="48">
        <f t="shared" si="37"/>
        <v>0</v>
      </c>
      <c r="V147" s="48">
        <f t="shared" si="37"/>
        <v>0</v>
      </c>
      <c r="W147" s="48">
        <f t="shared" si="37"/>
        <v>600748.25</v>
      </c>
      <c r="X147" s="49" t="s">
        <v>16</v>
      </c>
      <c r="Y147" s="28"/>
      <c r="Z147" s="28"/>
      <c r="AC147" s="51"/>
      <c r="AD147" s="51"/>
    </row>
    <row r="148" spans="1:30" ht="27" customHeight="1">
      <c r="A148" s="40">
        <v>2523</v>
      </c>
      <c r="B148" s="30" t="s">
        <v>83</v>
      </c>
      <c r="C148" s="70" t="s">
        <v>17</v>
      </c>
      <c r="D148" s="59" t="s">
        <v>18</v>
      </c>
      <c r="E148" s="34">
        <f>M148+S148+W148</f>
        <v>176001.491</v>
      </c>
      <c r="F148" s="34">
        <v>176001.49099999998</v>
      </c>
      <c r="G148" s="34">
        <v>0</v>
      </c>
      <c r="H148" s="34">
        <v>28.181</v>
      </c>
      <c r="I148" s="34">
        <v>382.25</v>
      </c>
      <c r="J148" s="34">
        <v>51847.62</v>
      </c>
      <c r="K148" s="34">
        <v>62003.73</v>
      </c>
      <c r="L148" s="34">
        <v>34664.64</v>
      </c>
      <c r="M148" s="34">
        <f t="shared" si="35"/>
        <v>148926.421</v>
      </c>
      <c r="N148" s="79">
        <v>27075.07</v>
      </c>
      <c r="O148" s="79">
        <v>18809.45</v>
      </c>
      <c r="P148" s="79">
        <f>O148/N148*100</f>
        <v>69.4714732039474</v>
      </c>
      <c r="Q148" s="80">
        <v>-7600.26</v>
      </c>
      <c r="R148" s="34">
        <f>N148+Q148</f>
        <v>19474.809999999998</v>
      </c>
      <c r="S148" s="80">
        <v>27075.07</v>
      </c>
      <c r="T148" s="34">
        <v>0</v>
      </c>
      <c r="U148" s="34">
        <v>0</v>
      </c>
      <c r="V148" s="34">
        <v>0</v>
      </c>
      <c r="W148" s="37">
        <f aca="true" t="shared" si="38" ref="W148:W157">SUM(T148:V148)</f>
        <v>0</v>
      </c>
      <c r="X148" s="38">
        <v>92.5</v>
      </c>
      <c r="Y148" s="39">
        <f t="shared" si="34"/>
        <v>0</v>
      </c>
      <c r="Z148" s="71"/>
      <c r="AC148" s="39"/>
      <c r="AD148" s="39"/>
    </row>
    <row r="149" spans="1:30" ht="22.5">
      <c r="A149" s="40">
        <v>2526</v>
      </c>
      <c r="B149" s="30" t="s">
        <v>84</v>
      </c>
      <c r="C149" s="70"/>
      <c r="D149" s="59"/>
      <c r="E149" s="34">
        <f>M149+S149+W149</f>
        <v>71999.989</v>
      </c>
      <c r="F149" s="34">
        <v>71999.98999999999</v>
      </c>
      <c r="G149" s="34">
        <v>0</v>
      </c>
      <c r="H149" s="34">
        <v>0</v>
      </c>
      <c r="I149" s="34">
        <v>0</v>
      </c>
      <c r="J149" s="34">
        <v>103.831</v>
      </c>
      <c r="K149" s="34">
        <v>541.8679999999999</v>
      </c>
      <c r="L149" s="34">
        <v>53697.36</v>
      </c>
      <c r="M149" s="34">
        <f t="shared" si="35"/>
        <v>54343.059</v>
      </c>
      <c r="N149" s="79">
        <v>17656.93</v>
      </c>
      <c r="O149" s="79">
        <v>10131.464</v>
      </c>
      <c r="P149" s="79">
        <f aca="true" t="shared" si="39" ref="P149:P161">O149/N149*100</f>
        <v>57.379533135148634</v>
      </c>
      <c r="Q149" s="80">
        <v>28547.11</v>
      </c>
      <c r="R149" s="34">
        <f>N149+Q149</f>
        <v>46204.04</v>
      </c>
      <c r="S149" s="80">
        <v>17656.93</v>
      </c>
      <c r="T149" s="34">
        <v>0</v>
      </c>
      <c r="U149" s="34">
        <v>0</v>
      </c>
      <c r="V149" s="34">
        <v>0</v>
      </c>
      <c r="W149" s="37">
        <f t="shared" si="38"/>
        <v>0</v>
      </c>
      <c r="X149" s="38">
        <v>85</v>
      </c>
      <c r="Y149" s="39">
        <f t="shared" si="34"/>
        <v>0.0009999999892897904</v>
      </c>
      <c r="Z149" s="71"/>
      <c r="AC149" s="39"/>
      <c r="AD149" s="39"/>
    </row>
    <row r="150" spans="1:30" ht="22.5">
      <c r="A150" s="40">
        <v>2527</v>
      </c>
      <c r="B150" s="30" t="s">
        <v>85</v>
      </c>
      <c r="C150" s="70"/>
      <c r="D150" s="59"/>
      <c r="E150" s="34">
        <f>M150+S150+W150</f>
        <v>477000.45187999995</v>
      </c>
      <c r="F150" s="34">
        <v>477000.44999999995</v>
      </c>
      <c r="G150" s="34">
        <v>0</v>
      </c>
      <c r="H150" s="34">
        <v>0</v>
      </c>
      <c r="I150" s="34">
        <v>909.64</v>
      </c>
      <c r="J150" s="34">
        <v>348.16</v>
      </c>
      <c r="K150" s="34">
        <v>8762.1885</v>
      </c>
      <c r="L150" s="34">
        <v>37753.223379999996</v>
      </c>
      <c r="M150" s="34">
        <f t="shared" si="35"/>
        <v>47773.211879999995</v>
      </c>
      <c r="N150" s="79">
        <v>135000.24</v>
      </c>
      <c r="O150" s="79">
        <v>44212.683370000006</v>
      </c>
      <c r="P150" s="79">
        <f t="shared" si="39"/>
        <v>32.750077607269446</v>
      </c>
      <c r="Q150" s="80">
        <v>-35406</v>
      </c>
      <c r="R150" s="34">
        <f>N150+Q150</f>
        <v>99594.23999999999</v>
      </c>
      <c r="S150" s="80">
        <v>135000.24</v>
      </c>
      <c r="T150" s="34">
        <v>294227</v>
      </c>
      <c r="U150" s="34">
        <v>0</v>
      </c>
      <c r="V150" s="34">
        <v>0</v>
      </c>
      <c r="W150" s="37">
        <f t="shared" si="38"/>
        <v>294227</v>
      </c>
      <c r="X150" s="78">
        <v>85</v>
      </c>
      <c r="Y150" s="39">
        <f t="shared" si="34"/>
        <v>-0.001879999996162951</v>
      </c>
      <c r="Z150" s="71"/>
      <c r="AC150" s="39"/>
      <c r="AD150" s="39"/>
    </row>
    <row r="151" spans="1:30" ht="33.75">
      <c r="A151" s="40">
        <v>2528</v>
      </c>
      <c r="B151" s="30" t="s">
        <v>103</v>
      </c>
      <c r="C151" s="70"/>
      <c r="D151" s="59"/>
      <c r="E151" s="34">
        <f>M151+S151+W151</f>
        <v>52920.57</v>
      </c>
      <c r="F151" s="34">
        <v>52920.57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319.88</v>
      </c>
      <c r="M151" s="34">
        <f t="shared" si="35"/>
        <v>319.88</v>
      </c>
      <c r="N151" s="79">
        <v>15000.689999999999</v>
      </c>
      <c r="O151" s="79">
        <v>0</v>
      </c>
      <c r="P151" s="79">
        <f t="shared" si="39"/>
        <v>0</v>
      </c>
      <c r="Q151" s="80"/>
      <c r="R151" s="34"/>
      <c r="S151" s="80">
        <v>15000.69</v>
      </c>
      <c r="T151" s="34">
        <v>37600</v>
      </c>
      <c r="U151" s="34">
        <v>0</v>
      </c>
      <c r="V151" s="34">
        <v>0</v>
      </c>
      <c r="W151" s="37">
        <f t="shared" si="38"/>
        <v>37600</v>
      </c>
      <c r="X151" s="38">
        <v>85</v>
      </c>
      <c r="Y151" s="39">
        <f t="shared" si="34"/>
        <v>0</v>
      </c>
      <c r="Z151" s="71"/>
      <c r="AC151" s="39"/>
      <c r="AD151" s="39"/>
    </row>
    <row r="152" spans="1:30" ht="12.75">
      <c r="A152" s="40">
        <v>2529</v>
      </c>
      <c r="B152" s="30" t="s">
        <v>173</v>
      </c>
      <c r="C152" s="70"/>
      <c r="D152" s="59"/>
      <c r="E152" s="34"/>
      <c r="F152" s="34">
        <v>45000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f t="shared" si="35"/>
        <v>0</v>
      </c>
      <c r="N152" s="79">
        <v>4613.75</v>
      </c>
      <c r="O152" s="79">
        <v>186.098</v>
      </c>
      <c r="P152" s="79">
        <f t="shared" si="39"/>
        <v>4.033551882958548</v>
      </c>
      <c r="Q152" s="80"/>
      <c r="R152" s="34"/>
      <c r="S152" s="80">
        <v>4500</v>
      </c>
      <c r="T152" s="34">
        <v>40500</v>
      </c>
      <c r="U152" s="34">
        <v>0</v>
      </c>
      <c r="V152" s="34">
        <v>0</v>
      </c>
      <c r="W152" s="37">
        <f t="shared" si="38"/>
        <v>40500</v>
      </c>
      <c r="X152" s="38">
        <v>85</v>
      </c>
      <c r="Y152" s="39">
        <f t="shared" si="34"/>
        <v>0</v>
      </c>
      <c r="Z152" s="71"/>
      <c r="AC152" s="39"/>
      <c r="AD152" s="39"/>
    </row>
    <row r="153" spans="1:30" ht="24" customHeight="1">
      <c r="A153" s="40">
        <v>2530</v>
      </c>
      <c r="B153" s="30" t="s">
        <v>174</v>
      </c>
      <c r="C153" s="70"/>
      <c r="D153" s="59"/>
      <c r="E153" s="34"/>
      <c r="F153" s="34">
        <v>295000.08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69166.08</v>
      </c>
      <c r="M153" s="34">
        <f t="shared" si="35"/>
        <v>69166.08</v>
      </c>
      <c r="N153" s="79">
        <v>131494</v>
      </c>
      <c r="O153" s="79">
        <v>50159.541</v>
      </c>
      <c r="P153" s="79">
        <f t="shared" si="39"/>
        <v>38.145878138926484</v>
      </c>
      <c r="Q153" s="80"/>
      <c r="R153" s="34"/>
      <c r="S153" s="80">
        <v>131494</v>
      </c>
      <c r="T153" s="34">
        <v>94340</v>
      </c>
      <c r="U153" s="34">
        <v>0</v>
      </c>
      <c r="V153" s="34">
        <v>0</v>
      </c>
      <c r="W153" s="37">
        <f t="shared" si="38"/>
        <v>94340</v>
      </c>
      <c r="X153" s="38">
        <v>85</v>
      </c>
      <c r="Y153" s="39">
        <f t="shared" si="34"/>
        <v>0</v>
      </c>
      <c r="Z153" s="71"/>
      <c r="AC153" s="39"/>
      <c r="AD153" s="39"/>
    </row>
    <row r="154" spans="1:30" ht="12.75">
      <c r="A154" s="40">
        <v>2531</v>
      </c>
      <c r="B154" s="30" t="s">
        <v>186</v>
      </c>
      <c r="C154" s="70"/>
      <c r="D154" s="59"/>
      <c r="E154" s="34"/>
      <c r="F154" s="34">
        <v>80000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f t="shared" si="35"/>
        <v>0</v>
      </c>
      <c r="N154" s="79">
        <v>1613.75</v>
      </c>
      <c r="O154" s="79">
        <v>57.474999999999994</v>
      </c>
      <c r="P154" s="79">
        <f t="shared" si="39"/>
        <v>3.561580170410534</v>
      </c>
      <c r="Q154" s="80"/>
      <c r="R154" s="34"/>
      <c r="S154" s="80">
        <v>1613.75</v>
      </c>
      <c r="T154" s="34">
        <v>78386.25</v>
      </c>
      <c r="U154" s="34">
        <v>0</v>
      </c>
      <c r="V154" s="34">
        <v>0</v>
      </c>
      <c r="W154" s="37">
        <f t="shared" si="38"/>
        <v>78386.25</v>
      </c>
      <c r="X154" s="38">
        <v>85</v>
      </c>
      <c r="Y154" s="39">
        <f t="shared" si="34"/>
        <v>0</v>
      </c>
      <c r="Z154" s="71"/>
      <c r="AC154" s="39"/>
      <c r="AD154" s="39"/>
    </row>
    <row r="155" spans="1:30" ht="26.25" customHeight="1">
      <c r="A155" s="40">
        <v>2535</v>
      </c>
      <c r="B155" s="30" t="s">
        <v>202</v>
      </c>
      <c r="C155" s="70"/>
      <c r="D155" s="59"/>
      <c r="E155" s="34"/>
      <c r="F155" s="34">
        <v>37000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f t="shared" si="35"/>
        <v>0</v>
      </c>
      <c r="N155" s="79">
        <v>1000</v>
      </c>
      <c r="O155" s="79">
        <v>0</v>
      </c>
      <c r="P155" s="79">
        <f t="shared" si="39"/>
        <v>0</v>
      </c>
      <c r="Q155" s="80"/>
      <c r="R155" s="34"/>
      <c r="S155" s="80">
        <v>1000</v>
      </c>
      <c r="T155" s="34">
        <v>36000</v>
      </c>
      <c r="U155" s="34">
        <v>0</v>
      </c>
      <c r="V155" s="34">
        <v>0</v>
      </c>
      <c r="W155" s="37">
        <f t="shared" si="38"/>
        <v>36000</v>
      </c>
      <c r="X155" s="38">
        <v>85</v>
      </c>
      <c r="Y155" s="39">
        <f t="shared" si="34"/>
        <v>0</v>
      </c>
      <c r="Z155" s="71"/>
      <c r="AC155" s="39"/>
      <c r="AD155" s="39"/>
    </row>
    <row r="156" spans="1:30" ht="34.5" customHeight="1">
      <c r="A156" s="40">
        <v>2792</v>
      </c>
      <c r="B156" s="30" t="s">
        <v>86</v>
      </c>
      <c r="C156" s="70"/>
      <c r="D156" s="59"/>
      <c r="E156" s="34">
        <f>M156+S156+W156</f>
        <v>35720.11</v>
      </c>
      <c r="F156" s="34">
        <v>35720.11</v>
      </c>
      <c r="G156" s="34">
        <v>0</v>
      </c>
      <c r="H156" s="34">
        <v>0</v>
      </c>
      <c r="I156" s="34">
        <v>0</v>
      </c>
      <c r="J156" s="34">
        <v>82.32</v>
      </c>
      <c r="K156" s="34">
        <v>35.28</v>
      </c>
      <c r="L156" s="34">
        <v>907.51</v>
      </c>
      <c r="M156" s="34">
        <f t="shared" si="35"/>
        <v>1025.11</v>
      </c>
      <c r="N156" s="79">
        <v>15000</v>
      </c>
      <c r="O156" s="79">
        <v>0</v>
      </c>
      <c r="P156" s="79">
        <f t="shared" si="39"/>
        <v>0</v>
      </c>
      <c r="Q156" s="80">
        <v>0</v>
      </c>
      <c r="R156" s="34">
        <f>N156+Q156</f>
        <v>15000</v>
      </c>
      <c r="S156" s="80">
        <v>15000</v>
      </c>
      <c r="T156" s="34">
        <v>19695</v>
      </c>
      <c r="U156" s="34">
        <v>0</v>
      </c>
      <c r="V156" s="34">
        <v>0</v>
      </c>
      <c r="W156" s="37">
        <f t="shared" si="38"/>
        <v>19695</v>
      </c>
      <c r="X156" s="38">
        <v>85</v>
      </c>
      <c r="Y156" s="39">
        <f t="shared" si="34"/>
        <v>0</v>
      </c>
      <c r="Z156" s="71"/>
      <c r="AC156" s="39"/>
      <c r="AD156" s="39"/>
    </row>
    <row r="157" spans="1:30" ht="24.75" customHeight="1">
      <c r="A157" s="40">
        <v>2793</v>
      </c>
      <c r="B157" s="30" t="s">
        <v>203</v>
      </c>
      <c r="C157" s="70"/>
      <c r="D157" s="59"/>
      <c r="E157" s="34"/>
      <c r="F157" s="34">
        <f>M157+S157+W157</f>
        <v>7186.27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459</v>
      </c>
      <c r="M157" s="34">
        <f t="shared" si="35"/>
        <v>459</v>
      </c>
      <c r="N157" s="79">
        <v>6727.27</v>
      </c>
      <c r="O157" s="79">
        <v>5292.2625</v>
      </c>
      <c r="P157" s="79">
        <f t="shared" si="39"/>
        <v>78.66879878464815</v>
      </c>
      <c r="Q157" s="80"/>
      <c r="R157" s="34"/>
      <c r="S157" s="80">
        <v>6727.27</v>
      </c>
      <c r="T157" s="34">
        <v>0</v>
      </c>
      <c r="U157" s="34">
        <v>0</v>
      </c>
      <c r="V157" s="34">
        <v>0</v>
      </c>
      <c r="W157" s="37">
        <f t="shared" si="38"/>
        <v>0</v>
      </c>
      <c r="X157" s="38" t="s">
        <v>136</v>
      </c>
      <c r="Y157" s="39">
        <f t="shared" si="34"/>
        <v>0</v>
      </c>
      <c r="Z157" s="71"/>
      <c r="AC157" s="39"/>
      <c r="AD157" s="39"/>
    </row>
    <row r="158" spans="1:30" ht="26.25" customHeight="1">
      <c r="A158" s="40">
        <v>2916</v>
      </c>
      <c r="B158" s="30" t="s">
        <v>87</v>
      </c>
      <c r="C158" s="70" t="s">
        <v>77</v>
      </c>
      <c r="D158" s="59" t="s">
        <v>18</v>
      </c>
      <c r="E158" s="34">
        <f>M158+S158+W158</f>
        <v>152718.64814</v>
      </c>
      <c r="F158" s="34">
        <v>152718.65</v>
      </c>
      <c r="G158" s="34">
        <v>0</v>
      </c>
      <c r="H158" s="34">
        <v>13723.76</v>
      </c>
      <c r="I158" s="34">
        <v>0.35</v>
      </c>
      <c r="J158" s="34">
        <v>696.48</v>
      </c>
      <c r="K158" s="34">
        <v>61950.53317</v>
      </c>
      <c r="L158" s="34">
        <v>40982.644969999994</v>
      </c>
      <c r="M158" s="34">
        <f t="shared" si="35"/>
        <v>117353.76814</v>
      </c>
      <c r="N158" s="79">
        <v>35364.88</v>
      </c>
      <c r="O158" s="79">
        <v>23486.75746</v>
      </c>
      <c r="P158" s="79">
        <f t="shared" si="39"/>
        <v>66.41265984784907</v>
      </c>
      <c r="Q158" s="80">
        <v>0</v>
      </c>
      <c r="R158" s="34">
        <f>N158+Q158</f>
        <v>35364.88</v>
      </c>
      <c r="S158" s="80">
        <v>35364.88</v>
      </c>
      <c r="T158" s="34">
        <v>0</v>
      </c>
      <c r="U158" s="34">
        <v>0</v>
      </c>
      <c r="V158" s="34">
        <v>0</v>
      </c>
      <c r="W158" s="37">
        <f aca="true" t="shared" si="40" ref="W158:W164">SUM(T158:V158)</f>
        <v>0</v>
      </c>
      <c r="X158" s="38" t="s">
        <v>136</v>
      </c>
      <c r="Y158" s="39">
        <f t="shared" si="34"/>
        <v>0.0018599999893922359</v>
      </c>
      <c r="Z158" s="71"/>
      <c r="AC158" s="39"/>
      <c r="AD158" s="39"/>
    </row>
    <row r="159" spans="1:30" ht="26.25" customHeight="1">
      <c r="A159" s="40">
        <v>2918</v>
      </c>
      <c r="B159" s="75" t="s">
        <v>88</v>
      </c>
      <c r="C159" s="76"/>
      <c r="D159" s="76"/>
      <c r="E159" s="34">
        <f>M159+S159+W159</f>
        <v>63680.86003</v>
      </c>
      <c r="F159" s="34">
        <v>63680.86</v>
      </c>
      <c r="G159" s="34">
        <v>0</v>
      </c>
      <c r="H159" s="34">
        <v>0</v>
      </c>
      <c r="I159" s="34">
        <v>0</v>
      </c>
      <c r="J159" s="34">
        <v>0</v>
      </c>
      <c r="K159" s="34">
        <v>10338.63003</v>
      </c>
      <c r="L159" s="34">
        <v>28171.02</v>
      </c>
      <c r="M159" s="34">
        <f t="shared" si="35"/>
        <v>38509.650030000004</v>
      </c>
      <c r="N159" s="79">
        <v>25171.210000000003</v>
      </c>
      <c r="O159" s="79">
        <v>9701.837160000001</v>
      </c>
      <c r="P159" s="79">
        <f t="shared" si="39"/>
        <v>38.54338810092959</v>
      </c>
      <c r="Q159" s="80">
        <v>0</v>
      </c>
      <c r="R159" s="34">
        <f>N159+Q159</f>
        <v>25171.210000000003</v>
      </c>
      <c r="S159" s="80">
        <v>25171.21</v>
      </c>
      <c r="T159" s="34">
        <v>0</v>
      </c>
      <c r="U159" s="34">
        <v>0</v>
      </c>
      <c r="V159" s="34">
        <v>0</v>
      </c>
      <c r="W159" s="37">
        <f t="shared" si="40"/>
        <v>0</v>
      </c>
      <c r="X159" s="38">
        <v>37.5</v>
      </c>
      <c r="Y159" s="39">
        <f t="shared" si="34"/>
        <v>-3.0000002880115062E-05</v>
      </c>
      <c r="Z159" s="71"/>
      <c r="AC159" s="39"/>
      <c r="AD159" s="39"/>
    </row>
    <row r="160" spans="1:30" ht="26.25" customHeight="1">
      <c r="A160" s="40">
        <v>2919</v>
      </c>
      <c r="B160" s="75" t="s">
        <v>89</v>
      </c>
      <c r="C160" s="76"/>
      <c r="D160" s="76"/>
      <c r="E160" s="34">
        <f>M160+S160+W160</f>
        <v>69111.47705999999</v>
      </c>
      <c r="F160" s="34">
        <v>69111.48</v>
      </c>
      <c r="G160" s="34">
        <v>0</v>
      </c>
      <c r="H160" s="34">
        <v>0</v>
      </c>
      <c r="I160" s="34">
        <v>0</v>
      </c>
      <c r="J160" s="34">
        <v>249.9</v>
      </c>
      <c r="K160" s="34">
        <v>45429.153809999996</v>
      </c>
      <c r="L160" s="34">
        <v>13037.70325</v>
      </c>
      <c r="M160" s="34">
        <f t="shared" si="35"/>
        <v>58716.757059999996</v>
      </c>
      <c r="N160" s="79">
        <v>10394.73</v>
      </c>
      <c r="O160" s="79">
        <v>612.3514</v>
      </c>
      <c r="P160" s="79">
        <f t="shared" si="39"/>
        <v>5.890979371277561</v>
      </c>
      <c r="Q160" s="80">
        <v>0</v>
      </c>
      <c r="R160" s="34">
        <f>N160+Q160</f>
        <v>10394.73</v>
      </c>
      <c r="S160" s="80">
        <v>10394.72</v>
      </c>
      <c r="T160" s="34">
        <v>0</v>
      </c>
      <c r="U160" s="34">
        <v>0</v>
      </c>
      <c r="V160" s="34">
        <v>0</v>
      </c>
      <c r="W160" s="37">
        <f t="shared" si="40"/>
        <v>0</v>
      </c>
      <c r="X160" s="38">
        <v>57.52</v>
      </c>
      <c r="Y160" s="39">
        <f t="shared" si="34"/>
        <v>0.0029400000057648867</v>
      </c>
      <c r="Z160" s="71"/>
      <c r="AC160" s="39"/>
      <c r="AD160" s="39"/>
    </row>
    <row r="161" spans="1:30" ht="26.25" customHeight="1">
      <c r="A161" s="88">
        <v>2920</v>
      </c>
      <c r="B161" s="89" t="s">
        <v>90</v>
      </c>
      <c r="C161" s="90"/>
      <c r="D161" s="90"/>
      <c r="E161" s="91">
        <f>M161+S161+W161</f>
        <v>20486.88588</v>
      </c>
      <c r="F161" s="91">
        <v>20486.89</v>
      </c>
      <c r="G161" s="86">
        <v>0</v>
      </c>
      <c r="H161" s="86">
        <v>0</v>
      </c>
      <c r="I161" s="86">
        <v>0</v>
      </c>
      <c r="J161" s="86">
        <v>0</v>
      </c>
      <c r="K161" s="86">
        <v>10187.47535</v>
      </c>
      <c r="L161" s="86">
        <v>9583.260530000001</v>
      </c>
      <c r="M161" s="34">
        <f t="shared" si="35"/>
        <v>19770.73588</v>
      </c>
      <c r="N161" s="92">
        <v>716.15</v>
      </c>
      <c r="O161" s="92">
        <v>701.22222</v>
      </c>
      <c r="P161" s="79">
        <f t="shared" si="39"/>
        <v>97.91555121133841</v>
      </c>
      <c r="Q161" s="86"/>
      <c r="R161" s="34"/>
      <c r="S161" s="34">
        <v>716.15</v>
      </c>
      <c r="T161" s="34">
        <v>0</v>
      </c>
      <c r="U161" s="34">
        <v>0</v>
      </c>
      <c r="V161" s="34">
        <v>0</v>
      </c>
      <c r="W161" s="37">
        <f t="shared" si="40"/>
        <v>0</v>
      </c>
      <c r="X161" s="37" t="s">
        <v>136</v>
      </c>
      <c r="Y161" s="39">
        <f t="shared" si="34"/>
        <v>0.004119999997783452</v>
      </c>
      <c r="Z161" s="71"/>
      <c r="AC161" s="39"/>
      <c r="AD161" s="39"/>
    </row>
    <row r="162" spans="1:30" ht="26.25" customHeight="1">
      <c r="A162" s="52">
        <v>2927</v>
      </c>
      <c r="B162" s="30" t="s">
        <v>132</v>
      </c>
      <c r="C162" s="59"/>
      <c r="D162" s="59"/>
      <c r="E162" s="34"/>
      <c r="F162" s="34">
        <v>51743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26424.96966</v>
      </c>
      <c r="M162" s="34">
        <f>SUM(G162:L162)</f>
        <v>26424.96966</v>
      </c>
      <c r="N162" s="35">
        <v>25318.040000000005</v>
      </c>
      <c r="O162" s="35">
        <v>18500.11256</v>
      </c>
      <c r="P162" s="79">
        <f>O162/N162*100</f>
        <v>73.07087183684044</v>
      </c>
      <c r="Q162" s="86">
        <v>0</v>
      </c>
      <c r="R162" s="34">
        <f>N162+Q162</f>
        <v>25318.040000000005</v>
      </c>
      <c r="S162" s="34">
        <v>25318.03</v>
      </c>
      <c r="T162" s="34">
        <v>0</v>
      </c>
      <c r="U162" s="34">
        <v>0</v>
      </c>
      <c r="V162" s="34">
        <v>0</v>
      </c>
      <c r="W162" s="37">
        <f>SUM(T162:V162)</f>
        <v>0</v>
      </c>
      <c r="X162" s="37">
        <v>60</v>
      </c>
      <c r="Y162" s="39">
        <f>F162-(M162+S162+W162)</f>
        <v>0.00033999999868683517</v>
      </c>
      <c r="Z162" s="71"/>
      <c r="AC162" s="39"/>
      <c r="AD162" s="39"/>
    </row>
    <row r="163" spans="1:30" ht="38.25" customHeight="1">
      <c r="A163" s="52">
        <v>8011</v>
      </c>
      <c r="B163" s="30" t="s">
        <v>188</v>
      </c>
      <c r="C163" s="59"/>
      <c r="D163" s="59"/>
      <c r="E163" s="34"/>
      <c r="F163" s="34">
        <f>M163+S163+W163</f>
        <v>21169.645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19484.645</v>
      </c>
      <c r="M163" s="34">
        <f t="shared" si="35"/>
        <v>19484.645</v>
      </c>
      <c r="N163" s="35">
        <v>1685</v>
      </c>
      <c r="O163" s="35">
        <v>1684.992</v>
      </c>
      <c r="P163" s="79">
        <f>O163/N163*100</f>
        <v>99.99952522255192</v>
      </c>
      <c r="Q163" s="86">
        <v>0</v>
      </c>
      <c r="R163" s="34">
        <f>N163+Q163</f>
        <v>1685</v>
      </c>
      <c r="S163" s="34">
        <v>1685</v>
      </c>
      <c r="T163" s="34">
        <v>0</v>
      </c>
      <c r="U163" s="34">
        <v>0</v>
      </c>
      <c r="V163" s="34">
        <v>0</v>
      </c>
      <c r="W163" s="37">
        <f t="shared" si="40"/>
        <v>0</v>
      </c>
      <c r="X163" s="87" t="s">
        <v>16</v>
      </c>
      <c r="Y163" s="39">
        <f t="shared" si="34"/>
        <v>0</v>
      </c>
      <c r="Z163" s="71"/>
      <c r="AC163" s="39"/>
      <c r="AD163" s="39"/>
    </row>
    <row r="164" spans="1:30" ht="26.25" customHeight="1" hidden="1">
      <c r="A164" s="52"/>
      <c r="B164" s="30" t="s">
        <v>140</v>
      </c>
      <c r="C164" s="59"/>
      <c r="D164" s="59"/>
      <c r="E164" s="34"/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5">
        <v>0</v>
      </c>
      <c r="O164" s="35">
        <v>0</v>
      </c>
      <c r="P164" s="79">
        <v>0</v>
      </c>
      <c r="Q164" s="86">
        <v>0</v>
      </c>
      <c r="R164" s="34">
        <f>N164+Q164</f>
        <v>0</v>
      </c>
      <c r="S164" s="34">
        <v>0</v>
      </c>
      <c r="T164" s="34">
        <v>0</v>
      </c>
      <c r="U164" s="34">
        <v>0</v>
      </c>
      <c r="V164" s="34">
        <v>0</v>
      </c>
      <c r="W164" s="37">
        <f t="shared" si="40"/>
        <v>0</v>
      </c>
      <c r="X164" s="87" t="s">
        <v>16</v>
      </c>
      <c r="Y164" s="39">
        <f t="shared" si="34"/>
        <v>0</v>
      </c>
      <c r="Z164" s="71"/>
      <c r="AC164" s="39"/>
      <c r="AD164" s="39"/>
    </row>
    <row r="165" spans="1:30" s="50" customFormat="1" ht="19.5" customHeight="1">
      <c r="A165" s="44"/>
      <c r="B165" s="45" t="s">
        <v>91</v>
      </c>
      <c r="C165" s="46"/>
      <c r="D165" s="47"/>
      <c r="E165" s="48">
        <f>SUM(E168:E168)</f>
        <v>0</v>
      </c>
      <c r="F165" s="48">
        <f aca="true" t="shared" si="41" ref="F165:O165">SUM(F166:F168)</f>
        <v>42503.42</v>
      </c>
      <c r="G165" s="48">
        <f t="shared" si="41"/>
        <v>0</v>
      </c>
      <c r="H165" s="48">
        <f t="shared" si="41"/>
        <v>0</v>
      </c>
      <c r="I165" s="48">
        <f t="shared" si="41"/>
        <v>0</v>
      </c>
      <c r="J165" s="48">
        <f t="shared" si="41"/>
        <v>0</v>
      </c>
      <c r="K165" s="48">
        <f t="shared" si="41"/>
        <v>201.6</v>
      </c>
      <c r="L165" s="48">
        <f t="shared" si="41"/>
        <v>1443.356</v>
      </c>
      <c r="M165" s="48">
        <f t="shared" si="41"/>
        <v>1644.9560000000001</v>
      </c>
      <c r="N165" s="48">
        <f t="shared" si="41"/>
        <v>20386.460000000003</v>
      </c>
      <c r="O165" s="48">
        <f t="shared" si="41"/>
        <v>815.616</v>
      </c>
      <c r="P165" s="48">
        <f aca="true" t="shared" si="42" ref="P165:P176">O165/N165*100</f>
        <v>4.0007730621206425</v>
      </c>
      <c r="Q165" s="48">
        <f>SUM(Q168:Q168)</f>
        <v>680</v>
      </c>
      <c r="R165" s="48">
        <f>SUM(R168:R168)</f>
        <v>6012.2300000000005</v>
      </c>
      <c r="S165" s="48">
        <f>SUM(S166:S168)</f>
        <v>20386.46</v>
      </c>
      <c r="T165" s="48">
        <f>SUM(T166:T168)</f>
        <v>20472</v>
      </c>
      <c r="U165" s="48">
        <f>SUM(U166:U168)</f>
        <v>0</v>
      </c>
      <c r="V165" s="48">
        <f>SUM(V166:V168)</f>
        <v>0</v>
      </c>
      <c r="W165" s="48">
        <f>SUM(W166:W168)</f>
        <v>20472</v>
      </c>
      <c r="X165" s="93" t="s">
        <v>16</v>
      </c>
      <c r="Y165" s="28"/>
      <c r="Z165" s="28"/>
      <c r="AC165" s="51"/>
      <c r="AD165" s="51"/>
    </row>
    <row r="166" spans="1:30" ht="26.25" customHeight="1">
      <c r="A166" s="52">
        <v>2552</v>
      </c>
      <c r="B166" s="30" t="s">
        <v>100</v>
      </c>
      <c r="C166" s="90"/>
      <c r="D166" s="90"/>
      <c r="E166" s="86"/>
      <c r="F166" s="56">
        <v>32315.82</v>
      </c>
      <c r="G166" s="34">
        <v>0</v>
      </c>
      <c r="H166" s="80">
        <v>0</v>
      </c>
      <c r="I166" s="80">
        <v>0</v>
      </c>
      <c r="J166" s="80">
        <v>0</v>
      </c>
      <c r="K166" s="80">
        <v>0</v>
      </c>
      <c r="L166" s="80">
        <v>975.348</v>
      </c>
      <c r="M166" s="34">
        <f t="shared" si="35"/>
        <v>975.348</v>
      </c>
      <c r="N166" s="35">
        <v>15000.470000000001</v>
      </c>
      <c r="O166" s="35">
        <v>779.316</v>
      </c>
      <c r="P166" s="94">
        <f t="shared" si="42"/>
        <v>5.195277214647274</v>
      </c>
      <c r="Q166" s="34"/>
      <c r="R166" s="34"/>
      <c r="S166" s="34">
        <v>15000.47</v>
      </c>
      <c r="T166" s="34">
        <v>16340</v>
      </c>
      <c r="U166" s="34">
        <v>0</v>
      </c>
      <c r="V166" s="34">
        <v>0</v>
      </c>
      <c r="W166" s="37">
        <f>SUM(T166:V166)</f>
        <v>16340</v>
      </c>
      <c r="X166" s="95">
        <v>85</v>
      </c>
      <c r="Y166" s="39">
        <f t="shared" si="34"/>
        <v>0.0020000000004074536</v>
      </c>
      <c r="Z166" s="71"/>
      <c r="AC166" s="39"/>
      <c r="AD166" s="39"/>
    </row>
    <row r="167" spans="1:30" ht="26.25" customHeight="1">
      <c r="A167" s="52">
        <v>2558</v>
      </c>
      <c r="B167" s="30" t="s">
        <v>189</v>
      </c>
      <c r="C167" s="90"/>
      <c r="D167" s="90"/>
      <c r="E167" s="86"/>
      <c r="F167" s="56">
        <v>555.6</v>
      </c>
      <c r="G167" s="34">
        <v>0</v>
      </c>
      <c r="H167" s="80">
        <v>0</v>
      </c>
      <c r="I167" s="80">
        <v>0</v>
      </c>
      <c r="J167" s="80">
        <v>0</v>
      </c>
      <c r="K167" s="80">
        <v>201.6</v>
      </c>
      <c r="L167" s="80">
        <v>300.24</v>
      </c>
      <c r="M167" s="34">
        <f t="shared" si="35"/>
        <v>501.84000000000003</v>
      </c>
      <c r="N167" s="35">
        <v>53.76</v>
      </c>
      <c r="O167" s="35">
        <v>0</v>
      </c>
      <c r="P167" s="94">
        <f t="shared" si="42"/>
        <v>0</v>
      </c>
      <c r="Q167" s="34"/>
      <c r="R167" s="34"/>
      <c r="S167" s="34">
        <v>53.76</v>
      </c>
      <c r="T167" s="34">
        <v>0</v>
      </c>
      <c r="U167" s="34">
        <v>0</v>
      </c>
      <c r="V167" s="34">
        <v>0</v>
      </c>
      <c r="W167" s="37">
        <f>SUM(T167:V167)</f>
        <v>0</v>
      </c>
      <c r="X167" s="95">
        <v>85</v>
      </c>
      <c r="Y167" s="39">
        <f t="shared" si="34"/>
        <v>0</v>
      </c>
      <c r="Z167" s="71"/>
      <c r="AC167" s="39"/>
      <c r="AD167" s="39"/>
    </row>
    <row r="168" spans="1:30" ht="26.25" customHeight="1">
      <c r="A168" s="52">
        <v>2560</v>
      </c>
      <c r="B168" s="30" t="s">
        <v>133</v>
      </c>
      <c r="C168" s="90"/>
      <c r="D168" s="90"/>
      <c r="E168" s="86"/>
      <c r="F168" s="56">
        <v>9632</v>
      </c>
      <c r="G168" s="34">
        <v>0</v>
      </c>
      <c r="H168" s="80">
        <v>0</v>
      </c>
      <c r="I168" s="80">
        <v>0</v>
      </c>
      <c r="J168" s="80">
        <v>0</v>
      </c>
      <c r="K168" s="80">
        <v>0</v>
      </c>
      <c r="L168" s="80">
        <v>167.76800000000003</v>
      </c>
      <c r="M168" s="34">
        <f t="shared" si="35"/>
        <v>167.76800000000003</v>
      </c>
      <c r="N168" s="35">
        <v>5332.2300000000005</v>
      </c>
      <c r="O168" s="35">
        <v>36.3</v>
      </c>
      <c r="P168" s="94">
        <f t="shared" si="42"/>
        <v>0.6807658334317911</v>
      </c>
      <c r="Q168" s="34">
        <v>680</v>
      </c>
      <c r="R168" s="34">
        <f>N168+Q168</f>
        <v>6012.2300000000005</v>
      </c>
      <c r="S168" s="34">
        <v>5332.2300000000005</v>
      </c>
      <c r="T168" s="34">
        <v>4132</v>
      </c>
      <c r="U168" s="34">
        <v>0</v>
      </c>
      <c r="V168" s="34">
        <v>0</v>
      </c>
      <c r="W168" s="37">
        <f>SUM(T168:V168)</f>
        <v>4132</v>
      </c>
      <c r="X168" s="95">
        <v>85</v>
      </c>
      <c r="Y168" s="39">
        <f t="shared" si="34"/>
        <v>0.0020000000004074536</v>
      </c>
      <c r="Z168" s="71"/>
      <c r="AC168" s="39"/>
      <c r="AD168" s="39"/>
    </row>
    <row r="169" spans="1:30" s="50" customFormat="1" ht="45" customHeight="1">
      <c r="A169" s="44"/>
      <c r="B169" s="45" t="s">
        <v>92</v>
      </c>
      <c r="C169" s="46"/>
      <c r="D169" s="47"/>
      <c r="E169" s="48">
        <f aca="true" t="shared" si="43" ref="E169:O169">SUM(E170:E175)</f>
        <v>180002.97100000002</v>
      </c>
      <c r="F169" s="48">
        <f t="shared" si="43"/>
        <v>190252.09000000003</v>
      </c>
      <c r="G169" s="48">
        <f t="shared" si="43"/>
        <v>0</v>
      </c>
      <c r="H169" s="48">
        <f t="shared" si="43"/>
        <v>0</v>
      </c>
      <c r="I169" s="48">
        <f t="shared" si="43"/>
        <v>1123.25</v>
      </c>
      <c r="J169" s="48">
        <f t="shared" si="43"/>
        <v>3742.431</v>
      </c>
      <c r="K169" s="48">
        <f t="shared" si="43"/>
        <v>2838.12</v>
      </c>
      <c r="L169" s="48">
        <f t="shared" si="43"/>
        <v>50338.770820000005</v>
      </c>
      <c r="M169" s="48">
        <f t="shared" si="43"/>
        <v>58042.571820000005</v>
      </c>
      <c r="N169" s="48">
        <f t="shared" si="43"/>
        <v>86232.64</v>
      </c>
      <c r="O169" s="48">
        <f t="shared" si="43"/>
        <v>27072.27228000001</v>
      </c>
      <c r="P169" s="48">
        <f t="shared" si="42"/>
        <v>31.394460705366328</v>
      </c>
      <c r="Q169" s="48">
        <f aca="true" t="shared" si="44" ref="Q169:W169">SUM(Q170:Q175)</f>
        <v>-57448.759999999995</v>
      </c>
      <c r="R169" s="48">
        <f t="shared" si="44"/>
        <v>23103.119999999995</v>
      </c>
      <c r="S169" s="48">
        <f t="shared" si="44"/>
        <v>86682.52</v>
      </c>
      <c r="T169" s="48">
        <f t="shared" si="44"/>
        <v>45527</v>
      </c>
      <c r="U169" s="48">
        <f t="shared" si="44"/>
        <v>0</v>
      </c>
      <c r="V169" s="48">
        <f t="shared" si="44"/>
        <v>0</v>
      </c>
      <c r="W169" s="48">
        <f t="shared" si="44"/>
        <v>45527</v>
      </c>
      <c r="X169" s="93" t="s">
        <v>16</v>
      </c>
      <c r="Y169" s="28"/>
      <c r="Z169" s="28"/>
      <c r="AC169" s="51"/>
      <c r="AD169" s="51"/>
    </row>
    <row r="170" spans="1:30" ht="26.25" customHeight="1">
      <c r="A170" s="40">
        <v>2785</v>
      </c>
      <c r="B170" s="41" t="s">
        <v>175</v>
      </c>
      <c r="C170" s="32"/>
      <c r="D170" s="32"/>
      <c r="E170" s="34">
        <f>M170+S170+W170</f>
        <v>6241.88</v>
      </c>
      <c r="F170" s="34">
        <v>6241.88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f t="shared" si="35"/>
        <v>0</v>
      </c>
      <c r="N170" s="79">
        <v>5491.880000000001</v>
      </c>
      <c r="O170" s="79">
        <v>2.297</v>
      </c>
      <c r="P170" s="57">
        <f t="shared" si="42"/>
        <v>0.04182538584237091</v>
      </c>
      <c r="Q170" s="96">
        <v>-2294.57</v>
      </c>
      <c r="R170" s="34">
        <f>N170+Q170</f>
        <v>3197.310000000001</v>
      </c>
      <c r="S170" s="80">
        <v>5491.88</v>
      </c>
      <c r="T170" s="34">
        <v>750</v>
      </c>
      <c r="U170" s="62">
        <v>0</v>
      </c>
      <c r="V170" s="62">
        <v>0</v>
      </c>
      <c r="W170" s="37">
        <f aca="true" t="shared" si="45" ref="W170:W175">SUM(T170:V170)</f>
        <v>750</v>
      </c>
      <c r="X170" s="38">
        <v>85</v>
      </c>
      <c r="Y170" s="39">
        <f t="shared" si="34"/>
        <v>0</v>
      </c>
      <c r="Z170" s="71"/>
      <c r="AC170" s="39"/>
      <c r="AD170" s="39"/>
    </row>
    <row r="171" spans="1:30" ht="26.25" customHeight="1">
      <c r="A171" s="40">
        <v>2787</v>
      </c>
      <c r="B171" s="42" t="s">
        <v>134</v>
      </c>
      <c r="C171" s="32"/>
      <c r="D171" s="32"/>
      <c r="E171" s="33"/>
      <c r="F171" s="34">
        <v>6331.13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610.69082</v>
      </c>
      <c r="M171" s="34">
        <f t="shared" si="35"/>
        <v>610.69082</v>
      </c>
      <c r="N171" s="79">
        <v>5473.4400000000005</v>
      </c>
      <c r="O171" s="79">
        <v>1408.5089699999994</v>
      </c>
      <c r="P171" s="57">
        <f t="shared" si="42"/>
        <v>25.73352352451108</v>
      </c>
      <c r="Q171" s="96"/>
      <c r="R171" s="34"/>
      <c r="S171" s="80">
        <v>5473.44</v>
      </c>
      <c r="T171" s="34">
        <v>247</v>
      </c>
      <c r="U171" s="34">
        <v>0</v>
      </c>
      <c r="V171" s="34">
        <v>0</v>
      </c>
      <c r="W171" s="37">
        <f t="shared" si="45"/>
        <v>247</v>
      </c>
      <c r="X171" s="38">
        <v>85</v>
      </c>
      <c r="Y171" s="39">
        <f t="shared" si="34"/>
        <v>-0.0008199999992939411</v>
      </c>
      <c r="Z171" s="71"/>
      <c r="AC171" s="39"/>
      <c r="AD171" s="39"/>
    </row>
    <row r="172" spans="1:30" ht="26.25" customHeight="1">
      <c r="A172" s="40">
        <v>2808</v>
      </c>
      <c r="B172" s="41" t="s">
        <v>93</v>
      </c>
      <c r="C172" s="32"/>
      <c r="D172" s="32"/>
      <c r="E172" s="33">
        <f>M172+S172+W172</f>
        <v>135026.501</v>
      </c>
      <c r="F172" s="34">
        <v>135026.5</v>
      </c>
      <c r="G172" s="34">
        <v>0</v>
      </c>
      <c r="H172" s="34">
        <v>0</v>
      </c>
      <c r="I172" s="34">
        <v>627.98</v>
      </c>
      <c r="J172" s="34">
        <v>2615.551</v>
      </c>
      <c r="K172" s="34">
        <v>2025.74</v>
      </c>
      <c r="L172" s="34">
        <v>48757.23</v>
      </c>
      <c r="M172" s="34">
        <f t="shared" si="35"/>
        <v>54026.501000000004</v>
      </c>
      <c r="N172" s="79">
        <v>65499.99999999999</v>
      </c>
      <c r="O172" s="79">
        <v>25454.146750000007</v>
      </c>
      <c r="P172" s="57">
        <f t="shared" si="42"/>
        <v>38.86129274809162</v>
      </c>
      <c r="Q172" s="96">
        <v>-55082.52</v>
      </c>
      <c r="R172" s="34">
        <f>N172+Q172</f>
        <v>10417.479999999996</v>
      </c>
      <c r="S172" s="80">
        <v>65500</v>
      </c>
      <c r="T172" s="34">
        <v>15500</v>
      </c>
      <c r="U172" s="62">
        <v>0</v>
      </c>
      <c r="V172" s="34">
        <v>0</v>
      </c>
      <c r="W172" s="37">
        <f t="shared" si="45"/>
        <v>15500</v>
      </c>
      <c r="X172" s="38">
        <v>85</v>
      </c>
      <c r="Y172" s="39">
        <f t="shared" si="34"/>
        <v>-0.0009999999892897904</v>
      </c>
      <c r="Z172" s="71"/>
      <c r="AC172" s="39"/>
      <c r="AD172" s="39"/>
    </row>
    <row r="173" spans="1:30" ht="26.25" customHeight="1">
      <c r="A173" s="40">
        <v>2809</v>
      </c>
      <c r="B173" s="42" t="s">
        <v>176</v>
      </c>
      <c r="C173" s="32"/>
      <c r="D173" s="32"/>
      <c r="E173" s="33">
        <f>M173+S173+W173</f>
        <v>31999.89</v>
      </c>
      <c r="F173" s="34">
        <v>31999.89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59.89</v>
      </c>
      <c r="M173" s="34">
        <f t="shared" si="35"/>
        <v>59.89</v>
      </c>
      <c r="N173" s="79">
        <v>6200</v>
      </c>
      <c r="O173" s="79">
        <v>0</v>
      </c>
      <c r="P173" s="57">
        <f t="shared" si="42"/>
        <v>0</v>
      </c>
      <c r="Q173" s="96">
        <v>-71.67</v>
      </c>
      <c r="R173" s="34">
        <f>N173+Q173</f>
        <v>6128.33</v>
      </c>
      <c r="S173" s="80">
        <v>6200</v>
      </c>
      <c r="T173" s="34">
        <v>25740</v>
      </c>
      <c r="U173" s="34">
        <v>0</v>
      </c>
      <c r="V173" s="34">
        <v>0</v>
      </c>
      <c r="W173" s="37">
        <f t="shared" si="45"/>
        <v>25740</v>
      </c>
      <c r="X173" s="38">
        <v>85</v>
      </c>
      <c r="Y173" s="39">
        <f t="shared" si="34"/>
        <v>0</v>
      </c>
      <c r="Z173" s="71"/>
      <c r="AC173" s="39"/>
      <c r="AD173" s="39"/>
    </row>
    <row r="174" spans="1:30" ht="36.75" customHeight="1">
      <c r="A174" s="40">
        <v>2885</v>
      </c>
      <c r="B174" s="42" t="s">
        <v>204</v>
      </c>
      <c r="C174" s="32"/>
      <c r="D174" s="32"/>
      <c r="E174" s="33"/>
      <c r="F174" s="34">
        <v>3917.99</v>
      </c>
      <c r="G174" s="34">
        <v>0</v>
      </c>
      <c r="H174" s="34">
        <v>0</v>
      </c>
      <c r="I174" s="34">
        <v>495.27</v>
      </c>
      <c r="J174" s="34">
        <v>1126.88</v>
      </c>
      <c r="K174" s="34">
        <v>812.38</v>
      </c>
      <c r="L174" s="34">
        <v>826.26</v>
      </c>
      <c r="M174" s="34">
        <f t="shared" si="35"/>
        <v>3260.79</v>
      </c>
      <c r="N174" s="79">
        <v>207.32</v>
      </c>
      <c r="O174" s="79">
        <v>207.31956</v>
      </c>
      <c r="P174" s="57">
        <f t="shared" si="42"/>
        <v>99.9997877677021</v>
      </c>
      <c r="Q174" s="96"/>
      <c r="R174" s="34"/>
      <c r="S174" s="80">
        <v>657.2</v>
      </c>
      <c r="T174" s="34">
        <v>0</v>
      </c>
      <c r="U174" s="62">
        <v>0</v>
      </c>
      <c r="V174" s="34">
        <v>0</v>
      </c>
      <c r="W174" s="37">
        <f t="shared" si="45"/>
        <v>0</v>
      </c>
      <c r="X174" s="38">
        <v>90</v>
      </c>
      <c r="Y174" s="39">
        <f t="shared" si="34"/>
        <v>0</v>
      </c>
      <c r="Z174" s="71"/>
      <c r="AC174" s="39"/>
      <c r="AD174" s="39"/>
    </row>
    <row r="175" spans="1:30" ht="26.25" customHeight="1">
      <c r="A175" s="40">
        <v>2928</v>
      </c>
      <c r="B175" s="42" t="s">
        <v>177</v>
      </c>
      <c r="C175" s="32"/>
      <c r="D175" s="32"/>
      <c r="E175" s="33">
        <f>M175+S175+W175</f>
        <v>6734.7</v>
      </c>
      <c r="F175" s="34">
        <v>6734.7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84.7</v>
      </c>
      <c r="M175" s="34">
        <f t="shared" si="35"/>
        <v>84.7</v>
      </c>
      <c r="N175" s="79">
        <v>3360.0000000000005</v>
      </c>
      <c r="O175" s="79">
        <v>0</v>
      </c>
      <c r="P175" s="57">
        <f t="shared" si="42"/>
        <v>0</v>
      </c>
      <c r="Q175" s="96">
        <v>0</v>
      </c>
      <c r="R175" s="34">
        <f>N175+Q175</f>
        <v>3360.0000000000005</v>
      </c>
      <c r="S175" s="80">
        <v>3360</v>
      </c>
      <c r="T175" s="34">
        <v>3290</v>
      </c>
      <c r="U175" s="62">
        <v>0</v>
      </c>
      <c r="V175" s="34">
        <v>0</v>
      </c>
      <c r="W175" s="37">
        <f t="shared" si="45"/>
        <v>3290</v>
      </c>
      <c r="X175" s="38">
        <v>90</v>
      </c>
      <c r="Y175" s="39">
        <f t="shared" si="34"/>
        <v>0</v>
      </c>
      <c r="Z175" s="71"/>
      <c r="AC175" s="39"/>
      <c r="AD175" s="39"/>
    </row>
    <row r="176" spans="1:30" s="50" customFormat="1" ht="19.5" customHeight="1">
      <c r="A176" s="44"/>
      <c r="B176" s="45" t="s">
        <v>94</v>
      </c>
      <c r="C176" s="46"/>
      <c r="D176" s="47"/>
      <c r="E176" s="48">
        <f>SUM(E178:E179)</f>
        <v>18362.861030000004</v>
      </c>
      <c r="F176" s="48">
        <f>SUM(F177:F184)</f>
        <v>38280.03</v>
      </c>
      <c r="G176" s="48">
        <f aca="true" t="shared" si="46" ref="G176:M176">SUM(G177:G184)</f>
        <v>110</v>
      </c>
      <c r="H176" s="48">
        <f t="shared" si="46"/>
        <v>0.156</v>
      </c>
      <c r="I176" s="48">
        <f t="shared" si="46"/>
        <v>2207.9</v>
      </c>
      <c r="J176" s="48">
        <f t="shared" si="46"/>
        <v>4453.67</v>
      </c>
      <c r="K176" s="48">
        <f t="shared" si="46"/>
        <v>3959.27059</v>
      </c>
      <c r="L176" s="48">
        <f t="shared" si="46"/>
        <v>6179.37964</v>
      </c>
      <c r="M176" s="48">
        <f t="shared" si="46"/>
        <v>16910.37623</v>
      </c>
      <c r="N176" s="48">
        <f>SUM(N177:N184)</f>
        <v>15740.260000000002</v>
      </c>
      <c r="O176" s="48">
        <f>SUM(O177:O184)</f>
        <v>7675.312870000001</v>
      </c>
      <c r="P176" s="97">
        <f t="shared" si="42"/>
        <v>48.76230043214026</v>
      </c>
      <c r="Q176" s="48">
        <f>SUM(Q178:Q179)</f>
        <v>0</v>
      </c>
      <c r="R176" s="48">
        <f>SUM(R178:R179)</f>
        <v>1462.0500000000002</v>
      </c>
      <c r="S176" s="48">
        <f>SUM(S177:S184)</f>
        <v>15733.65</v>
      </c>
      <c r="T176" s="48">
        <f>SUM(T177:T184)</f>
        <v>5636</v>
      </c>
      <c r="U176" s="48">
        <f>SUM(U177:U184)</f>
        <v>0</v>
      </c>
      <c r="V176" s="48">
        <f>SUM(V177:V184)</f>
        <v>0</v>
      </c>
      <c r="W176" s="48">
        <f>SUM(W177:W184)</f>
        <v>5636</v>
      </c>
      <c r="X176" s="93" t="s">
        <v>16</v>
      </c>
      <c r="Y176" s="28"/>
      <c r="Z176" s="28"/>
      <c r="AC176" s="51"/>
      <c r="AD176" s="51"/>
    </row>
    <row r="177" spans="1:30" s="50" customFormat="1" ht="27.75" customHeight="1">
      <c r="A177" s="40">
        <v>2900</v>
      </c>
      <c r="B177" s="30" t="s">
        <v>178</v>
      </c>
      <c r="C177" s="31"/>
      <c r="D177" s="32"/>
      <c r="E177" s="33"/>
      <c r="F177" s="34">
        <v>3306.01</v>
      </c>
      <c r="G177" s="34">
        <v>0</v>
      </c>
      <c r="H177" s="34">
        <v>0</v>
      </c>
      <c r="I177" s="56">
        <v>0</v>
      </c>
      <c r="J177" s="56">
        <v>0</v>
      </c>
      <c r="K177" s="56">
        <v>0</v>
      </c>
      <c r="L177" s="56">
        <v>0</v>
      </c>
      <c r="M177" s="34">
        <f t="shared" si="35"/>
        <v>0</v>
      </c>
      <c r="N177" s="35">
        <v>1000.01</v>
      </c>
      <c r="O177" s="35">
        <v>229.9</v>
      </c>
      <c r="P177" s="98">
        <f aca="true" t="shared" si="47" ref="P177:P185">O177/N177*100</f>
        <v>22.98977010229898</v>
      </c>
      <c r="Q177" s="96"/>
      <c r="R177" s="34"/>
      <c r="S177" s="34">
        <v>1000.01</v>
      </c>
      <c r="T177" s="34">
        <v>2306</v>
      </c>
      <c r="U177" s="34">
        <v>0</v>
      </c>
      <c r="V177" s="34">
        <v>0</v>
      </c>
      <c r="W177" s="37">
        <f aca="true" t="shared" si="48" ref="W177:W184">SUM(T177:V177)</f>
        <v>2306</v>
      </c>
      <c r="X177" s="38">
        <v>90</v>
      </c>
      <c r="Y177" s="39">
        <f>F177-(M177+S177+W177)</f>
        <v>0</v>
      </c>
      <c r="Z177" s="28"/>
      <c r="AC177" s="51"/>
      <c r="AD177" s="51"/>
    </row>
    <row r="178" spans="1:30" ht="39.75" customHeight="1">
      <c r="A178" s="40">
        <v>2903</v>
      </c>
      <c r="B178" s="30" t="s">
        <v>95</v>
      </c>
      <c r="C178" s="59" t="s">
        <v>96</v>
      </c>
      <c r="D178" s="59" t="s">
        <v>18</v>
      </c>
      <c r="E178" s="34">
        <f>M178+S178+W178</f>
        <v>16534.089630000002</v>
      </c>
      <c r="F178" s="34">
        <v>16534.09</v>
      </c>
      <c r="G178" s="34">
        <v>110</v>
      </c>
      <c r="H178" s="34">
        <v>0.156</v>
      </c>
      <c r="I178" s="56">
        <v>2207.9</v>
      </c>
      <c r="J178" s="56">
        <v>4453.67</v>
      </c>
      <c r="K178" s="56">
        <v>3850.26059</v>
      </c>
      <c r="L178" s="56">
        <v>4764.19304</v>
      </c>
      <c r="M178" s="34">
        <f t="shared" si="35"/>
        <v>15386.17963</v>
      </c>
      <c r="N178" s="35">
        <v>1149.0500000000002</v>
      </c>
      <c r="O178" s="35">
        <v>1147.91046</v>
      </c>
      <c r="P178" s="98">
        <f t="shared" si="47"/>
        <v>99.90082764022452</v>
      </c>
      <c r="Q178" s="96">
        <v>0</v>
      </c>
      <c r="R178" s="34">
        <f>N178+Q178</f>
        <v>1149.0500000000002</v>
      </c>
      <c r="S178" s="34">
        <v>1147.91</v>
      </c>
      <c r="T178" s="34">
        <v>0</v>
      </c>
      <c r="U178" s="34">
        <v>0</v>
      </c>
      <c r="V178" s="34">
        <v>0</v>
      </c>
      <c r="W178" s="37">
        <f t="shared" si="48"/>
        <v>0</v>
      </c>
      <c r="X178" s="38">
        <v>50</v>
      </c>
      <c r="Y178" s="39">
        <f>F178-(M178+S178+W178)</f>
        <v>0.0003699999979289714</v>
      </c>
      <c r="Z178" s="71"/>
      <c r="AC178" s="39"/>
      <c r="AD178" s="39"/>
    </row>
    <row r="179" spans="1:30" ht="24" customHeight="1">
      <c r="A179" s="40">
        <v>2908</v>
      </c>
      <c r="B179" s="30" t="s">
        <v>97</v>
      </c>
      <c r="C179" s="31"/>
      <c r="D179" s="32"/>
      <c r="E179" s="33">
        <f>M179+S179+W179</f>
        <v>1828.7713999999999</v>
      </c>
      <c r="F179" s="34">
        <v>1828.77</v>
      </c>
      <c r="G179" s="34">
        <v>0</v>
      </c>
      <c r="H179" s="34">
        <v>0</v>
      </c>
      <c r="I179" s="99">
        <v>0</v>
      </c>
      <c r="J179" s="99">
        <v>0</v>
      </c>
      <c r="K179" s="99">
        <v>100.61</v>
      </c>
      <c r="L179" s="99">
        <v>1415.1614</v>
      </c>
      <c r="M179" s="34">
        <f t="shared" si="35"/>
        <v>1515.7713999999999</v>
      </c>
      <c r="N179" s="35">
        <v>313</v>
      </c>
      <c r="O179" s="35">
        <v>312.622</v>
      </c>
      <c r="P179" s="98">
        <f t="shared" si="47"/>
        <v>99.87923322683706</v>
      </c>
      <c r="Q179" s="96">
        <v>0</v>
      </c>
      <c r="R179" s="34">
        <f>N179+Q179</f>
        <v>313</v>
      </c>
      <c r="S179" s="34">
        <v>313</v>
      </c>
      <c r="T179" s="34">
        <v>0</v>
      </c>
      <c r="U179" s="62">
        <v>0</v>
      </c>
      <c r="V179" s="62">
        <v>0</v>
      </c>
      <c r="W179" s="37">
        <f t="shared" si="48"/>
        <v>0</v>
      </c>
      <c r="X179" s="38">
        <v>100</v>
      </c>
      <c r="Y179" s="39">
        <f t="shared" si="34"/>
        <v>-0.001399999999875945</v>
      </c>
      <c r="Z179" s="71"/>
      <c r="AC179" s="39"/>
      <c r="AD179" s="39"/>
    </row>
    <row r="180" spans="1:30" ht="40.5" customHeight="1">
      <c r="A180" s="88">
        <v>2909</v>
      </c>
      <c r="B180" s="100" t="s">
        <v>101</v>
      </c>
      <c r="C180" s="101"/>
      <c r="D180" s="102"/>
      <c r="E180" s="103">
        <f>M180+S180+W180</f>
        <v>8508.4152</v>
      </c>
      <c r="F180" s="86">
        <v>8508.42</v>
      </c>
      <c r="G180" s="86">
        <v>0</v>
      </c>
      <c r="H180" s="86">
        <v>0</v>
      </c>
      <c r="I180" s="104">
        <v>0</v>
      </c>
      <c r="J180" s="104">
        <v>0</v>
      </c>
      <c r="K180" s="104">
        <v>8.4</v>
      </c>
      <c r="L180" s="104">
        <v>0.0252</v>
      </c>
      <c r="M180" s="34">
        <f t="shared" si="35"/>
        <v>8.4252</v>
      </c>
      <c r="N180" s="105">
        <v>8505.45</v>
      </c>
      <c r="O180" s="105">
        <v>4899.78041</v>
      </c>
      <c r="P180" s="98">
        <f t="shared" si="47"/>
        <v>57.60753881334909</v>
      </c>
      <c r="Q180" s="106"/>
      <c r="R180" s="91"/>
      <c r="S180" s="91">
        <v>8499.99</v>
      </c>
      <c r="T180" s="91">
        <v>0</v>
      </c>
      <c r="U180" s="91">
        <v>0</v>
      </c>
      <c r="V180" s="91">
        <v>0</v>
      </c>
      <c r="W180" s="37">
        <f t="shared" si="48"/>
        <v>0</v>
      </c>
      <c r="X180" s="107">
        <v>90</v>
      </c>
      <c r="Y180" s="39">
        <f t="shared" si="34"/>
        <v>0.004800000000614091</v>
      </c>
      <c r="Z180" s="71"/>
      <c r="AC180" s="39"/>
      <c r="AD180" s="39"/>
    </row>
    <row r="181" spans="1:30" ht="40.5" customHeight="1">
      <c r="A181" s="88">
        <v>2912</v>
      </c>
      <c r="B181" s="30" t="s">
        <v>102</v>
      </c>
      <c r="C181" s="31"/>
      <c r="D181" s="32"/>
      <c r="E181" s="33">
        <f>M181+S181+W181</f>
        <v>1018.64</v>
      </c>
      <c r="F181" s="34">
        <v>1018.64</v>
      </c>
      <c r="G181" s="34">
        <v>0</v>
      </c>
      <c r="H181" s="34">
        <v>0</v>
      </c>
      <c r="I181" s="56">
        <v>0</v>
      </c>
      <c r="J181" s="56">
        <v>0</v>
      </c>
      <c r="K181" s="56">
        <v>0</v>
      </c>
      <c r="L181" s="56">
        <v>0</v>
      </c>
      <c r="M181" s="34">
        <f>SUM(G181:L181)</f>
        <v>0</v>
      </c>
      <c r="N181" s="35">
        <v>1018.6400000000001</v>
      </c>
      <c r="O181" s="35">
        <v>806.8</v>
      </c>
      <c r="P181" s="98">
        <f>O181/N181*100</f>
        <v>79.2036440744522</v>
      </c>
      <c r="Q181" s="58"/>
      <c r="R181" s="34"/>
      <c r="S181" s="34">
        <v>1018.64</v>
      </c>
      <c r="T181" s="34">
        <v>0</v>
      </c>
      <c r="U181" s="34">
        <v>0</v>
      </c>
      <c r="V181" s="34">
        <v>0</v>
      </c>
      <c r="W181" s="37">
        <f t="shared" si="48"/>
        <v>0</v>
      </c>
      <c r="X181" s="95">
        <v>90</v>
      </c>
      <c r="Y181" s="39">
        <f t="shared" si="34"/>
        <v>0</v>
      </c>
      <c r="Z181" s="71"/>
      <c r="AC181" s="39"/>
      <c r="AD181" s="39"/>
    </row>
    <row r="182" spans="1:30" ht="40.5" customHeight="1">
      <c r="A182" s="88">
        <v>2913</v>
      </c>
      <c r="B182" s="30" t="s">
        <v>179</v>
      </c>
      <c r="C182" s="31"/>
      <c r="D182" s="32"/>
      <c r="E182" s="33"/>
      <c r="F182" s="34">
        <v>2000</v>
      </c>
      <c r="G182" s="34">
        <v>0</v>
      </c>
      <c r="H182" s="34">
        <v>0</v>
      </c>
      <c r="I182" s="56">
        <v>0</v>
      </c>
      <c r="J182" s="56">
        <v>0</v>
      </c>
      <c r="K182" s="56">
        <v>0</v>
      </c>
      <c r="L182" s="56">
        <v>0</v>
      </c>
      <c r="M182" s="34">
        <f>SUM(G182:L182)</f>
        <v>0</v>
      </c>
      <c r="N182" s="35">
        <v>1999.9999999999998</v>
      </c>
      <c r="O182" s="35">
        <v>24.2</v>
      </c>
      <c r="P182" s="98">
        <f>O182/N182*100</f>
        <v>1.2100000000000002</v>
      </c>
      <c r="Q182" s="58"/>
      <c r="R182" s="34"/>
      <c r="S182" s="34">
        <v>2000</v>
      </c>
      <c r="T182" s="34">
        <v>0</v>
      </c>
      <c r="U182" s="34">
        <v>0</v>
      </c>
      <c r="V182" s="34">
        <v>0</v>
      </c>
      <c r="W182" s="37">
        <f t="shared" si="48"/>
        <v>0</v>
      </c>
      <c r="X182" s="95">
        <v>90</v>
      </c>
      <c r="Y182" s="39">
        <f t="shared" si="34"/>
        <v>0</v>
      </c>
      <c r="Z182" s="71"/>
      <c r="AC182" s="39"/>
      <c r="AD182" s="39"/>
    </row>
    <row r="183" spans="1:30" ht="40.5" customHeight="1">
      <c r="A183" s="88">
        <v>2914</v>
      </c>
      <c r="B183" s="30" t="s">
        <v>180</v>
      </c>
      <c r="C183" s="31"/>
      <c r="D183" s="32"/>
      <c r="E183" s="33"/>
      <c r="F183" s="34">
        <v>3584.1</v>
      </c>
      <c r="G183" s="34">
        <v>0</v>
      </c>
      <c r="H183" s="34">
        <v>0</v>
      </c>
      <c r="I183" s="56">
        <v>0</v>
      </c>
      <c r="J183" s="56">
        <v>0</v>
      </c>
      <c r="K183" s="56">
        <v>0</v>
      </c>
      <c r="L183" s="56">
        <v>0</v>
      </c>
      <c r="M183" s="34">
        <f>SUM(G183:L183)</f>
        <v>0</v>
      </c>
      <c r="N183" s="35">
        <v>254.10999999999999</v>
      </c>
      <c r="O183" s="35">
        <v>254.1</v>
      </c>
      <c r="P183" s="98">
        <f>O183/N183*100</f>
        <v>99.99606469639133</v>
      </c>
      <c r="Q183" s="58"/>
      <c r="R183" s="34"/>
      <c r="S183" s="34">
        <v>254.1</v>
      </c>
      <c r="T183" s="34">
        <v>3330</v>
      </c>
      <c r="U183" s="34">
        <v>0</v>
      </c>
      <c r="V183" s="34">
        <v>0</v>
      </c>
      <c r="W183" s="37">
        <f t="shared" si="48"/>
        <v>3330</v>
      </c>
      <c r="X183" s="95">
        <v>90</v>
      </c>
      <c r="Y183" s="39">
        <f t="shared" si="34"/>
        <v>0</v>
      </c>
      <c r="Z183" s="71"/>
      <c r="AC183" s="39"/>
      <c r="AD183" s="39"/>
    </row>
    <row r="184" spans="1:30" ht="25.5" customHeight="1" thickBot="1">
      <c r="A184" s="88">
        <v>3997</v>
      </c>
      <c r="B184" s="30" t="s">
        <v>181</v>
      </c>
      <c r="C184" s="31"/>
      <c r="D184" s="32"/>
      <c r="E184" s="33">
        <f>M184+S184+W184</f>
        <v>1500</v>
      </c>
      <c r="F184" s="34">
        <f>M184+S184+W184</f>
        <v>1500</v>
      </c>
      <c r="G184" s="34">
        <v>0</v>
      </c>
      <c r="H184" s="34">
        <v>0</v>
      </c>
      <c r="I184" s="56">
        <v>0</v>
      </c>
      <c r="J184" s="56">
        <v>0</v>
      </c>
      <c r="K184" s="56">
        <v>0</v>
      </c>
      <c r="L184" s="56">
        <v>0</v>
      </c>
      <c r="M184" s="34">
        <f t="shared" si="35"/>
        <v>0</v>
      </c>
      <c r="N184" s="35">
        <v>1500</v>
      </c>
      <c r="O184" s="35">
        <v>0</v>
      </c>
      <c r="P184" s="98">
        <f t="shared" si="47"/>
        <v>0</v>
      </c>
      <c r="Q184" s="58"/>
      <c r="R184" s="34"/>
      <c r="S184" s="34">
        <v>1500</v>
      </c>
      <c r="T184" s="34">
        <v>0</v>
      </c>
      <c r="U184" s="34">
        <v>0</v>
      </c>
      <c r="V184" s="34">
        <v>0</v>
      </c>
      <c r="W184" s="37">
        <f t="shared" si="48"/>
        <v>0</v>
      </c>
      <c r="X184" s="135" t="s">
        <v>16</v>
      </c>
      <c r="Y184" s="39">
        <f t="shared" si="34"/>
        <v>0</v>
      </c>
      <c r="Z184" s="71"/>
      <c r="AC184" s="39"/>
      <c r="AD184" s="39"/>
    </row>
    <row r="185" spans="1:30" ht="19.5" customHeight="1" thickBot="1">
      <c r="A185" s="108"/>
      <c r="B185" s="109" t="s">
        <v>98</v>
      </c>
      <c r="C185" s="110"/>
      <c r="D185" s="110"/>
      <c r="E185" s="111" t="e">
        <f aca="true" t="shared" si="49" ref="E185:O185">E176+E169+E165+E147+E93+E60+E52+E47+E39+E12</f>
        <v>#REF!</v>
      </c>
      <c r="F185" s="111">
        <f t="shared" si="49"/>
        <v>12322664.224180002</v>
      </c>
      <c r="G185" s="111">
        <f t="shared" si="49"/>
        <v>39276.954009999994</v>
      </c>
      <c r="H185" s="111">
        <f t="shared" si="49"/>
        <v>199014.574</v>
      </c>
      <c r="I185" s="111">
        <f t="shared" si="49"/>
        <v>267437.38</v>
      </c>
      <c r="J185" s="111">
        <f t="shared" si="49"/>
        <v>772697.9347999999</v>
      </c>
      <c r="K185" s="111">
        <f t="shared" si="49"/>
        <v>1026529.28822</v>
      </c>
      <c r="L185" s="111">
        <f t="shared" si="49"/>
        <v>1324852.09417</v>
      </c>
      <c r="M185" s="111">
        <f t="shared" si="49"/>
        <v>3629808.2252000007</v>
      </c>
      <c r="N185" s="111">
        <f t="shared" si="49"/>
        <v>3899541.55</v>
      </c>
      <c r="O185" s="111">
        <f t="shared" si="49"/>
        <v>800960.6563399999</v>
      </c>
      <c r="P185" s="111">
        <f t="shared" si="47"/>
        <v>20.539867214390878</v>
      </c>
      <c r="Q185" s="111" t="e">
        <f>Q176+Q169+Q165+Q147+Q93+Q60+Q52+Q47+Q39+Q12+#REF!</f>
        <v>#REF!</v>
      </c>
      <c r="R185" s="111" t="e">
        <f>R176+R169+R165+R147+R93+R60+R52+R47+R39+R12+#REF!</f>
        <v>#REF!</v>
      </c>
      <c r="S185" s="111">
        <f>S176+S169+S165+S147+S93+S60+S52+S47+S39+S12</f>
        <v>3931501.7991499994</v>
      </c>
      <c r="T185" s="111">
        <f>T176+T169+T165+T147+T93+T60+T52+T47+T39+T12</f>
        <v>4552936.85</v>
      </c>
      <c r="U185" s="111">
        <f>U176+U169+U165+U147+U93+U60+U52+U47+U39+U12</f>
        <v>128500</v>
      </c>
      <c r="V185" s="111">
        <f>V176+V169+V165+V147+V93+V60+V52+V47+V39+V12</f>
        <v>105000</v>
      </c>
      <c r="W185" s="111">
        <f>W176+W169+W165+W147+W93+W60+W52+W47+W39+W12</f>
        <v>4761436.85</v>
      </c>
      <c r="X185" s="112" t="s">
        <v>16</v>
      </c>
      <c r="Y185" s="113"/>
      <c r="Z185" s="113"/>
      <c r="AC185" s="39"/>
      <c r="AD185" s="39"/>
    </row>
    <row r="186" spans="2:30" ht="10.5" customHeight="1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5"/>
      <c r="O186" s="115"/>
      <c r="P186" s="115"/>
      <c r="Q186" s="115"/>
      <c r="R186" s="115"/>
      <c r="S186" s="115"/>
      <c r="T186" s="114"/>
      <c r="U186" s="114"/>
      <c r="V186" s="114"/>
      <c r="W186" s="114"/>
      <c r="X186" s="114"/>
      <c r="Y186" s="114"/>
      <c r="Z186" s="114"/>
      <c r="AC186" s="39"/>
      <c r="AD186" s="39"/>
    </row>
    <row r="187" spans="3:30" ht="10.5" customHeight="1"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5"/>
      <c r="O187" s="115"/>
      <c r="P187" s="115"/>
      <c r="Q187" s="115"/>
      <c r="R187" s="115"/>
      <c r="S187" s="115"/>
      <c r="T187" s="114"/>
      <c r="U187" s="114"/>
      <c r="V187" s="114"/>
      <c r="W187" s="114"/>
      <c r="X187" s="114"/>
      <c r="Y187" s="114"/>
      <c r="Z187" s="114"/>
      <c r="AC187" s="39"/>
      <c r="AD187" s="39"/>
    </row>
    <row r="188" spans="2:30" ht="10.5" customHeight="1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5"/>
      <c r="O188" s="115"/>
      <c r="P188" s="115"/>
      <c r="Q188" s="115"/>
      <c r="R188" s="115"/>
      <c r="S188" s="115"/>
      <c r="T188" s="114"/>
      <c r="U188" s="114"/>
      <c r="V188" s="114"/>
      <c r="W188" s="114"/>
      <c r="X188" s="114"/>
      <c r="Y188" s="114"/>
      <c r="Z188" s="114"/>
      <c r="AC188" s="39"/>
      <c r="AD188" s="39"/>
    </row>
    <row r="189" spans="2:30" ht="12.75">
      <c r="B189" s="116" t="s">
        <v>161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5"/>
      <c r="O189" s="115"/>
      <c r="P189" s="115"/>
      <c r="Q189" s="115"/>
      <c r="R189" s="115"/>
      <c r="S189" s="115"/>
      <c r="T189" s="114"/>
      <c r="U189" s="114"/>
      <c r="V189" s="114"/>
      <c r="W189" s="114"/>
      <c r="X189" s="114"/>
      <c r="Y189" s="114"/>
      <c r="Z189" s="114"/>
      <c r="AC189" s="39"/>
      <c r="AD189" s="39"/>
    </row>
    <row r="190" spans="2:30" s="2" customFormat="1" ht="12.75">
      <c r="B190" s="117" t="s">
        <v>135</v>
      </c>
      <c r="C190" s="118"/>
      <c r="D190" s="118"/>
      <c r="E190" s="118"/>
      <c r="F190" s="119"/>
      <c r="G190" s="120"/>
      <c r="H190" s="120"/>
      <c r="I190" s="120"/>
      <c r="J190" s="120"/>
      <c r="K190" s="120"/>
      <c r="L190" s="120"/>
      <c r="M190" s="120"/>
      <c r="N190" s="121"/>
      <c r="O190" s="121"/>
      <c r="P190" s="121"/>
      <c r="Q190" s="121"/>
      <c r="R190" s="121"/>
      <c r="S190" s="121"/>
      <c r="T190" s="120"/>
      <c r="U190" s="120"/>
      <c r="V190" s="120"/>
      <c r="W190" s="114"/>
      <c r="X190" s="119"/>
      <c r="Y190" s="119"/>
      <c r="Z190" s="119"/>
      <c r="AC190" s="84"/>
      <c r="AD190" s="84"/>
    </row>
    <row r="191" spans="7:30" ht="12.75">
      <c r="G191" s="122"/>
      <c r="T191" s="84"/>
      <c r="U191" s="84"/>
      <c r="V191" s="84"/>
      <c r="W191" s="2"/>
      <c r="AC191" s="39"/>
      <c r="AD191" s="39"/>
    </row>
    <row r="192" spans="7:30" ht="12.75">
      <c r="G192" s="39"/>
      <c r="H192" s="39"/>
      <c r="I192" s="39"/>
      <c r="J192" s="39"/>
      <c r="K192" s="39"/>
      <c r="L192" s="39"/>
      <c r="M192" s="39"/>
      <c r="T192" s="39"/>
      <c r="U192" s="39"/>
      <c r="V192" s="39"/>
      <c r="AC192" s="39"/>
      <c r="AD192" s="39"/>
    </row>
    <row r="193" spans="20:22" ht="12.75">
      <c r="T193" s="39"/>
      <c r="U193" s="39"/>
      <c r="V193" s="39"/>
    </row>
    <row r="194" spans="20:22" ht="12.75">
      <c r="T194" s="39"/>
      <c r="U194" s="39"/>
      <c r="V194" s="39"/>
    </row>
    <row r="195" spans="20:22" ht="12.75">
      <c r="T195" s="39"/>
      <c r="U195" s="39"/>
      <c r="V195" s="39"/>
    </row>
    <row r="196" spans="20:22" ht="12.75">
      <c r="T196" s="39"/>
      <c r="U196" s="39"/>
      <c r="V196" s="39"/>
    </row>
  </sheetData>
  <sheetProtection/>
  <mergeCells count="15">
    <mergeCell ref="A10:A11"/>
    <mergeCell ref="B10:B11"/>
    <mergeCell ref="C10:C11"/>
    <mergeCell ref="D10:D11"/>
    <mergeCell ref="E10:E11"/>
    <mergeCell ref="F10:F11"/>
    <mergeCell ref="O10:O11"/>
    <mergeCell ref="P10:P11"/>
    <mergeCell ref="S10:S11"/>
    <mergeCell ref="T10:W10"/>
    <mergeCell ref="B8:X8"/>
    <mergeCell ref="B4:X4"/>
    <mergeCell ref="G10:M10"/>
    <mergeCell ref="N10:N11"/>
    <mergeCell ref="X10:X11"/>
  </mergeCells>
  <printOptions horizontalCentered="1"/>
  <pageMargins left="0.15748031496062992" right="0.1968503937007874" top="0.2362204724409449" bottom="0.35433070866141736" header="0.15748031496062992" footer="0.1968503937007874"/>
  <pageSetup fitToHeight="7" horizontalDpi="600" verticalDpi="600" orientation="landscape" paperSize="9" scale="52" r:id="rId3"/>
  <headerFooter alignWithMargins="0">
    <oddFooter>&amp;C&amp;P</oddFooter>
  </headerFooter>
  <rowBreaks count="5" manualBreakCount="5">
    <brk id="46" min="1" max="23" man="1"/>
    <brk id="85" min="1" max="23" man="1"/>
    <brk id="120" min="1" max="23" man="1"/>
    <brk id="146" min="1" max="23" man="1"/>
    <brk id="175" min="1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stankova2598</dc:creator>
  <cp:keywords/>
  <dc:description/>
  <cp:lastModifiedBy>Slívová Galina</cp:lastModifiedBy>
  <cp:lastPrinted>2014-08-27T07:46:17Z</cp:lastPrinted>
  <dcterms:created xsi:type="dcterms:W3CDTF">2012-08-13T13:14:46Z</dcterms:created>
  <dcterms:modified xsi:type="dcterms:W3CDTF">2014-08-27T08:28:28Z</dcterms:modified>
  <cp:category/>
  <cp:version/>
  <cp:contentType/>
  <cp:contentStatus/>
</cp:coreProperties>
</file>