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0\11 - Mat. do ZK\2MAT do ZK-prac\"/>
    </mc:Choice>
  </mc:AlternateContent>
  <bookViews>
    <workbookView xWindow="480" yWindow="240" windowWidth="27795" windowHeight="12465" tabRatio="837"/>
  </bookViews>
  <sheets>
    <sheet name="seznam" sheetId="3" r:id="rId1"/>
    <sheet name="Tab. 1" sheetId="19" r:id="rId2"/>
    <sheet name="Tab. 1 VÝDAJE" sheetId="20" r:id="rId3"/>
    <sheet name="Tab. 2" sheetId="28" r:id="rId4"/>
    <sheet name="Tab. 3" sheetId="33" r:id="rId5"/>
    <sheet name="Tab. 4" sheetId="29" r:id="rId6"/>
    <sheet name="Tab. 5" sheetId="32" r:id="rId7"/>
    <sheet name="Tab. 6" sheetId="31" r:id="rId8"/>
    <sheet name="Tab. 7" sheetId="34" r:id="rId9"/>
    <sheet name="Tab. 8" sheetId="35" r:id="rId10"/>
  </sheets>
  <externalReferences>
    <externalReference r:id="rId11"/>
  </externalReferences>
  <definedNames>
    <definedName name="_xlnm._FilterDatabase" localSheetId="3" hidden="1">'Tab. 2'!$A$3:$F$58</definedName>
    <definedName name="_xlnm._FilterDatabase" localSheetId="4" hidden="1">'Tab. 3'!$A$4:$H$82</definedName>
    <definedName name="DF_GRID_1">#REF!</definedName>
    <definedName name="kurz">[1]rozhodnutí!$N$31</definedName>
    <definedName name="_xlnm.Print_Titles" localSheetId="1">'Tab. 1'!$5:$5</definedName>
    <definedName name="_xlnm.Print_Titles" localSheetId="2">'Tab. 1 VÝDAJE'!$1:$2</definedName>
    <definedName name="_xlnm.Print_Titles" localSheetId="3">'Tab. 2'!$3:$4</definedName>
    <definedName name="_xlnm.Print_Titles" localSheetId="4">'Tab. 3'!$3:$5</definedName>
    <definedName name="_xlnm.Print_Titles" localSheetId="5">'Tab. 4'!$3:$5</definedName>
    <definedName name="_xlnm.Print_Titles" localSheetId="6">'Tab. 5'!$3:$5</definedName>
    <definedName name="_xlnm.Print_Titles" localSheetId="7">'Tab. 6'!$3:$5</definedName>
    <definedName name="_xlnm.Print_Area" localSheetId="1">'Tab. 1'!$A$1:$H$66</definedName>
    <definedName name="_xlnm.Print_Area" localSheetId="4">'Tab. 3'!$A$1:$H$84</definedName>
    <definedName name="_xlnm.Print_Area" localSheetId="5">'Tab. 4'!$A$1:$H$50</definedName>
    <definedName name="_xlnm.Print_Area" localSheetId="6">'Tab. 5'!$A$1:$J$123</definedName>
    <definedName name="_xlnm.Print_Area" localSheetId="7">'Tab. 6'!$A$1:$I$53</definedName>
    <definedName name="_xlnm.Print_Area" localSheetId="9">'Tab. 8'!$A$1:$H$50</definedName>
    <definedName name="SAPBEXhrIndnt" hidden="1">"Wide"</definedName>
    <definedName name="SAPsysID" hidden="1">"708C5W7SBKP804JT78WJ0JNKI"</definedName>
    <definedName name="SAPwbID" hidden="1">"ARS"</definedName>
    <definedName name="Z_011A6C4B_2327_4720_A085_B414162D3D4F_.wvu.PrintTitles" localSheetId="3" hidden="1">'Tab. 2'!$3:$3</definedName>
    <definedName name="Z_101071BA_2FA5_4A0F_9E83_07DE84746187_.wvu.PrintArea" localSheetId="1" hidden="1">'Tab. 1'!$A$1:$H$64</definedName>
    <definedName name="Z_101071BA_2FA5_4A0F_9E83_07DE84746187_.wvu.PrintTitles" localSheetId="1" hidden="1">'Tab. 1'!$5:$5</definedName>
    <definedName name="Z_101071BA_2FA5_4A0F_9E83_07DE84746187_.wvu.PrintTitles" localSheetId="2" hidden="1">'Tab. 1 VÝDAJE'!$1:$2</definedName>
    <definedName name="Z_101071BA_2FA5_4A0F_9E83_07DE84746187_.wvu.Rows" localSheetId="1" hidden="1">'Tab. 1'!$24:$24</definedName>
    <definedName name="Z_101071BA_2FA5_4A0F_9E83_07DE84746187_.wvu.Rows" localSheetId="2" hidden="1">'Tab. 1 VÝDAJE'!$70:$73</definedName>
    <definedName name="Z_49829188_FED5_46AD_A01B_AD023612A570_.wvu.Cols" localSheetId="1" hidden="1">'Tab. 1'!#REF!</definedName>
    <definedName name="Z_49829188_FED5_46AD_A01B_AD023612A570_.wvu.Cols" localSheetId="2" hidden="1">'Tab. 1 VÝDAJE'!#REF!</definedName>
    <definedName name="Z_49829188_FED5_46AD_A01B_AD023612A570_.wvu.PrintArea" localSheetId="1" hidden="1">'Tab. 1'!$A$5:$A$33</definedName>
    <definedName name="Z_49829188_FED5_46AD_A01B_AD023612A570_.wvu.PrintArea" localSheetId="2" hidden="1">'Tab. 1 VÝDAJE'!#REF!</definedName>
    <definedName name="Z_49829188_FED5_46AD_A01B_AD023612A570_.wvu.Rows" localSheetId="1" hidden="1">'Tab. 1'!#REF!</definedName>
    <definedName name="Z_49829188_FED5_46AD_A01B_AD023612A570_.wvu.Rows" localSheetId="2" hidden="1">'Tab. 1 VÝDAJE'!#REF!</definedName>
    <definedName name="Z_6667F704_353F_485F_A09F_F23ECB85BB95_.wvu.Cols" localSheetId="7" hidden="1">'Tab. 6'!$B:$B,'Tab. 6'!$D:$D,'Tab. 6'!#REF!,'Tab. 6'!$IX:$IX,'Tab. 6'!$ST:$ST,'Tab. 6'!$ACP:$ACP,'Tab. 6'!$AML:$AML,'Tab. 6'!$AWH:$AWH,'Tab. 6'!$BGD:$BGD,'Tab. 6'!$BPZ:$BPZ,'Tab. 6'!$BZV:$BZV,'Tab. 6'!$CJR:$CJR,'Tab. 6'!$CTN:$CTN,'Tab. 6'!$DDJ:$DDJ,'Tab. 6'!$DNF:$DNF,'Tab. 6'!$DXB:$DXB,'Tab. 6'!$EGX:$EGX,'Tab. 6'!$EQT:$EQT,'Tab. 6'!$FAP:$FAP,'Tab. 6'!$FKL:$FKL,'Tab. 6'!$FUH:$FUH,'Tab. 6'!$GED:$GED,'Tab. 6'!$GNZ:$GNZ,'Tab. 6'!$GXV:$GXV,'Tab. 6'!$HHR:$HHR,'Tab. 6'!$HRN:$HRN,'Tab. 6'!$IBJ:$IBJ,'Tab. 6'!$ILF:$ILF,'Tab. 6'!$IVB:$IVB,'Tab. 6'!$JEX:$JEX,'Tab. 6'!$JOT:$JOT,'Tab. 6'!$JYP:$JYP,'Tab. 6'!$KIL:$KIL,'Tab. 6'!$KSH:$KSH,'Tab. 6'!$LCD:$LCD,'Tab. 6'!$LLZ:$LLZ,'Tab. 6'!$LVV:$LVV,'Tab. 6'!$MFR:$MFR,'Tab. 6'!$MPN:$MPN,'Tab. 6'!$MZJ:$MZJ,'Tab. 6'!$NJF:$NJF,'Tab. 6'!$NTB:$NTB,'Tab. 6'!$OCX:$OCX,'Tab. 6'!$OMT:$OMT,'Tab. 6'!$OWP:$OWP,'Tab. 6'!$PGL:$PGL,'Tab. 6'!$PQH:$PQH,'Tab. 6'!$QAD:$QAD,'Tab. 6'!$QJZ:$QJZ,'Tab. 6'!$QTV:$QTV,'Tab. 6'!$RDR:$RDR,'Tab. 6'!$RNN:$RNN,'Tab. 6'!$RXJ:$RXJ,'Tab. 6'!$SHF:$SHF,'Tab. 6'!$SRB:$SRB,'Tab. 6'!$TAX:$TAX,'Tab. 6'!$TKT:$TKT,'Tab. 6'!$TUP:$TUP,'Tab. 6'!$UEL:$UEL,'Tab. 6'!$UOH:$UOH,'Tab. 6'!$UYD:$UYD,'Tab. 6'!$VHZ:$VHZ,'Tab. 6'!$VRV:$VRV,'Tab. 6'!$WBR:$WBR,'Tab. 6'!$WLN:$WLN,'Tab. 6'!$WVJ:$WVJ</definedName>
    <definedName name="Z_6667F704_353F_485F_A09F_F23ECB85BB95_.wvu.PrintArea" localSheetId="7" hidden="1">'Tab. 6'!$A$2:$E$53</definedName>
    <definedName name="Z_6667F704_353F_485F_A09F_F23ECB85BB95_.wvu.PrintTitles" localSheetId="7" hidden="1">'Tab. 6'!$3:$5</definedName>
    <definedName name="Z_6773646E_4FE1_4144_9FDF_4FF97C20B4A9_.wvu.PrintArea" localSheetId="1" hidden="1">'Tab. 1'!$A$5:$C$33</definedName>
    <definedName name="Z_6773646E_4FE1_4144_9FDF_4FF97C20B4A9_.wvu.PrintArea" localSheetId="2" hidden="1">'Tab. 1 VÝDAJE'!#REF!</definedName>
    <definedName name="Z_6773646E_4FE1_4144_9FDF_4FF97C20B4A9_.wvu.Rows" localSheetId="1" hidden="1">'Tab. 1'!$24:$24</definedName>
    <definedName name="Z_6773646E_4FE1_4144_9FDF_4FF97C20B4A9_.wvu.Rows" localSheetId="2" hidden="1">'Tab. 1 VÝDAJE'!#REF!</definedName>
    <definedName name="Z_8DF5934D_271D_4996_8FBD_8BBE47175559_.wvu.Cols" localSheetId="7" hidden="1">'Tab. 6'!$B:$B,'Tab. 6'!$D:$D,'Tab. 6'!#REF!,'Tab. 6'!$IX:$IX,'Tab. 6'!$ST:$ST,'Tab. 6'!$ACP:$ACP,'Tab. 6'!$AML:$AML,'Tab. 6'!$AWH:$AWH,'Tab. 6'!$BGD:$BGD,'Tab. 6'!$BPZ:$BPZ,'Tab. 6'!$BZV:$BZV,'Tab. 6'!$CJR:$CJR,'Tab. 6'!$CTN:$CTN,'Tab. 6'!$DDJ:$DDJ,'Tab. 6'!$DNF:$DNF,'Tab. 6'!$DXB:$DXB,'Tab. 6'!$EGX:$EGX,'Tab. 6'!$EQT:$EQT,'Tab. 6'!$FAP:$FAP,'Tab. 6'!$FKL:$FKL,'Tab. 6'!$FUH:$FUH,'Tab. 6'!$GED:$GED,'Tab. 6'!$GNZ:$GNZ,'Tab. 6'!$GXV:$GXV,'Tab. 6'!$HHR:$HHR,'Tab. 6'!$HRN:$HRN,'Tab. 6'!$IBJ:$IBJ,'Tab. 6'!$ILF:$ILF,'Tab. 6'!$IVB:$IVB,'Tab. 6'!$JEX:$JEX,'Tab. 6'!$JOT:$JOT,'Tab. 6'!$JYP:$JYP,'Tab. 6'!$KIL:$KIL,'Tab. 6'!$KSH:$KSH,'Tab. 6'!$LCD:$LCD,'Tab. 6'!$LLZ:$LLZ,'Tab. 6'!$LVV:$LVV,'Tab. 6'!$MFR:$MFR,'Tab. 6'!$MPN:$MPN,'Tab. 6'!$MZJ:$MZJ,'Tab. 6'!$NJF:$NJF,'Tab. 6'!$NTB:$NTB,'Tab. 6'!$OCX:$OCX,'Tab. 6'!$OMT:$OMT,'Tab. 6'!$OWP:$OWP,'Tab. 6'!$PGL:$PGL,'Tab. 6'!$PQH:$PQH,'Tab. 6'!$QAD:$QAD,'Tab. 6'!$QJZ:$QJZ,'Tab. 6'!$QTV:$QTV,'Tab. 6'!$RDR:$RDR,'Tab. 6'!$RNN:$RNN,'Tab. 6'!$RXJ:$RXJ,'Tab. 6'!$SHF:$SHF,'Tab. 6'!$SRB:$SRB,'Tab. 6'!$TAX:$TAX,'Tab. 6'!$TKT:$TKT,'Tab. 6'!$TUP:$TUP,'Tab. 6'!$UEL:$UEL,'Tab. 6'!$UOH:$UOH,'Tab. 6'!$UYD:$UYD,'Tab. 6'!$VHZ:$VHZ,'Tab. 6'!$VRV:$VRV,'Tab. 6'!$WBR:$WBR,'Tab. 6'!$WLN:$WLN,'Tab. 6'!$WVJ:$WVJ</definedName>
    <definedName name="Z_8DF5934D_271D_4996_8FBD_8BBE47175559_.wvu.PrintArea" localSheetId="7" hidden="1">'Tab. 6'!$A$2:$E$53</definedName>
    <definedName name="Z_8DF5934D_271D_4996_8FBD_8BBE47175559_.wvu.PrintTitles" localSheetId="7" hidden="1">'Tab. 6'!$3:$5</definedName>
    <definedName name="Z_AF65B0D2_A89B_4D75_B4AE_5BFEE1615BA9_.wvu.Cols" localSheetId="7" hidden="1">'Tab. 6'!#REF!,'Tab. 6'!$IX:$IX,'Tab. 6'!$ST:$ST,'Tab. 6'!$ACP:$ACP,'Tab. 6'!$AML:$AML,'Tab. 6'!$AWH:$AWH,'Tab. 6'!$BGD:$BGD,'Tab. 6'!$BPZ:$BPZ,'Tab. 6'!$BZV:$BZV,'Tab. 6'!$CJR:$CJR,'Tab. 6'!$CTN:$CTN,'Tab. 6'!$DDJ:$DDJ,'Tab. 6'!$DNF:$DNF,'Tab. 6'!$DXB:$DXB,'Tab. 6'!$EGX:$EGX,'Tab. 6'!$EQT:$EQT,'Tab. 6'!$FAP:$FAP,'Tab. 6'!$FKL:$FKL,'Tab. 6'!$FUH:$FUH,'Tab. 6'!$GED:$GED,'Tab. 6'!$GNZ:$GNZ,'Tab. 6'!$GXV:$GXV,'Tab. 6'!$HHR:$HHR,'Tab. 6'!$HRN:$HRN,'Tab. 6'!$IBJ:$IBJ,'Tab. 6'!$ILF:$ILF,'Tab. 6'!$IVB:$IVB,'Tab. 6'!$JEX:$JEX,'Tab. 6'!$JOT:$JOT,'Tab. 6'!$JYP:$JYP,'Tab. 6'!$KIL:$KIL,'Tab. 6'!$KSH:$KSH,'Tab. 6'!$LCD:$LCD,'Tab. 6'!$LLZ:$LLZ,'Tab. 6'!$LVV:$LVV,'Tab. 6'!$MFR:$MFR,'Tab. 6'!$MPN:$MPN,'Tab. 6'!$MZJ:$MZJ,'Tab. 6'!$NJF:$NJF,'Tab. 6'!$NTB:$NTB,'Tab. 6'!$OCX:$OCX,'Tab. 6'!$OMT:$OMT,'Tab. 6'!$OWP:$OWP,'Tab. 6'!$PGL:$PGL,'Tab. 6'!$PQH:$PQH,'Tab. 6'!$QAD:$QAD,'Tab. 6'!$QJZ:$QJZ,'Tab. 6'!$QTV:$QTV,'Tab. 6'!$RDR:$RDR,'Tab. 6'!$RNN:$RNN,'Tab. 6'!$RXJ:$RXJ,'Tab. 6'!$SHF:$SHF,'Tab. 6'!$SRB:$SRB,'Tab. 6'!$TAX:$TAX,'Tab. 6'!$TKT:$TKT,'Tab. 6'!$TUP:$TUP,'Tab. 6'!$UEL:$UEL,'Tab. 6'!$UOH:$UOH,'Tab. 6'!$UYD:$UYD,'Tab. 6'!$VHZ:$VHZ,'Tab. 6'!$VRV:$VRV,'Tab. 6'!$WBR:$WBR,'Tab. 6'!$WLN:$WLN,'Tab. 6'!$WVJ:$WVJ</definedName>
    <definedName name="Z_AF65B0D2_A89B_4D75_B4AE_5BFEE1615BA9_.wvu.PrintTitles" localSheetId="7" hidden="1">'Tab. 6'!$3:$5</definedName>
    <definedName name="Z_BCCA6061_3DB5_4487_907E_7813A1F1537A_.wvu.PrintArea" localSheetId="1" hidden="1">'Tab. 1'!$A$5:$C$33</definedName>
    <definedName name="Z_BCCA6061_3DB5_4487_907E_7813A1F1537A_.wvu.PrintArea" localSheetId="2" hidden="1">'Tab. 1 VÝDAJE'!#REF!</definedName>
    <definedName name="Z_BCCA6061_3DB5_4487_907E_7813A1F1537A_.wvu.Rows" localSheetId="1" hidden="1">'Tab. 1'!$24:$24</definedName>
    <definedName name="Z_BCCA6061_3DB5_4487_907E_7813A1F1537A_.wvu.Rows" localSheetId="2" hidden="1">'Tab. 1 VÝDAJE'!#REF!</definedName>
    <definedName name="Z_E5D11231_1473_4685_9500_D27714D32333_.wvu.Cols" localSheetId="1" hidden="1">'Tab. 1'!#REF!</definedName>
    <definedName name="Z_E5D11231_1473_4685_9500_D27714D32333_.wvu.Cols" localSheetId="2" hidden="1">'Tab. 1 VÝDAJE'!#REF!</definedName>
    <definedName name="Z_E5D11231_1473_4685_9500_D27714D32333_.wvu.Rows" localSheetId="1" hidden="1">'Tab. 1'!#REF!</definedName>
    <definedName name="Z_E5D11231_1473_4685_9500_D27714D32333_.wvu.Rows" localSheetId="2" hidden="1">'Tab. 1 VÝDAJE'!#REF!</definedName>
    <definedName name="Z_FFF09864_B75B_45CC_8A23_7ED56E2D3858_.wvu.Cols" localSheetId="7" hidden="1">'Tab. 6'!#REF!,'Tab. 6'!$IX:$IX,'Tab. 6'!$ST:$ST,'Tab. 6'!$ACP:$ACP,'Tab. 6'!$AML:$AML,'Tab. 6'!$AWH:$AWH,'Tab. 6'!$BGD:$BGD,'Tab. 6'!$BPZ:$BPZ,'Tab. 6'!$BZV:$BZV,'Tab. 6'!$CJR:$CJR,'Tab. 6'!$CTN:$CTN,'Tab. 6'!$DDJ:$DDJ,'Tab. 6'!$DNF:$DNF,'Tab. 6'!$DXB:$DXB,'Tab. 6'!$EGX:$EGX,'Tab. 6'!$EQT:$EQT,'Tab. 6'!$FAP:$FAP,'Tab. 6'!$FKL:$FKL,'Tab. 6'!$FUH:$FUH,'Tab. 6'!$GED:$GED,'Tab. 6'!$GNZ:$GNZ,'Tab. 6'!$GXV:$GXV,'Tab. 6'!$HHR:$HHR,'Tab. 6'!$HRN:$HRN,'Tab. 6'!$IBJ:$IBJ,'Tab. 6'!$ILF:$ILF,'Tab. 6'!$IVB:$IVB,'Tab. 6'!$JEX:$JEX,'Tab. 6'!$JOT:$JOT,'Tab. 6'!$JYP:$JYP,'Tab. 6'!$KIL:$KIL,'Tab. 6'!$KSH:$KSH,'Tab. 6'!$LCD:$LCD,'Tab. 6'!$LLZ:$LLZ,'Tab. 6'!$LVV:$LVV,'Tab. 6'!$MFR:$MFR,'Tab. 6'!$MPN:$MPN,'Tab. 6'!$MZJ:$MZJ,'Tab. 6'!$NJF:$NJF,'Tab. 6'!$NTB:$NTB,'Tab. 6'!$OCX:$OCX,'Tab. 6'!$OMT:$OMT,'Tab. 6'!$OWP:$OWP,'Tab. 6'!$PGL:$PGL,'Tab. 6'!$PQH:$PQH,'Tab. 6'!$QAD:$QAD,'Tab. 6'!$QJZ:$QJZ,'Tab. 6'!$QTV:$QTV,'Tab. 6'!$RDR:$RDR,'Tab. 6'!$RNN:$RNN,'Tab. 6'!$RXJ:$RXJ,'Tab. 6'!$SHF:$SHF,'Tab. 6'!$SRB:$SRB,'Tab. 6'!$TAX:$TAX,'Tab. 6'!$TKT:$TKT,'Tab. 6'!$TUP:$TUP,'Tab. 6'!$UEL:$UEL,'Tab. 6'!$UOH:$UOH,'Tab. 6'!$UYD:$UYD,'Tab. 6'!$VHZ:$VHZ,'Tab. 6'!$VRV:$VRV,'Tab. 6'!$WBR:$WBR,'Tab. 6'!$WLN:$WLN,'Tab. 6'!$WVJ:$WVJ</definedName>
    <definedName name="Z_FFF09864_B75B_45CC_8A23_7ED56E2D3858_.wvu.PrintTitles" localSheetId="7" hidden="1">'Tab. 6'!$3:$5</definedName>
  </definedNames>
  <calcPr calcId="152511"/>
  <customWorkbookViews>
    <customWorkbookView name="Metelka Tomáš – osobní zobrazení" guid="{101071BA-2FA5-4A0F-9E83-07DE84746187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C110" i="32" l="1"/>
  <c r="D111" i="32" l="1"/>
  <c r="E111" i="32"/>
  <c r="F111" i="32"/>
  <c r="G111" i="32"/>
  <c r="D72" i="33" l="1"/>
  <c r="N13" i="34"/>
  <c r="N9" i="34"/>
  <c r="N10" i="34"/>
  <c r="N11" i="34"/>
  <c r="N12" i="34"/>
  <c r="D9" i="29" l="1"/>
  <c r="E9" i="29"/>
  <c r="F9" i="29"/>
  <c r="G9" i="29"/>
  <c r="C9" i="29"/>
  <c r="C8" i="29"/>
  <c r="I53" i="31" l="1"/>
  <c r="G53" i="31"/>
  <c r="H53" i="31"/>
  <c r="F53" i="31"/>
  <c r="F48" i="35" l="1"/>
  <c r="E48" i="35"/>
  <c r="H47" i="35"/>
  <c r="H48" i="35" s="1"/>
  <c r="G47" i="35"/>
  <c r="G48" i="35" s="1"/>
  <c r="F47" i="35"/>
  <c r="E47" i="35"/>
  <c r="D47" i="35"/>
  <c r="D48" i="35" s="1"/>
  <c r="C47" i="35"/>
  <c r="C48" i="35" s="1"/>
  <c r="H34" i="35"/>
  <c r="G34" i="35"/>
  <c r="F34" i="35"/>
  <c r="E34" i="35"/>
  <c r="D34" i="35"/>
  <c r="C34" i="35"/>
  <c r="H31" i="35"/>
  <c r="H39" i="35" s="1"/>
  <c r="G31" i="35"/>
  <c r="G39" i="35" s="1"/>
  <c r="F31" i="35"/>
  <c r="E31" i="35"/>
  <c r="D31" i="35"/>
  <c r="C31" i="35"/>
  <c r="H27" i="35"/>
  <c r="G27" i="35"/>
  <c r="F27" i="35"/>
  <c r="E27" i="35"/>
  <c r="D27" i="35"/>
  <c r="C27" i="35"/>
  <c r="H21" i="35"/>
  <c r="G21" i="35"/>
  <c r="F21" i="35"/>
  <c r="E21" i="35"/>
  <c r="D21" i="35"/>
  <c r="C21" i="35"/>
  <c r="H20" i="35"/>
  <c r="H22" i="35" s="1"/>
  <c r="H36" i="35" s="1"/>
  <c r="H40" i="35" s="1"/>
  <c r="G20" i="35"/>
  <c r="G22" i="35" s="1"/>
  <c r="G36" i="35" s="1"/>
  <c r="G40" i="35" s="1"/>
  <c r="F20" i="35"/>
  <c r="E20" i="35"/>
  <c r="D20" i="35"/>
  <c r="C20" i="35"/>
  <c r="C22" i="35" s="1"/>
  <c r="C36" i="35" s="1"/>
  <c r="C40" i="35" s="1"/>
  <c r="H19" i="35"/>
  <c r="G19" i="35"/>
  <c r="F19" i="35"/>
  <c r="F22" i="35" s="1"/>
  <c r="F36" i="35" s="1"/>
  <c r="F40" i="35" s="1"/>
  <c r="E19" i="35"/>
  <c r="E22" i="35" s="1"/>
  <c r="E36" i="35" s="1"/>
  <c r="E40" i="35" s="1"/>
  <c r="C19" i="35"/>
  <c r="H12" i="35"/>
  <c r="G12" i="35"/>
  <c r="C12" i="35"/>
  <c r="H10" i="35"/>
  <c r="G10" i="35"/>
  <c r="F10" i="35"/>
  <c r="F12" i="35" s="1"/>
  <c r="E10" i="35"/>
  <c r="E12" i="35" s="1"/>
  <c r="C10" i="35"/>
  <c r="D7" i="35"/>
  <c r="D19" i="35" s="1"/>
  <c r="D22" i="35" s="1"/>
  <c r="D36" i="35" s="1"/>
  <c r="D40" i="35" s="1"/>
  <c r="E38" i="35" l="1"/>
  <c r="C39" i="35"/>
  <c r="F38" i="35"/>
  <c r="D39" i="35"/>
  <c r="C38" i="35"/>
  <c r="G38" i="35"/>
  <c r="E39" i="35"/>
  <c r="D38" i="35"/>
  <c r="H38" i="35"/>
  <c r="F39" i="35"/>
  <c r="D10" i="35"/>
  <c r="D12" i="35" s="1"/>
  <c r="P13" i="34" l="1"/>
  <c r="O13" i="34"/>
  <c r="P12" i="34"/>
  <c r="O12" i="34"/>
  <c r="P11" i="34"/>
  <c r="O11" i="34"/>
  <c r="P10" i="34"/>
  <c r="O10" i="34"/>
  <c r="P9" i="34"/>
  <c r="O9" i="34"/>
  <c r="B9" i="34"/>
  <c r="P8" i="34"/>
  <c r="O8" i="34"/>
  <c r="K8" i="34"/>
  <c r="K9" i="34" s="1"/>
  <c r="K10" i="34" s="1"/>
  <c r="K11" i="34" s="1"/>
  <c r="K12" i="34" s="1"/>
  <c r="K13" i="34" s="1"/>
  <c r="N8" i="34" l="1"/>
  <c r="B10" i="34"/>
  <c r="B11" i="34" l="1"/>
  <c r="B12" i="34" l="1"/>
  <c r="B13" i="34" l="1"/>
  <c r="G82" i="33" l="1"/>
  <c r="F82" i="33"/>
  <c r="E82" i="33"/>
  <c r="D82" i="33"/>
  <c r="C81" i="33"/>
  <c r="C80" i="33"/>
  <c r="C79" i="33"/>
  <c r="C78" i="33"/>
  <c r="C77" i="33"/>
  <c r="C76" i="33"/>
  <c r="C75" i="33"/>
  <c r="G73" i="33"/>
  <c r="F73" i="33"/>
  <c r="E73" i="33"/>
  <c r="D73" i="33"/>
  <c r="C72" i="33"/>
  <c r="C71" i="33"/>
  <c r="C70" i="33"/>
  <c r="G68" i="33"/>
  <c r="F68" i="33"/>
  <c r="E68" i="33"/>
  <c r="D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G53" i="33"/>
  <c r="F53" i="33"/>
  <c r="E53" i="33"/>
  <c r="D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G37" i="33"/>
  <c r="F37" i="33"/>
  <c r="E37" i="33"/>
  <c r="D37" i="33"/>
  <c r="C36" i="33"/>
  <c r="C35" i="33"/>
  <c r="G33" i="33"/>
  <c r="F33" i="33"/>
  <c r="E33" i="33"/>
  <c r="D33" i="33"/>
  <c r="C32" i="33"/>
  <c r="C31" i="33"/>
  <c r="G29" i="33"/>
  <c r="F29" i="33"/>
  <c r="E29" i="33"/>
  <c r="D29" i="33"/>
  <c r="C28" i="33"/>
  <c r="C27" i="33"/>
  <c r="G25" i="33"/>
  <c r="F25" i="33"/>
  <c r="E25" i="33"/>
  <c r="D25" i="33"/>
  <c r="C24" i="33"/>
  <c r="C23" i="33"/>
  <c r="C22" i="33"/>
  <c r="G20" i="33"/>
  <c r="F20" i="33"/>
  <c r="E20" i="33"/>
  <c r="D20" i="33"/>
  <c r="C19" i="33"/>
  <c r="C18" i="33"/>
  <c r="C17" i="33"/>
  <c r="C16" i="33"/>
  <c r="C15" i="33"/>
  <c r="C14" i="33"/>
  <c r="C13" i="33"/>
  <c r="C12" i="33"/>
  <c r="C11" i="33"/>
  <c r="G9" i="33"/>
  <c r="F9" i="33"/>
  <c r="E9" i="33"/>
  <c r="D9" i="33"/>
  <c r="C8" i="33"/>
  <c r="C7" i="33"/>
  <c r="C29" i="33" l="1"/>
  <c r="C37" i="33"/>
  <c r="D84" i="33"/>
  <c r="E84" i="33"/>
  <c r="F84" i="33"/>
  <c r="G84" i="33"/>
  <c r="C20" i="33"/>
  <c r="C9" i="33"/>
  <c r="C25" i="33"/>
  <c r="C68" i="33"/>
  <c r="C82" i="33"/>
  <c r="C33" i="33"/>
  <c r="C73" i="33"/>
  <c r="C53" i="33"/>
  <c r="C84" i="33" l="1"/>
  <c r="G121" i="32"/>
  <c r="F121" i="32"/>
  <c r="E121" i="32"/>
  <c r="D121" i="32"/>
  <c r="C121" i="32"/>
  <c r="G103" i="32"/>
  <c r="F103" i="32"/>
  <c r="E103" i="32"/>
  <c r="D103" i="32"/>
  <c r="C102" i="32"/>
  <c r="C101" i="32"/>
  <c r="C103" i="32" s="1"/>
  <c r="G114" i="32"/>
  <c r="F114" i="32"/>
  <c r="E114" i="32"/>
  <c r="D114" i="32"/>
  <c r="C113" i="32"/>
  <c r="C114" i="32" s="1"/>
  <c r="C109" i="32"/>
  <c r="C108" i="32"/>
  <c r="C107" i="32"/>
  <c r="C106" i="32"/>
  <c r="C105" i="32"/>
  <c r="G99" i="32"/>
  <c r="F99" i="32"/>
  <c r="E99" i="32"/>
  <c r="D99" i="32"/>
  <c r="C98" i="32"/>
  <c r="C97" i="32"/>
  <c r="C96" i="32"/>
  <c r="G70" i="32"/>
  <c r="F70" i="32"/>
  <c r="E70" i="32"/>
  <c r="D70" i="32"/>
  <c r="C69" i="32"/>
  <c r="C70" i="32" s="1"/>
  <c r="G94" i="32"/>
  <c r="F94" i="32"/>
  <c r="E94" i="32"/>
  <c r="C93" i="32"/>
  <c r="C92" i="32"/>
  <c r="C91" i="32"/>
  <c r="C90" i="32"/>
  <c r="C89" i="32"/>
  <c r="C88" i="32"/>
  <c r="D87" i="32"/>
  <c r="D94" i="32" s="1"/>
  <c r="C86" i="32"/>
  <c r="C85" i="32"/>
  <c r="C84" i="32"/>
  <c r="G82" i="32"/>
  <c r="F82" i="32"/>
  <c r="E82" i="32"/>
  <c r="D82" i="32"/>
  <c r="C81" i="32"/>
  <c r="C80" i="32"/>
  <c r="C79" i="32"/>
  <c r="C78" i="32"/>
  <c r="C77" i="32"/>
  <c r="C76" i="32"/>
  <c r="C75" i="32"/>
  <c r="C74" i="32"/>
  <c r="C73" i="32"/>
  <c r="C72" i="32"/>
  <c r="G67" i="32"/>
  <c r="F67" i="32"/>
  <c r="E67" i="32"/>
  <c r="D67" i="32"/>
  <c r="C66" i="32"/>
  <c r="C65" i="32"/>
  <c r="C64" i="32"/>
  <c r="G62" i="32"/>
  <c r="F62" i="32"/>
  <c r="E62" i="32"/>
  <c r="D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G24" i="32"/>
  <c r="F24" i="32"/>
  <c r="E24" i="32"/>
  <c r="D24" i="32"/>
  <c r="C23" i="32"/>
  <c r="C22" i="32"/>
  <c r="C21" i="32"/>
  <c r="C20" i="32"/>
  <c r="C19" i="32"/>
  <c r="C18" i="32"/>
  <c r="C17" i="32"/>
  <c r="C16" i="32"/>
  <c r="C15" i="32"/>
  <c r="C14" i="32"/>
  <c r="C13" i="32"/>
  <c r="G11" i="32"/>
  <c r="F11" i="32"/>
  <c r="E11" i="32"/>
  <c r="D11" i="32"/>
  <c r="C10" i="32"/>
  <c r="C9" i="32"/>
  <c r="C8" i="32"/>
  <c r="C7" i="32"/>
  <c r="C111" i="32" l="1"/>
  <c r="C11" i="32"/>
  <c r="G123" i="32"/>
  <c r="C24" i="32"/>
  <c r="C123" i="32" s="1"/>
  <c r="C67" i="32"/>
  <c r="C82" i="32"/>
  <c r="C87" i="32"/>
  <c r="C94" i="32" s="1"/>
  <c r="C99" i="32"/>
  <c r="F123" i="32"/>
  <c r="D123" i="32"/>
  <c r="C62" i="32"/>
  <c r="E123" i="32"/>
  <c r="I51" i="31" l="1"/>
  <c r="H51" i="31"/>
  <c r="G51" i="31"/>
  <c r="F51" i="31"/>
  <c r="I42" i="31"/>
  <c r="H42" i="31"/>
  <c r="G42" i="31"/>
  <c r="F42" i="31"/>
  <c r="I39" i="31"/>
  <c r="H39" i="31"/>
  <c r="G39" i="31"/>
  <c r="F39" i="31"/>
  <c r="I32" i="31"/>
  <c r="H32" i="31"/>
  <c r="G32" i="31"/>
  <c r="F32" i="31"/>
  <c r="I24" i="31"/>
  <c r="H24" i="31"/>
  <c r="G24" i="31"/>
  <c r="F24" i="31"/>
  <c r="I20" i="31"/>
  <c r="H20" i="31"/>
  <c r="G20" i="31"/>
  <c r="F20" i="31"/>
  <c r="I12" i="31"/>
  <c r="H12" i="31"/>
  <c r="G12" i="31"/>
  <c r="F12" i="31"/>
  <c r="I8" i="31"/>
  <c r="H8" i="31"/>
  <c r="G8" i="31"/>
  <c r="F8" i="31"/>
  <c r="G48" i="29" l="1"/>
  <c r="G50" i="29" s="1"/>
  <c r="F48" i="29"/>
  <c r="F50" i="29" s="1"/>
  <c r="E48" i="29"/>
  <c r="E50" i="29" s="1"/>
  <c r="D48" i="29"/>
  <c r="C47" i="29"/>
  <c r="C46" i="29"/>
  <c r="C45" i="29"/>
  <c r="C44" i="29"/>
  <c r="C43" i="29"/>
  <c r="C48" i="29" s="1"/>
  <c r="G41" i="29"/>
  <c r="F41" i="29"/>
  <c r="E41" i="29"/>
  <c r="D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41" i="29" s="1"/>
  <c r="C28" i="29"/>
  <c r="G26" i="29"/>
  <c r="F26" i="29"/>
  <c r="E26" i="29"/>
  <c r="D26" i="29"/>
  <c r="C25" i="29"/>
  <c r="C24" i="29"/>
  <c r="C26" i="29" s="1"/>
  <c r="G22" i="29"/>
  <c r="F22" i="29"/>
  <c r="E22" i="29"/>
  <c r="D22" i="29"/>
  <c r="D50" i="29" s="1"/>
  <c r="C21" i="29"/>
  <c r="C20" i="29"/>
  <c r="C19" i="29"/>
  <c r="C18" i="29"/>
  <c r="C17" i="29"/>
  <c r="C16" i="29"/>
  <c r="C15" i="29"/>
  <c r="C22" i="29" s="1"/>
  <c r="G13" i="29"/>
  <c r="F13" i="29"/>
  <c r="E13" i="29"/>
  <c r="D13" i="29"/>
  <c r="C13" i="29"/>
  <c r="C12" i="29"/>
  <c r="C11" i="29"/>
  <c r="C7" i="29"/>
  <c r="C50" i="29" l="1"/>
  <c r="C13" i="28" l="1"/>
  <c r="C22" i="28"/>
  <c r="D22" i="28"/>
  <c r="E22" i="28"/>
  <c r="F22" i="28"/>
  <c r="F13" i="28"/>
  <c r="E13" i="28"/>
  <c r="D13" i="28"/>
  <c r="D7" i="28"/>
  <c r="F7" i="28"/>
  <c r="E7" i="28"/>
  <c r="C7" i="28"/>
  <c r="F60" i="28"/>
  <c r="E60" i="28"/>
  <c r="D60" i="28"/>
  <c r="C60" i="28"/>
  <c r="F52" i="28"/>
  <c r="E52" i="28"/>
  <c r="E51" i="28" s="1"/>
  <c r="D52" i="28"/>
  <c r="D51" i="28" s="1"/>
  <c r="C52" i="28"/>
  <c r="C51" i="28" s="1"/>
  <c r="F51" i="28"/>
  <c r="F35" i="28"/>
  <c r="E35" i="28"/>
  <c r="D35" i="28"/>
  <c r="C35" i="28"/>
  <c r="F32" i="28"/>
  <c r="E32" i="28"/>
  <c r="D32" i="28"/>
  <c r="C32" i="28"/>
  <c r="F30" i="28"/>
  <c r="E30" i="28"/>
  <c r="D30" i="28"/>
  <c r="C30" i="28"/>
  <c r="F26" i="28"/>
  <c r="E26" i="28"/>
  <c r="D26" i="28"/>
  <c r="C26" i="28"/>
  <c r="F24" i="28"/>
  <c r="E24" i="28"/>
  <c r="D24" i="28"/>
  <c r="C24" i="28"/>
  <c r="E5" i="28" l="1"/>
  <c r="E67" i="28" s="1"/>
  <c r="C5" i="28"/>
  <c r="C67" i="28" s="1"/>
  <c r="D5" i="28"/>
  <c r="D67" i="28" s="1"/>
  <c r="F5" i="28"/>
  <c r="F67" i="28" s="1"/>
  <c r="H47" i="19" l="1"/>
  <c r="G47" i="19"/>
  <c r="H42" i="19"/>
  <c r="H39" i="20"/>
  <c r="G39" i="20"/>
  <c r="H62" i="20" l="1"/>
  <c r="G62" i="20"/>
  <c r="F62" i="20"/>
  <c r="D53" i="20"/>
  <c r="E53" i="20"/>
  <c r="C53" i="20"/>
  <c r="B53" i="20"/>
  <c r="D43" i="20"/>
  <c r="E43" i="20"/>
  <c r="C43" i="20"/>
  <c r="B43" i="20"/>
  <c r="D29" i="20"/>
  <c r="E29" i="20"/>
  <c r="C29" i="20"/>
  <c r="B29" i="20"/>
  <c r="D15" i="20"/>
  <c r="E15" i="20"/>
  <c r="C15" i="20"/>
  <c r="B15" i="20"/>
  <c r="G9" i="20" l="1"/>
  <c r="F9" i="20"/>
  <c r="D4" i="20"/>
  <c r="E4" i="20"/>
  <c r="C4" i="20"/>
  <c r="B4" i="20"/>
  <c r="G55" i="19"/>
  <c r="D36" i="19"/>
  <c r="E36" i="19"/>
  <c r="C36" i="19"/>
  <c r="B36" i="19"/>
  <c r="F47" i="19"/>
  <c r="F38" i="19"/>
  <c r="H66" i="20" l="1"/>
  <c r="G66" i="20"/>
  <c r="F66" i="20"/>
  <c r="H64" i="20"/>
  <c r="G64" i="20"/>
  <c r="F64" i="20"/>
  <c r="H63" i="20"/>
  <c r="G63" i="20"/>
  <c r="F63" i="20"/>
  <c r="H61" i="20"/>
  <c r="G61" i="20"/>
  <c r="F61" i="20"/>
  <c r="H60" i="20"/>
  <c r="G60" i="20"/>
  <c r="F60" i="20"/>
  <c r="H59" i="20"/>
  <c r="G59" i="20"/>
  <c r="F59" i="20"/>
  <c r="H58" i="20"/>
  <c r="G58" i="20"/>
  <c r="F58" i="20"/>
  <c r="H57" i="20"/>
  <c r="G57" i="20"/>
  <c r="F57" i="20"/>
  <c r="H56" i="20"/>
  <c r="G56" i="20"/>
  <c r="F56" i="20"/>
  <c r="H55" i="20"/>
  <c r="G55" i="20"/>
  <c r="F55" i="20"/>
  <c r="H54" i="20"/>
  <c r="G54" i="20"/>
  <c r="F54" i="20"/>
  <c r="E22" i="19"/>
  <c r="D22" i="19"/>
  <c r="F53" i="20"/>
  <c r="H51" i="20"/>
  <c r="H50" i="20"/>
  <c r="G50" i="20"/>
  <c r="F50" i="20"/>
  <c r="H49" i="20"/>
  <c r="G49" i="20"/>
  <c r="F49" i="20"/>
  <c r="H48" i="20"/>
  <c r="G48" i="20"/>
  <c r="F48" i="20"/>
  <c r="H47" i="20"/>
  <c r="G47" i="20"/>
  <c r="F47" i="20"/>
  <c r="H46" i="20"/>
  <c r="G46" i="20"/>
  <c r="F46" i="20"/>
  <c r="H45" i="20"/>
  <c r="G45" i="20"/>
  <c r="F45" i="20"/>
  <c r="F44" i="20"/>
  <c r="C21" i="19"/>
  <c r="B21" i="19"/>
  <c r="H41" i="20"/>
  <c r="G41" i="20"/>
  <c r="F41" i="20"/>
  <c r="F39" i="20"/>
  <c r="H38" i="20"/>
  <c r="G38" i="20"/>
  <c r="F38" i="20"/>
  <c r="F37" i="20"/>
  <c r="E36" i="20"/>
  <c r="D36" i="20"/>
  <c r="D20" i="19" s="1"/>
  <c r="C36" i="20"/>
  <c r="C20" i="19" s="1"/>
  <c r="B36" i="20"/>
  <c r="H35" i="20"/>
  <c r="G35" i="20"/>
  <c r="F35" i="20"/>
  <c r="H34" i="20"/>
  <c r="G34" i="20"/>
  <c r="F34" i="20"/>
  <c r="H33" i="20"/>
  <c r="G33" i="20"/>
  <c r="F33" i="20"/>
  <c r="H32" i="20"/>
  <c r="G32" i="20"/>
  <c r="F32" i="20"/>
  <c r="H31" i="20"/>
  <c r="G31" i="20"/>
  <c r="F31" i="20"/>
  <c r="H30" i="20"/>
  <c r="G30" i="20"/>
  <c r="F30" i="20"/>
  <c r="E19" i="19"/>
  <c r="H29" i="20"/>
  <c r="B19" i="19"/>
  <c r="H28" i="20"/>
  <c r="G28" i="20"/>
  <c r="F28" i="20"/>
  <c r="H27" i="20"/>
  <c r="G27" i="20"/>
  <c r="F27" i="20"/>
  <c r="H26" i="20"/>
  <c r="G26" i="20"/>
  <c r="F26" i="20"/>
  <c r="H25" i="20"/>
  <c r="G25" i="20"/>
  <c r="H24" i="20"/>
  <c r="G24" i="20"/>
  <c r="F24" i="20"/>
  <c r="H23" i="20"/>
  <c r="G23" i="20"/>
  <c r="F23" i="20"/>
  <c r="H22" i="20"/>
  <c r="F22" i="20"/>
  <c r="H21" i="20"/>
  <c r="G21" i="20"/>
  <c r="F21" i="20"/>
  <c r="F20" i="20"/>
  <c r="H20" i="20"/>
  <c r="H19" i="20"/>
  <c r="G19" i="20"/>
  <c r="F19" i="20"/>
  <c r="H18" i="20"/>
  <c r="G18" i="20"/>
  <c r="F18" i="20"/>
  <c r="H17" i="20"/>
  <c r="G17" i="20"/>
  <c r="F17" i="20"/>
  <c r="H16" i="20"/>
  <c r="G16" i="20"/>
  <c r="F16" i="20"/>
  <c r="E18" i="19"/>
  <c r="H14" i="20"/>
  <c r="G14" i="20"/>
  <c r="F14" i="20"/>
  <c r="H13" i="20"/>
  <c r="G13" i="20"/>
  <c r="F13" i="20"/>
  <c r="H12" i="20"/>
  <c r="G12" i="20"/>
  <c r="F12" i="20"/>
  <c r="H11" i="20"/>
  <c r="G11" i="20"/>
  <c r="F11" i="20"/>
  <c r="H10" i="20"/>
  <c r="G10" i="20"/>
  <c r="F10" i="20"/>
  <c r="G8" i="20"/>
  <c r="F8" i="20"/>
  <c r="H7" i="20"/>
  <c r="G7" i="20"/>
  <c r="F7" i="20"/>
  <c r="H6" i="20"/>
  <c r="G6" i="20"/>
  <c r="F6" i="20"/>
  <c r="H5" i="20"/>
  <c r="G5" i="20"/>
  <c r="F5" i="20"/>
  <c r="D17" i="19"/>
  <c r="B17" i="19"/>
  <c r="H3" i="20"/>
  <c r="G3" i="20"/>
  <c r="F3" i="20"/>
  <c r="H65" i="19"/>
  <c r="G65" i="19"/>
  <c r="F65" i="19"/>
  <c r="H64" i="19"/>
  <c r="G64" i="19"/>
  <c r="F64" i="19"/>
  <c r="H63" i="19"/>
  <c r="G63" i="19"/>
  <c r="F63" i="19"/>
  <c r="H62" i="19"/>
  <c r="G62" i="19"/>
  <c r="F62" i="19"/>
  <c r="H61" i="19"/>
  <c r="G61" i="19"/>
  <c r="F61" i="19"/>
  <c r="E60" i="19"/>
  <c r="E10" i="19" s="1"/>
  <c r="D60" i="19"/>
  <c r="C60" i="19"/>
  <c r="B60" i="19"/>
  <c r="B10" i="19" s="1"/>
  <c r="H59" i="19"/>
  <c r="G59" i="19"/>
  <c r="F59" i="19"/>
  <c r="H58" i="19"/>
  <c r="G58" i="19"/>
  <c r="F58" i="19"/>
  <c r="E57" i="19"/>
  <c r="E9" i="19" s="1"/>
  <c r="D57" i="19"/>
  <c r="D9" i="19" s="1"/>
  <c r="C57" i="19"/>
  <c r="B57" i="19"/>
  <c r="B9" i="19" s="1"/>
  <c r="H56" i="19"/>
  <c r="G56" i="19"/>
  <c r="F56" i="19"/>
  <c r="H54" i="19"/>
  <c r="G54" i="19"/>
  <c r="F54" i="19"/>
  <c r="H53" i="19"/>
  <c r="G53" i="19"/>
  <c r="F53" i="19"/>
  <c r="H52" i="19"/>
  <c r="G52" i="19"/>
  <c r="F52" i="19"/>
  <c r="H51" i="19"/>
  <c r="G51" i="19"/>
  <c r="F51" i="19"/>
  <c r="H50" i="19"/>
  <c r="G50" i="19"/>
  <c r="F50" i="19"/>
  <c r="H49" i="19"/>
  <c r="G49" i="19"/>
  <c r="F49" i="19"/>
  <c r="H48" i="19"/>
  <c r="G48" i="19"/>
  <c r="F48" i="19"/>
  <c r="F45" i="19"/>
  <c r="H46" i="19"/>
  <c r="G46" i="19"/>
  <c r="F46" i="19"/>
  <c r="H44" i="19"/>
  <c r="G44" i="19"/>
  <c r="F44" i="19"/>
  <c r="F43" i="19"/>
  <c r="F42" i="19"/>
  <c r="F41" i="19"/>
  <c r="H40" i="19"/>
  <c r="G40" i="19"/>
  <c r="F40" i="19"/>
  <c r="H39" i="19"/>
  <c r="G39" i="19"/>
  <c r="F39" i="19"/>
  <c r="H37" i="19"/>
  <c r="G37" i="19"/>
  <c r="F37" i="19"/>
  <c r="E8" i="19"/>
  <c r="D8" i="19"/>
  <c r="C8" i="19"/>
  <c r="B8" i="19"/>
  <c r="H35" i="19"/>
  <c r="G35" i="19"/>
  <c r="F35" i="19"/>
  <c r="H34" i="19"/>
  <c r="G34" i="19"/>
  <c r="F34" i="19"/>
  <c r="H33" i="19"/>
  <c r="G33" i="19"/>
  <c r="F33" i="19"/>
  <c r="G32" i="19"/>
  <c r="F32" i="19"/>
  <c r="E31" i="19"/>
  <c r="E7" i="19" s="1"/>
  <c r="C31" i="19"/>
  <c r="B31" i="19"/>
  <c r="E23" i="19"/>
  <c r="D23" i="19"/>
  <c r="C23" i="19"/>
  <c r="B23" i="19"/>
  <c r="C22" i="19"/>
  <c r="B22" i="19"/>
  <c r="D19" i="19"/>
  <c r="E17" i="19"/>
  <c r="E16" i="19"/>
  <c r="D16" i="19"/>
  <c r="C16" i="19"/>
  <c r="B16" i="19"/>
  <c r="E11" i="19"/>
  <c r="D11" i="19"/>
  <c r="C11" i="19"/>
  <c r="B11" i="19"/>
  <c r="C10" i="19"/>
  <c r="H60" i="19" l="1"/>
  <c r="F36" i="20"/>
  <c r="F43" i="20"/>
  <c r="H36" i="20"/>
  <c r="G36" i="20"/>
  <c r="G29" i="20"/>
  <c r="C19" i="19"/>
  <c r="C68" i="20"/>
  <c r="E68" i="20"/>
  <c r="C17" i="19"/>
  <c r="F60" i="19"/>
  <c r="F57" i="19"/>
  <c r="D10" i="19"/>
  <c r="C9" i="19"/>
  <c r="B66" i="19"/>
  <c r="C66" i="19"/>
  <c r="G36" i="19"/>
  <c r="F36" i="19"/>
  <c r="B7" i="19"/>
  <c r="B6" i="19" s="1"/>
  <c r="E6" i="19"/>
  <c r="C7" i="19"/>
  <c r="B68" i="20"/>
  <c r="B18" i="19"/>
  <c r="F15" i="20"/>
  <c r="C18" i="19"/>
  <c r="D21" i="19"/>
  <c r="G43" i="20"/>
  <c r="E21" i="19"/>
  <c r="H43" i="20"/>
  <c r="H57" i="19"/>
  <c r="G60" i="19"/>
  <c r="E66" i="19"/>
  <c r="G4" i="20"/>
  <c r="B20" i="19"/>
  <c r="F31" i="19"/>
  <c r="H32" i="19"/>
  <c r="H36" i="19"/>
  <c r="G57" i="19"/>
  <c r="F4" i="20"/>
  <c r="H15" i="20"/>
  <c r="G22" i="20"/>
  <c r="F25" i="20"/>
  <c r="F29" i="20"/>
  <c r="G44" i="20"/>
  <c r="G53" i="20"/>
  <c r="H53" i="20"/>
  <c r="H44" i="20"/>
  <c r="D31" i="19"/>
  <c r="H4" i="20"/>
  <c r="G20" i="20"/>
  <c r="E20" i="19"/>
  <c r="E15" i="19" l="1"/>
  <c r="E24" i="19" s="1"/>
  <c r="F68" i="20"/>
  <c r="C15" i="19"/>
  <c r="C6" i="19"/>
  <c r="B15" i="19"/>
  <c r="B24" i="19" s="1"/>
  <c r="F66" i="19"/>
  <c r="H31" i="19"/>
  <c r="D7" i="19"/>
  <c r="D6" i="19" s="1"/>
  <c r="D66" i="19"/>
  <c r="G66" i="19" s="1"/>
  <c r="G31" i="19"/>
  <c r="G15" i="20"/>
  <c r="D18" i="19"/>
  <c r="D15" i="19" s="1"/>
  <c r="D68" i="20"/>
  <c r="C24" i="19" l="1"/>
  <c r="G68" i="20"/>
  <c r="H68" i="20"/>
  <c r="D24" i="19"/>
  <c r="H66" i="19"/>
</calcChain>
</file>

<file path=xl/sharedStrings.xml><?xml version="1.0" encoding="utf-8"?>
<sst xmlns="http://schemas.openxmlformats.org/spreadsheetml/2006/main" count="1141" uniqueCount="777">
  <si>
    <t>BILANCE v tis. Kč</t>
  </si>
  <si>
    <t xml:space="preserve">PŘÍJMY CELKEM </t>
  </si>
  <si>
    <t>Daňové příjmy</t>
  </si>
  <si>
    <t>Nedaňové příjmy</t>
  </si>
  <si>
    <t>Kapitálové příjmy</t>
  </si>
  <si>
    <t>FINANCOVÁNÍ CELKEM (další zdroje rozpočtu)</t>
  </si>
  <si>
    <t>x</t>
  </si>
  <si>
    <t>VÝDAJE CELKEM</t>
  </si>
  <si>
    <t>Běžné výdaje na zastupitelstvo kraje a krajský úřad</t>
  </si>
  <si>
    <t>Finance a správa majetku</t>
  </si>
  <si>
    <t>Příspěvek na provoz příspěvkovým organizacím</t>
  </si>
  <si>
    <t>SALDO ROZPOČTU CELKEM</t>
  </si>
  <si>
    <t>PŘÍJMY v tis. Kč</t>
  </si>
  <si>
    <t xml:space="preserve"> - příjmy ze sdílených daní celkem</t>
  </si>
  <si>
    <t xml:space="preserve"> - daň z příjmů právnických osob za kraj</t>
  </si>
  <si>
    <t xml:space="preserve"> - správní poplatky</t>
  </si>
  <si>
    <t xml:space="preserve"> - příjmy z úroků</t>
  </si>
  <si>
    <t xml:space="preserve"> - příspěvek od HMMC na zabezpečení úkolů jednotky požární ochrany </t>
  </si>
  <si>
    <t xml:space="preserve"> - poplatky za odběr podzemní vody</t>
  </si>
  <si>
    <t xml:space="preserve"> - příjmy z pronájmu majetku Letišti Ostrava a.s.</t>
  </si>
  <si>
    <t xml:space="preserve"> - příjmy z pronájmu nemocnice v Novém Jičíně</t>
  </si>
  <si>
    <t xml:space="preserve"> - příjmy z pronájmu prostor na krajském úřadě</t>
  </si>
  <si>
    <t xml:space="preserve"> - příjmy z pronájmu pozemků</t>
  </si>
  <si>
    <t xml:space="preserve"> - příjmy za věcná břemena</t>
  </si>
  <si>
    <t xml:space="preserve"> - ostatní nedaňové příjmy</t>
  </si>
  <si>
    <t xml:space="preserve"> - příjmy z prodeje nemovitostí</t>
  </si>
  <si>
    <t>Přijaté transfery</t>
  </si>
  <si>
    <t>VÝDAJE v tis. Kč</t>
  </si>
  <si>
    <t xml:space="preserve"> - platby daní</t>
  </si>
  <si>
    <t xml:space="preserve"> - hrazené úroky z úvěrů</t>
  </si>
  <si>
    <t xml:space="preserve"> - poplatky z bankovních účtů</t>
  </si>
  <si>
    <t xml:space="preserve"> - pojištění majetku a odpovědnosti kraje</t>
  </si>
  <si>
    <t xml:space="preserve"> - rezerva na mimořádné akce a akce s nedořešeným financováním</t>
  </si>
  <si>
    <t xml:space="preserve"> - výdaje související se sdílenými službami</t>
  </si>
  <si>
    <t xml:space="preserve"> - ostatní</t>
  </si>
  <si>
    <t xml:space="preserve"> - krizové řízení</t>
  </si>
  <si>
    <t xml:space="preserve"> - kultura</t>
  </si>
  <si>
    <t xml:space="preserve"> - prezentace kraje a ediční plán</t>
  </si>
  <si>
    <t xml:space="preserve"> - regionální rozvoj</t>
  </si>
  <si>
    <t xml:space="preserve"> - cestovní ruch</t>
  </si>
  <si>
    <t xml:space="preserve"> - sociální věci</t>
  </si>
  <si>
    <t xml:space="preserve"> - školství</t>
  </si>
  <si>
    <t xml:space="preserve"> - územní plánování a stavební řád</t>
  </si>
  <si>
    <t xml:space="preserve"> - zdravotnictví</t>
  </si>
  <si>
    <t xml:space="preserve"> - životní prostředí</t>
  </si>
  <si>
    <t xml:space="preserve">Reprodukce majetku kraje vyjma akcí spolufinancovaných z evr. fin. zdrojů </t>
  </si>
  <si>
    <t xml:space="preserve"> - finance a správa majetku</t>
  </si>
  <si>
    <t xml:space="preserve"> VÝDAJE CELKEM</t>
  </si>
  <si>
    <t>Pozn.</t>
  </si>
  <si>
    <t>SOUVISEJÍCÍ S EU</t>
  </si>
  <si>
    <t>CHYBNÉ, NUTNO OPRAVIT</t>
  </si>
  <si>
    <t xml:space="preserve"> - dotace na akce spolufinancované z evropských fin. zdrojů</t>
  </si>
  <si>
    <t>PŘÍJMY CELKEM</t>
  </si>
  <si>
    <t>Očekávaná skutečnost</t>
  </si>
  <si>
    <t>Výhled</t>
  </si>
  <si>
    <t>Zapojení zálohových plateb u projektů spolufinancovaných zálohově z evr. fin. zdrojů</t>
  </si>
  <si>
    <t>Čerpání úvěrů</t>
  </si>
  <si>
    <t>Splátky úvěrů</t>
  </si>
  <si>
    <t>Ostatní (zapojení zůstatku minulého roku, fondů)</t>
  </si>
  <si>
    <t>Tabulka č. 1</t>
  </si>
  <si>
    <t>Samosprávné a jiné činnosti zajišťované prostřednictvím KÚ</t>
  </si>
  <si>
    <t>Reprodukce majetku kraje vyjma akcí spolufinancovaných z evr.fin.zdrojů</t>
  </si>
  <si>
    <t>Výdaje na akce spolufinancované z evropských finančních zdrojů</t>
  </si>
  <si>
    <t>Návratné finanční výpomoci příspěvkovým organizacím</t>
  </si>
  <si>
    <t>Akce spolufinancované z evropských finančních zdrojů</t>
  </si>
  <si>
    <t>Výhled 2021</t>
  </si>
  <si>
    <t xml:space="preserve"> - poplatky za znečištění ovzduší</t>
  </si>
  <si>
    <t xml:space="preserve"> - vrácené návratné finanční výpomoci - p. o. v odvětví sociálních věcí</t>
  </si>
  <si>
    <t xml:space="preserve"> - vrácené návratné finanční výpomoci - p. o. v odvětví školství</t>
  </si>
  <si>
    <t xml:space="preserve"> - vrácené návratné finanční výpomoci - p. o. v odvětví kultury</t>
  </si>
  <si>
    <t xml:space="preserve"> - vrácené návratné finanční výpomoci - p. o. v odvětví zdravotnictví</t>
  </si>
  <si>
    <t xml:space="preserve"> - vrácené návratné finanční výpomoci - Program na poskytování návratných finančních výpomocí z Fondu sociálních služeb</t>
  </si>
  <si>
    <t xml:space="preserve"> - vrácené prostředky na základě operačních smluv s Fondy rozvoje měst</t>
  </si>
  <si>
    <t xml:space="preserve"> - doprava a chytrý region - dopravní obslužnost drážní</t>
  </si>
  <si>
    <t xml:space="preserve"> - doprava a chytrý region - dopravní obslužnost linková</t>
  </si>
  <si>
    <t xml:space="preserve"> - doprava a chytrý region - ostatní</t>
  </si>
  <si>
    <t xml:space="preserve"> - doprava a chytrý region</t>
  </si>
  <si>
    <t xml:space="preserve"> - krajský úřad a zastupitelstvo kraje</t>
  </si>
  <si>
    <t>Očekávané účelové dotace ze státního rozpočtu</t>
  </si>
  <si>
    <t>Zapojení očekávaných účelových dotací ze státního rozpočtu</t>
  </si>
  <si>
    <t>Střednědobý výhled rozpočtu Moravskoslezského kraje</t>
  </si>
  <si>
    <t>Tabulka č. 2</t>
  </si>
  <si>
    <t>Tabulka č. 3</t>
  </si>
  <si>
    <t>Tabulka č. 4</t>
  </si>
  <si>
    <t>Tabulka č. 5</t>
  </si>
  <si>
    <t>Tabulka č. 6</t>
  </si>
  <si>
    <t>Tabulka č. 7</t>
  </si>
  <si>
    <t>Tabulka č. 8</t>
  </si>
  <si>
    <t>TABULKOVÁ ČÁST</t>
  </si>
  <si>
    <t>Přehled splácení jistiny a úroků z úvěrů čerpaných Moravskoslezským krajem</t>
  </si>
  <si>
    <t>Ukazatel zadluženosti dle Moody´s Investors Service</t>
  </si>
  <si>
    <t>Fiskální pravidlo dle zákona č. 23/2017 Sb., o pravidlech rozpočtové odpovědnosti</t>
  </si>
  <si>
    <t>Účel dotace</t>
  </si>
  <si>
    <t>ÚZ</t>
  </si>
  <si>
    <t>Očekávaná výše dotace (v tis. Kč)</t>
  </si>
  <si>
    <t>Dotace zahrnuté do schvalovaných rozpočtů MSK celkem</t>
  </si>
  <si>
    <t xml:space="preserve"> - z toho:</t>
  </si>
  <si>
    <t>Očekávané účelové dotace ze státního rozpočtu nezapojované do schvalovaných rozpočtů MSK celkem</t>
  </si>
  <si>
    <t>Podpora koordinátorů romských poradců</t>
  </si>
  <si>
    <t>ÚŘAD VLÁDY</t>
  </si>
  <si>
    <t>Neinvestiční nedávkové transfery podle zákona č. 108/2006 Sb., o sociálních službách (§ 101, § 102 a § 103)</t>
  </si>
  <si>
    <t>Transfery na státní příspěvek zřizovatelům zařízení pro děti vyžadující okamžitou pomoc</t>
  </si>
  <si>
    <t>MINISTERSTVO PRÁCE A SOCIÁLNÍCH VĚCÍ</t>
  </si>
  <si>
    <t>Připravenost poskytovatele ZZS na řešení mimořádných událostí a krizových situací</t>
  </si>
  <si>
    <t>Specializační vzdělávání zdravotnických pracovníků - rezidenční místa - neinvestice a Specializační vzdělávání nelékařů</t>
  </si>
  <si>
    <t>35015, 35019</t>
  </si>
  <si>
    <t>MINISTERSTVO ZDRAVOTNICTVÍ</t>
  </si>
  <si>
    <t>Dotace pro soukromé školy</t>
  </si>
  <si>
    <t>Excelence středních škol</t>
  </si>
  <si>
    <t>Podpora organizace a ukončování středního vzdělávání maturitní zkouškou na vybraných školách v podzimním zkušebním období</t>
  </si>
  <si>
    <t>Podpora výuky plavání v základních školách</t>
  </si>
  <si>
    <t>Program sociální prevence a prevence kriminality</t>
  </si>
  <si>
    <t>Projekty romské komunity</t>
  </si>
  <si>
    <t>Přímé náklady na vzdělávání</t>
  </si>
  <si>
    <t>Přímé náklady na vzdělávání - sportovní gymnázia</t>
  </si>
  <si>
    <t>Soutěže</t>
  </si>
  <si>
    <t>Spolupráce s francouzskými, vlámskými a španělskými školami</t>
  </si>
  <si>
    <t>Vzdělávací programy paměťových institucí do škol</t>
  </si>
  <si>
    <t>MINISTERSTVO ŠKOLSTVÍ, MLÁDEŽE A SPORTU</t>
  </si>
  <si>
    <t>Kulturní aktivity</t>
  </si>
  <si>
    <t>Veřejné informační služby knihoven</t>
  </si>
  <si>
    <t>34053, 34544</t>
  </si>
  <si>
    <t>Program restaurování movitých kulturních památek</t>
  </si>
  <si>
    <t>Program státní podpory profesionálních divadel a stálých profesionálních symfonických orchestrů a pěveckých sborů</t>
  </si>
  <si>
    <t>MINISTERSTVO KULTURY</t>
  </si>
  <si>
    <t xml:space="preserve">CELKEM </t>
  </si>
  <si>
    <t>PŘEHLED VÝDAJŮ NA ZAJIŠTĚNÍ UDRŽITELNOSTI AKCÍ SPOLUFINANCOVANÝCH Z EVROPSKÝCH FINANČNÍCH ZDROJŮ</t>
  </si>
  <si>
    <t>v tis. Kč</t>
  </si>
  <si>
    <t>Celkové výdaje na akci (způsobilé a nezpůsobilé)</t>
  </si>
  <si>
    <t>Výdaje na udržitelnost</t>
  </si>
  <si>
    <t>rok 2021</t>
  </si>
  <si>
    <t>ODVĚTVÍ FINANCÍ A SPRÁVY MAJETKU:</t>
  </si>
  <si>
    <t>2017 - 2020</t>
  </si>
  <si>
    <t>ODVĚTVÍ FINANCÍ A SPRÁVY MAJETKU CELKEM</t>
  </si>
  <si>
    <t>ODVĚTVÍ KULTURY:</t>
  </si>
  <si>
    <t>Muzeum automobilů TATRA</t>
  </si>
  <si>
    <t>2016 - 2020</t>
  </si>
  <si>
    <t>Rekonstrukce výstavní budovy a nová expozice Muzea Těšínska</t>
  </si>
  <si>
    <t>Zámek Nová Horka - muzeum pro veřejnost</t>
  </si>
  <si>
    <t>ODVĚTVÍ KULTURY CELKEM</t>
  </si>
  <si>
    <t>ODVĚTVÍ CESTOVNÍHO RUCHU:</t>
  </si>
  <si>
    <t>Bez bariér se nám žije snáz</t>
  </si>
  <si>
    <t>2018 - 2021</t>
  </si>
  <si>
    <t>ODVĚTVÍ CESTOVNÍHO RUCHU CELKEM</t>
  </si>
  <si>
    <t>ODVĚTVÍ REGIONÁLNÍHO ROZVOJE:</t>
  </si>
  <si>
    <t>ODVĚTVÍ REGIONÁLNÍHO ROZVOJE CELKEM</t>
  </si>
  <si>
    <t>ODVĚTVÍ SOCIÁLNÍCH VĚCÍ:</t>
  </si>
  <si>
    <t>Domov pro osoby se zdravotním postižením Harmonie, p. o.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</si>
  <si>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</si>
  <si>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</si>
  <si>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</si>
  <si>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</si>
  <si>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Chráněné bydlení Fontána</t>
  </si>
  <si>
    <t>ODVĚTVÍ SOCIÁLNÍCH VĚCÍ CELKEM</t>
  </si>
  <si>
    <t>ODVĚTVÍ ŠKOLSTVÍ:</t>
  </si>
  <si>
    <t>ODVĚTVÍ ŠKOLSTVÍ CELKEM</t>
  </si>
  <si>
    <t>ODVĚTVÍ ZDRAVOTNICTVÍ:</t>
  </si>
  <si>
    <t>ODVĚTVÍ ZDRAVOTNICTVÍ CELKEM</t>
  </si>
  <si>
    <t>EVL Hukvaldy, tvorba biotopu páchníka hnědého</t>
  </si>
  <si>
    <t>EVL Paskov, tvorba biotopu páchníka hnědého</t>
  </si>
  <si>
    <t>EVL Šilheřovice, tvorba biotopu páchníka hnědého</t>
  </si>
  <si>
    <t>i-AIR REGION</t>
  </si>
  <si>
    <t>ODVĚTVÍ ŽIVOTNÍHO PROSTŘEDÍ CELKEM</t>
  </si>
  <si>
    <t>CELKEM</t>
  </si>
  <si>
    <t xml:space="preserve">Přehled splácení jistiny a úroků z úvěrů čerpaných Moravskoslezským krajem </t>
  </si>
  <si>
    <t>Instituce</t>
  </si>
  <si>
    <r>
      <t xml:space="preserve">ČSOB 
</t>
    </r>
    <r>
      <rPr>
        <sz val="10"/>
        <rFont val="Tahoma"/>
        <family val="2"/>
        <charset val="238"/>
      </rPr>
      <t>(smlouva
o poskytnutí úvěrového rámce</t>
    </r>
    <r>
      <rPr>
        <b/>
        <sz val="10"/>
        <rFont val="Tahoma"/>
        <family val="2"/>
        <charset val="238"/>
      </rPr>
      <t xml:space="preserve">
ve výši 1,2 mld. Kč</t>
    </r>
    <r>
      <rPr>
        <sz val="10"/>
        <rFont val="Tahoma"/>
        <family val="2"/>
        <charset val="238"/>
      </rPr>
      <t>)</t>
    </r>
  </si>
  <si>
    <t>Celkem</t>
  </si>
  <si>
    <t>rok</t>
  </si>
  <si>
    <t>dlužná částka
na konci roku</t>
  </si>
  <si>
    <t>splátka jistiny</t>
  </si>
  <si>
    <t>úrok</t>
  </si>
  <si>
    <t>dlužná částka na konci roku</t>
  </si>
  <si>
    <t>Název akce</t>
  </si>
  <si>
    <t>Číslo akce</t>
  </si>
  <si>
    <t>Závazky celkem</t>
  </si>
  <si>
    <t xml:space="preserve">Poznámka                                                    </t>
  </si>
  <si>
    <t>2021</t>
  </si>
  <si>
    <t>Realizace energetických úspor metodou EPC ve vybraných objektech Moravskoslezského kraje</t>
  </si>
  <si>
    <t>ODVĚTVÍ DOPRAVY  A CHYTRÉHO REGIONU:</t>
  </si>
  <si>
    <t>ODVĚTVÍ DOPRAVY A CHYTRÉHO REGIONU CELKEM</t>
  </si>
  <si>
    <t>ODVĚTVÍ KRIZOVÉHO ŘÍZENÍ:</t>
  </si>
  <si>
    <t>ODVĚTVÍ KRIZOVÉHO ŘÍZENÍ CELKEM</t>
  </si>
  <si>
    <t>Rekonstrukce budovy a spojovací chodby Máchova (Domov Duha, příspěvková organizace, Nový Jičín)</t>
  </si>
  <si>
    <t>Výstavba domova pro seniory a domova se zvláštním režimem Kopřivnice</t>
  </si>
  <si>
    <t xml:space="preserve">Financování akce bylo schváleno usnesením zastupitelstva kraje č. 2/28 ze dne 22.12.2016 </t>
  </si>
  <si>
    <t>Nemocnice s poliklinikou v Novém Jičíně – reinvestiční část nájemného a opravy</t>
  </si>
  <si>
    <t>Nemocnice Havířov - ČOV (Nemocnice s poliklinikou Havířov, příspěvková organizace)</t>
  </si>
  <si>
    <t>Pavilon L - stavební úpravy (Slezská nemocnice v Opavě, příspěvková organizace)</t>
  </si>
  <si>
    <t xml:space="preserve">Poznámka                                                           </t>
  </si>
  <si>
    <t>ODVĚTVÍ VLASTNÍ SPRÁVNÍ ČINNOST KRAJE A ČINNOST ZASTUPITELSTVA KRAJE:</t>
  </si>
  <si>
    <t>ODVĚTVÍ VLASTNÍ SPRÁVNÍ ČINNOST KRAJE A ČINNOST ZASTUPITELSTVA KRAJE CELKEM</t>
  </si>
  <si>
    <t>ODVĚTVÍ DOPRAVY A CHYTRÉHO REGIONU:</t>
  </si>
  <si>
    <t>Geoportál MSK - část dopravní infrastruktura - založení digitální technické mapy MSK</t>
  </si>
  <si>
    <t>Modernizace technicko-výcvikové základny Hranečník</t>
  </si>
  <si>
    <t>Rozvoj ICT a služeb v prostředí IZS</t>
  </si>
  <si>
    <t>Vybudování komunikační platformy krizového řízení</t>
  </si>
  <si>
    <t>Vybudování expozice muzea Těšínska v Jablunkově "Muzeum Trojmezí"</t>
  </si>
  <si>
    <t>Regionální poradenské centrum SK-CZ</t>
  </si>
  <si>
    <t>Chutě a vůně bez hranic</t>
  </si>
  <si>
    <t>Krajský akční plán rozvoje vzdělávání Moravskoslezského kraje</t>
  </si>
  <si>
    <t>ODVĚTVÍ ŽIVOTNÍHO PROSTŘEDÍ:</t>
  </si>
  <si>
    <t>Zpracovaní ratingu Moravskoslezského kraje</t>
  </si>
  <si>
    <t>Zajištění centrálního pojištění nemovitého, movitého majetku, vozidel a odpovědnosti Moravskoslezského kraje a jeho organizací</t>
  </si>
  <si>
    <t>Platba poplatků z bankovních účtů</t>
  </si>
  <si>
    <t>Smlouva o financování projektu Moravia-Silesia Regional Infra II - úvěrový rámce od Evropské investiční banky II - splátky jistin</t>
  </si>
  <si>
    <t>Smlouva o financování projektu Moravia-Silesia Regional Infra II - úvěrový rámce od Evropské investiční banky II - platba úroků</t>
  </si>
  <si>
    <t>Zajištění financování drážní dopravy - prodloužení termínu platnosti Smlouvy o závazku veřejné služby v drážní dopravě k zajištění dopravní obslužnosti - linky zajišťované vozidly pořízenými s využitím prostředků z ERDF</t>
  </si>
  <si>
    <t>Zajištění financování drážní dopravy - prodloužení termínu platnosti Smlouvy o závazku veřejné služby v drážní dopravě k zajištění dopravní obslužnosti - ve vztahu k lince S2 Bohumín - Mošnov, Ostrava Airport</t>
  </si>
  <si>
    <t>Zajištění dopravní obslužnosti linkovou dopravou - oblast Jablunkovsko - Třinecko</t>
  </si>
  <si>
    <t>Zajištění dopravní obslužnosti linkovou dopravou - oblast Českotěšínsko</t>
  </si>
  <si>
    <t>Smlouva o finanční spolupráci ve veřejné linkové dopravě mezi Moravskoslezským krajem a Olomouckým krajem</t>
  </si>
  <si>
    <t>Zajištění dopravní obslužnosti linkovou dopravou - oblast Karvinsko</t>
  </si>
  <si>
    <t>Zajištění dopravní obslužnosti linkovou dopravou - oblast Orlovsko</t>
  </si>
  <si>
    <t>Zajištění dopravní obslužnosti linkovou dopravou - oblast Frýdlantsko</t>
  </si>
  <si>
    <t>Zajištění dopravní obslužnosti linkovou dopravou - oblast Novojičínsko východ</t>
  </si>
  <si>
    <t>Zajištění dopravní obslužnosti linkovou dopravou - oblast Novojičínsko západ</t>
  </si>
  <si>
    <t>Zajištění dopravní obslužnosti linkovou dopravou - oblast Bílovecko</t>
  </si>
  <si>
    <t>Zajištění dopravní obslužnosti linkovou dopravou - oblast Hlučínsko</t>
  </si>
  <si>
    <t>Zajištění dopravní obslužnosti linkovou dopravou - oblast Krnovsko</t>
  </si>
  <si>
    <t>Zajištění dopravní obslužnosti linkovou dopravou - oblast Opavsko</t>
  </si>
  <si>
    <t>Zajištění dopravní obslužnosti linkovou dopravou - oblast Rýmařovsko</t>
  </si>
  <si>
    <t>Zajištění dopravní obslužnosti linkovou dopravou - oblast Vítkovsko</t>
  </si>
  <si>
    <t>Zajištění dopravní obslužnosti linkovou dopravou - oblast Bruntálsko</t>
  </si>
  <si>
    <t>Provoz lodní dopravy na Slezské Hartě</t>
  </si>
  <si>
    <t>Závazek  k technickému zhodnocení majetku "I. etapa stará interna" (Nemocnice Nový Jičín)</t>
  </si>
  <si>
    <t>Vypořádání zůstatkové hodnoty technického zhodnocení majetku v rámci stavby "Rekonstrukce budovy ředitelství - umístění veřejné lékárny" (Nemocnice Nový Jičín)</t>
  </si>
  <si>
    <t>Chráněné části přírody</t>
  </si>
  <si>
    <t xml:space="preserve">PŘEHLED OSTATNÍCH DLOUHODOBÝCH ZÁVAZKŮ KRAJE  </t>
  </si>
  <si>
    <t>Požadavek na rozpočet kraje</t>
  </si>
  <si>
    <t xml:space="preserve"> - vrácené návratné finanční výpomoci - Sanatorium Jablunkov, a.s.</t>
  </si>
  <si>
    <t>Zálohové platby u projektů spolufinancovaných zálohově
z evropských finančních zdrojů</t>
  </si>
  <si>
    <t>Výdaje financované z očekávaných účelových dotací ze státního rozpočtu mimo zálohové platby</t>
  </si>
  <si>
    <t>Podporujeme hrdinství, které není vidět II</t>
  </si>
  <si>
    <t>Závazek Moravskoslezského kraje vznikl na základě Smlouvy o poskytování energetických služeb se zaručeným výsledkem č. 00481/2012/IM, vč. dodatků. Jedná se o náklady za realizaci investičních opatření, včetně úhrady úroků a služeb za energetický management. Závazek trvá do roku 2023.</t>
  </si>
  <si>
    <t xml:space="preserve">Závazek Moravskoslezského kraje vznikl na základě Smlouvy o nájmu podniku č. 02262/2011/ZDR, vč. dodatků. Závazek trvá do roku 2032.   </t>
  </si>
  <si>
    <t>Členský příspěvek v Evropskému seskupení pro územní spolupráci TRITIA</t>
  </si>
  <si>
    <t>Členský příspěvek v zájmovém sdružení právnických osob Trojhalí Karolina</t>
  </si>
  <si>
    <t>Stálá expozice historických dopravních prostředků s restaurátorskou dílnou</t>
  </si>
  <si>
    <t>Členský příspěvek v zájmovém sdružení právnických osob Evropská kulturní stezka sv. Cyrila a Metoděje</t>
  </si>
  <si>
    <t>Závazek Moravskoslezského kraje byl schválen usnesením zastupitelstva kraje č. 2/91 ze dne 20.12.2012. K datu řádného ukončení smlouvy o nájmu podniku k 31.12.2031 činí závazek ve výši 31 mil. Kč.</t>
  </si>
  <si>
    <t>UKAZATELE ZADLUŽENOSTI</t>
  </si>
  <si>
    <t>název</t>
  </si>
  <si>
    <r>
      <t>2019</t>
    </r>
    <r>
      <rPr>
        <b/>
        <vertAlign val="superscript"/>
        <sz val="10"/>
        <rFont val="Tahoma"/>
        <family val="2"/>
        <charset val="238"/>
      </rPr>
      <t xml:space="preserve"> 1)</t>
    </r>
  </si>
  <si>
    <r>
      <t>2020</t>
    </r>
    <r>
      <rPr>
        <b/>
        <vertAlign val="superscript"/>
        <sz val="10"/>
        <rFont val="Tahoma"/>
        <family val="2"/>
        <charset val="238"/>
      </rPr>
      <t xml:space="preserve"> 1)</t>
    </r>
  </si>
  <si>
    <r>
      <t>2021</t>
    </r>
    <r>
      <rPr>
        <b/>
        <vertAlign val="superscript"/>
        <sz val="10"/>
        <rFont val="Tahoma"/>
        <family val="2"/>
        <charset val="238"/>
      </rPr>
      <t xml:space="preserve"> 1)</t>
    </r>
  </si>
  <si>
    <t>daňové příjmy</t>
  </si>
  <si>
    <t>nedaňové příjmy</t>
  </si>
  <si>
    <t>provozní dotace vč. provozního přebytku minulých let</t>
  </si>
  <si>
    <t>PROVOZNÍ PŘÍJMY</t>
  </si>
  <si>
    <t>Provozní příjmy</t>
  </si>
  <si>
    <r>
      <t>DLUH</t>
    </r>
    <r>
      <rPr>
        <sz val="10"/>
        <rFont val="Tahoma"/>
        <family val="2"/>
        <charset val="238"/>
      </rPr>
      <t xml:space="preserve">, tj. zůstatky nesplacených úvěrů a návratných finančních výpomocí k rozvahovému dni 31.12.20xx </t>
    </r>
  </si>
  <si>
    <t>DLUH K PROVOZNÍM PŘÍJMŮM</t>
  </si>
  <si>
    <t>Celková zadluženost (v %)</t>
  </si>
  <si>
    <t>1)</t>
  </si>
  <si>
    <t>Pro léta 2013 a 2014 se jedná o očekávanou skutečnost k 31.12.20xx</t>
  </si>
  <si>
    <t>2)</t>
  </si>
  <si>
    <t>Pro léta 2015 až 2017 jsou uváděny hodnoty rozpočtového výhledu</t>
  </si>
  <si>
    <t>finanční závazky</t>
  </si>
  <si>
    <t>poskytnuté záruky</t>
  </si>
  <si>
    <t>fin. leasing</t>
  </si>
  <si>
    <t>CELKOVÉ ZADLUŽENÍ</t>
  </si>
  <si>
    <t>uhrazené splátky jistin úvěrů, dluhopisů a splátky fin. leasingu</t>
  </si>
  <si>
    <t xml:space="preserve">platby úroků </t>
  </si>
  <si>
    <t>VÝDAJE NA DLUHOVOU SLUŽBU</t>
  </si>
  <si>
    <t>běžné výdaje</t>
  </si>
  <si>
    <t>PROVOZNÍ VÝDAJE</t>
  </si>
  <si>
    <t>HRUBÝ PROVOZNÍ PŘEBYTEK</t>
  </si>
  <si>
    <t>CELKOVÉ ZADLUŽENÍ K PROVOZNÍM PŘÍJMŮM 
(&lt; 50%)</t>
  </si>
  <si>
    <t>výdaje na dluhovou službu k provozním příjmům 
(&lt; 15% )</t>
  </si>
  <si>
    <t>hrubý provozní přebytek ke splátkám úroků 
( &gt; 150% )</t>
  </si>
  <si>
    <t>CELKOVÉ PŘÍJMY k 31.12.</t>
  </si>
  <si>
    <t>Průměr příjmů za poslední 4 roky</t>
  </si>
  <si>
    <t>DLUH k 31.12.</t>
  </si>
  <si>
    <t>PODÍL DLUHU K PRŮMĚRU PŘÍJMŮ</t>
  </si>
  <si>
    <t>Obsah:</t>
  </si>
  <si>
    <t>str.</t>
  </si>
  <si>
    <t>v mil. Kč</t>
  </si>
  <si>
    <t xml:space="preserve"> - reprodukce majetku kraje - nezařazeno do odvětví</t>
  </si>
  <si>
    <t>Bankovní poplatky za vedení účtů a provedené bankovní operace u peněžních ústavů, které plynou z uzavřených smluv na dobu neurčitou a všeobecných platebních podmínek.</t>
  </si>
  <si>
    <t xml:space="preserve">Ručitelské závazky </t>
  </si>
  <si>
    <t>RUČITELSKÉ ZÁVAZKY CELKEM</t>
  </si>
  <si>
    <t>Výstavba výjezdového stanoviště v Novém Jičíně</t>
  </si>
  <si>
    <t>2018 - 2020</t>
  </si>
  <si>
    <t xml:space="preserve">Přehled závazků kraje u akcí reprodukce majetku kraje </t>
  </si>
  <si>
    <t>Přehled ostatních dlouhodobých závazků kraje</t>
  </si>
  <si>
    <t xml:space="preserve">PŘEHLED ZÁVAZKŮ KRAJE U AKCÍ SPOLUFINANCOVANÝCH Z EVROPSKÝCH FINANČNÍCH ZDROJŮ </t>
  </si>
  <si>
    <t>Příloha č. 13</t>
  </si>
  <si>
    <t>Novostavba Moravskoslezské vědecké knihovny (Moravskoslezská vědecká knihovna v Ostravě, příspěvková organizace)</t>
  </si>
  <si>
    <t>Přístavba Domu umění - Galerie 21. století (Galerie výtvarného umění v Ostravě, příspěvková organizace)</t>
  </si>
  <si>
    <t>Závazek na zpracování ratingu Moravskoslezského kraje vyplývá z uzavřených smluv s EIB na základě usnesení zastupitelstva č. 5/209 ze dne 23.6.2005 a č. 15/1270 ze dne 10.11.2010. Závazek trvá do roku 2025. O uzavření smlouvy s Moody´s rozhodla rada kraje usnesením č. 80/2952 ze dne 2.8.2006, smlouva sjednána na dobu neurčitou.</t>
  </si>
  <si>
    <t>Přehled výdajů na zajištění udržitelnosti akcí spolufinancovaných z evropských finančních zdrojů</t>
  </si>
  <si>
    <t xml:space="preserve">Ukazatele zadluženosti </t>
  </si>
  <si>
    <t xml:space="preserve"> - rezerva pro rozvoj znevýhodněných částí kraje</t>
  </si>
  <si>
    <t xml:space="preserve">PŘEHLED ZÁVAZKŮ KRAJE U AKCÍ REPRODUKCE MAJETKU KRAJE </t>
  </si>
  <si>
    <t xml:space="preserve">Přehled závazků kraje u akcí spolufinancovaných z evropských finančních zdrojů </t>
  </si>
  <si>
    <t>Výhled 2022</t>
  </si>
  <si>
    <t>%
Výhled 22 / Výhled 21</t>
  </si>
  <si>
    <t xml:space="preserve"> - vrácené návratné finanční výpomoci - individuální z Fondu sociálních služeb</t>
  </si>
  <si>
    <t xml:space="preserve"> - dotace ze státního rozpočtu</t>
  </si>
  <si>
    <t xml:space="preserve"> - dotace od obcí a krajů</t>
  </si>
  <si>
    <t>STÁTNÍ ROZPOČET</t>
  </si>
  <si>
    <t xml:space="preserve">Ministerstvo financí - příspěvek na výkon státní správy </t>
  </si>
  <si>
    <t>Ministerstvo dopravy - příspěvek na ztrátu dopravce z provozu veřejné osobní drážní dopravy</t>
  </si>
  <si>
    <t>Ministerstvo kultury - dotace na Novostavbu Moravskoslezské vědecké knihovny</t>
  </si>
  <si>
    <t>Ministerstvo kultury - dotace na Přístavbu Domu umění - Galerie 21. století</t>
  </si>
  <si>
    <t>DOTACE OD OBCÍ A KRAJŮ</t>
  </si>
  <si>
    <t>Olomoucký a Zlínský kraj - příspěvek na dopravní obslužnost linkovou</t>
  </si>
  <si>
    <t xml:space="preserve">DOTACE NA AKCE SPOLUFINANCOVANÉ Z EVROPSKÝCH FINANČNÍCH ZDROJŮ  </t>
  </si>
  <si>
    <t>Operační program Zaměstnanost</t>
  </si>
  <si>
    <t>Podpora zavádění diagnostických nástrojů</t>
  </si>
  <si>
    <t xml:space="preserve">ISO D Preventivní ochrana před vlivy prostředí </t>
  </si>
  <si>
    <t xml:space="preserve">Záchrana architektonického dědictví - neinvestice </t>
  </si>
  <si>
    <t>Zálohové platby u projektů spolufinancovaných zálohově
z evropských finančních zdrojů celkem</t>
  </si>
  <si>
    <t>2022</t>
  </si>
  <si>
    <t>ODVĚTVÍ VLASTNÍ SPRÁVNÍ ČINNOST KRAJE A ČINNOST ZASTUPITELSTVA KRAJE</t>
  </si>
  <si>
    <t>Efektivní rozvoj zaměstnanců KÚ MSK</t>
  </si>
  <si>
    <t xml:space="preserve">Rekonstrukce silnice III/47811, II/478 Ostrava, ulice Mitrovická </t>
  </si>
  <si>
    <t>Rekonstrukce silnice II/462 Jelenice – Lesní Albrechtice</t>
  </si>
  <si>
    <t>Zvýšení přístupnosti a bezpečnosti ke kulturním památkám v česko-slovenském pohraničí</t>
  </si>
  <si>
    <t xml:space="preserve">Památník J. A. Komenského ve Fulneku - živé muzeum </t>
  </si>
  <si>
    <t>Rekonstrukce a výstavba Domova Březiny</t>
  </si>
  <si>
    <t>Naplňování protidrogové politiky Moravskoslezského kraje</t>
  </si>
  <si>
    <t>Podpora duše II</t>
  </si>
  <si>
    <t>Podpora komunitní práce v MSK II</t>
  </si>
  <si>
    <t>Podpora služeb sociální prevence 3</t>
  </si>
  <si>
    <t>Podpora zadavatelů a poskytovatelů sociálních služeb při procesu střednědobého plánování sociálních služeb v MSK</t>
  </si>
  <si>
    <t>Zvyšování efektivity a podpora využívání nástrojů systému péče o ohrožené děti v Moravskoslezském kraji</t>
  </si>
  <si>
    <t>Moderní metody pěstování rostlin</t>
  </si>
  <si>
    <t>Odborné, kariérové a polytechnické vzdělávání v MSK</t>
  </si>
  <si>
    <t>Podpora technických a řemeslných oborů v MSK</t>
  </si>
  <si>
    <t>Přírodní vědy v technických oborech</t>
  </si>
  <si>
    <t>Specializované laboratoře na SPŠ chemické akademika Heyrovského v Ostravě</t>
  </si>
  <si>
    <t>Zateplení vybraných objektů Slezské nemocnice v Opavě - II etapa, památkové objekty</t>
  </si>
  <si>
    <t>Eliminace nadměrného šíření jmelí bílého na vybraných úsecích v Moravskoslezském kraji</t>
  </si>
  <si>
    <t>Revitalizace EVL Děhylovský potok - Štěpán</t>
  </si>
  <si>
    <t>Revitalizace přírodní památky Stará řeka</t>
  </si>
  <si>
    <t>Vysokorychlostní datová síť</t>
  </si>
  <si>
    <t xml:space="preserve">Financování akce bylo schváleno usnesením zastupitelstva kraje č. 2/28 dne 22. 12. 2016. Zastupitelstvo kraje usnesením č. 4/245 ze dne 15. 6. 2017 rozhodlo uzavřít Memorandum o spolupráci při přípravě a realizaci projektu s ČR - Ministerstvem kultury (800 mil. Kč) a statutárním městem Ostrava (150 mil. Kč). Memorandum bylo uzavřeno dne 25. 4. 2018.  </t>
  </si>
  <si>
    <t>Hrad Sovinec - oprava vnitřního opevnění (Muzeum v Bruntále, příspěvková organizace)</t>
  </si>
  <si>
    <t>Novostavba objektu depozitáře (Muzeum v Bruntále, příspěvková organizace)</t>
  </si>
  <si>
    <t>Podpora rozvoje muzejnictví v Moravskoslezském kraje - příspěvkové organizace MSK</t>
  </si>
  <si>
    <t>Financování akce bylo schváleno na jednání zastupitelstva kraje usnesením č. 6/520 ze dne 14. 12. 2017.</t>
  </si>
  <si>
    <t>Rekonstrukce budovy na ulici Praskova čp. 411 v Opavě (Základní škola, Opava, Havlíčkova 1, příspěvková organizace)</t>
  </si>
  <si>
    <t>Rada kraje rozhodla vyčlenit finanční prostředky z rozpočtu kraje na projektovou přípravu akce usnesením č. 16/1352 ze dne 27. 6. 2017.  Financování realizace akce bylo schváleno usnesením zastupitelstva kraje č. 6/520 dne 14. 12. 2017.</t>
  </si>
  <si>
    <t>Rekonstrukce objektů Polského gymnázia (Polské gymnázium - Polskie Gimnazjum im. Juliusza Słowackiego, Český Těšín, příspěvková organizace)</t>
  </si>
  <si>
    <t>Financování realizace akce bylo schváleno usnesením zastupitelstva kraje č. 6/520 dne 14. 12. 2017.</t>
  </si>
  <si>
    <t>Rekonstrukce elektroinstalace (Střední škola technických oborů, Havířov-Šumbark, Lidická 1a/600, příspěvková organizace)</t>
  </si>
  <si>
    <t>Rekonstrukce elektroinstalace hlavní budovy školy (Slezské gymnázium, Opava, příspěvková organizace)</t>
  </si>
  <si>
    <t>Rekonstrukce objektu SŠ a domova mládeže (Střední škola společného stravování, Ostrava-Hrabůvka,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</si>
  <si>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</si>
  <si>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Rekonstrukce elektroinstalace Orlová (Nemocnice s poliklinikou Karviná-Ráj, příspěvková organizace)</t>
  </si>
  <si>
    <t>Financování realizace akce bylo schváleno usnesením zastupitelstva kraje č.  2/28 dne 22. 12. 2016.</t>
  </si>
  <si>
    <t xml:space="preserve">Závazky celkem      </t>
  </si>
  <si>
    <t>Členský příspěvek Asociaci krajů České republiky</t>
  </si>
  <si>
    <t>Závazek kraje vyplývající z členství Moravskoslezského kraje v Asociaci krajů České republiky. Členství bylo schváleno usnesením zastupitelstva kraje č. 47/M1 ze dne 12.2.2001 a to na dobu neurčitou.</t>
  </si>
  <si>
    <t xml:space="preserve">Operativní leasing automobilů Moravskoslezského kraje </t>
  </si>
  <si>
    <t>Závazek kraje vyplývající ze smlouvy č. 03755/2018/KŘ uzavřené na základě usnesení rady kraje č. 33/2949 ze dne 12.3.2018 na pronájem 7 vozidel kraji. Smlouva byla uzavřena na dobu 36 měsíců, závazek trvá do roku 2021.</t>
  </si>
  <si>
    <t>Zajištění služeb souvisejících s provozem a činností KÚ</t>
  </si>
  <si>
    <t>Závazek kraje vyplývající z dodavatelských smluv uzavřených krajem na dobu neurčitou. Jedná se o smlouvy na zajištění dodávek tepla, TUV, vodné a stočné, telekomunikační služby, odvoz odpadu, úklid a ostraha budov, revize výtahů, EZS, EPS, apod. v rámci činnosti krajského úřadu.</t>
  </si>
  <si>
    <t>Zpracování dat a zajištění služeb souvisejících s informačními a komunikačními technologiemi</t>
  </si>
  <si>
    <t>Závazek kraje vyplývající z dodavatelských smluv uzavřených krajem na dobu neurčitou. Jedná se o smlouvy na technickou a zákaznickou podporu (maintenance), na aktualizace a obnovu dat, služby k IT systémům a softwarové zpracování výstupů IT, apod. v rámci činnosti krajského úřadu.</t>
  </si>
  <si>
    <t>Pronájem pozemků</t>
  </si>
  <si>
    <t xml:space="preserve">Zajištění poradenství v oblasti pojišťovnictví </t>
  </si>
  <si>
    <t>Moravskoslezský kraj uzavřel smlouvu č. 06513/2018/IM na správa pojistných smluv, odborné poradenství, odborná pomoc při likvidaci pojistných událostí s trváním do 30.6.2023.</t>
  </si>
  <si>
    <t>Smlouva o poskytnutí nového úvěrového rámce ve výši 1.000.000 tis. Kč mezi UniCredit Bank Czech Republic and Slovakia, a.s. a Moravskoslezským krajem - splátky jistin</t>
  </si>
  <si>
    <t>Smlouva o poskytnutí nového úvěrového rámce ve výši 1.000.000 tis. Kč mezi UniCredit Bank Czech Republic and Slovakia, a.s. a Moravskoslezským krajem - platba úroků</t>
  </si>
  <si>
    <t xml:space="preserve">Vypořádání zůstatkové hodnoty technického zhodnocení majetku provedené na vlastní náklady Letiště Ostrava, a. s. </t>
  </si>
  <si>
    <t>Zkvalitnění dopravního napojení závodu společnosti Mondelez CR Biscuit Production s.r.o. na silnici I/57</t>
  </si>
  <si>
    <t>Závazek Moravskoslezského kraje byl schválen usnesením zastupitelstva kraje č. 9/962 ze dne 13.9.2018.</t>
  </si>
  <si>
    <t>Závazek Moravskoslezského kraje byl schválen usnesením zastupitelstva kraje č. 15/1485 ze dne 25.6.2015. Závazek trvá do roku 2025. Finanční prostředky na zajištění financování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</si>
  <si>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Smlouva o poskytnutí finančního příspěvku na zajištění dopravní obslužnosti území Moravskoslezského kraje městskou hromadnou dopravou - Obec Horní Bludovice</t>
  </si>
  <si>
    <t>Závazek Moravskoslezského kraje byl schválen usnesením zastupitelstva kraje č. 9/966 ze dne 13.9.2018. Závazek bude trvat do roku 2023.</t>
  </si>
  <si>
    <t>Smlouva o poskytnutí finančního příspěvku na zajištění dopravní obslužnosti území Moravskoslezského kraje městskou hromadnou dopravou - Město Šenov</t>
  </si>
  <si>
    <t>Smlouva o poskytnutí finančního příspěvku na zajištění dopravní obslužnosti území Moravskoslezského kraje městskou hromadnou dopravou - Statutární město Frýdek-Místek</t>
  </si>
  <si>
    <t>Závazek Moravskoslezského kraje byl schválen usnesením zastupitelstva kraje č.9/966 ze dne 13.9.2018. Závazek bude trvat do roku 2028.</t>
  </si>
  <si>
    <t>Smlouva o poskytnutí finančního příspěvku na zajištění dopravní obslužnosti území Moravskoslezského kraje městskou hromadnou dopravou - Statutární město Opava</t>
  </si>
  <si>
    <t>Závazek Moravskoslezského kraje byl schválen usnesením zastupitelstva kraje č. 9/966 ze dne 13.9.2018. Závazek bude trvat do roku 2028.</t>
  </si>
  <si>
    <t>Smlouva o poskytnutí finančního příspěvku na zajištění dopravní obslužnosti území Moravskoslezského kraje městskou hromadnou dopravou - Statutární město Ostrava</t>
  </si>
  <si>
    <t>Závazek Moravskoslezského kraje byl schválen usnesením zastupitelstva kraje č. 9/966 ze dne 13.9.2018. Závazek bude trvat do roku 2024.</t>
  </si>
  <si>
    <t>Smlouva o finanční spolupráci ve veřejné linkové dopravě mezi Moravskoslezským krajem a Zlínským krajem</t>
  </si>
  <si>
    <t>Závazek Moravskoslezského kraje byl schválen usnesením zastupitelstva kraje č. 4/253 ze dne 15.6.2017, který byl následně změněn usnesením zastupitelstva kraje č. 6/542 ze dne 14.12.2017. Závazek trvá do roku 2029.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</si>
  <si>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Zajištění dopravní obslužnosti linkovou dopravou - oblast Frýdecko-Místecko</t>
  </si>
  <si>
    <t xml:space="preserve">Zajištění činnosti krizového štábu </t>
  </si>
  <si>
    <t>Závazek vyplývající ze smlouvy č. 02380/2011/KH uzavřené s dodavatelem na poskytování servisní a uživatelské podpory aplikace ECC.</t>
  </si>
  <si>
    <t>Zabezpečení technické podpory pro Integrované bezpečnostní centrum Moravskoslezského kraje</t>
  </si>
  <si>
    <t>Závazek vyplývající ze smlouvy č. 06170/2017/KŘ uzavřené s dodavatelem na poskytování servisní a uživatelské podpory aplikace SW Geocortex.</t>
  </si>
  <si>
    <t>Členství Moravskoslezského kraje v zájmovém sdružení právnických osob Evropská kulturní stezka sv. Cyrila a Metoděje na dobu neurčitou schválilo zastupitelstvo kraje usnesením č. 12/1085 ze dne 11.12.2014. Závazek Moravskoslezského kraje byl schválen usnesením zastupitelstva kraje č. 6/520 ze dne 14.12.2017.</t>
  </si>
  <si>
    <t>Rozvojové aktivity v cestovním ruchu</t>
  </si>
  <si>
    <t>Poplatek za dočasné odnětí pozemku plnění funkcí lesa do roku 2022 v souvislosti se zrealizovaným projektem SingleTrails Bílá. Závazek Moravskoslezského kraje byl schválen usnesením zastupitelstva kraje č. 6/520 ze dne 14.12.2017.</t>
  </si>
  <si>
    <t>Služby pro informační systém Beskydská a Jesenická magistrála</t>
  </si>
  <si>
    <t xml:space="preserve">Memorandum o spolupráci při přípravě a realizaci projektu „Výstavba nového koncertního sálu jako přístavba objektu Domu kultury města Ostravy“ se statutárním městem Ostrava, IČO: 00845451 a Českou republikou - Ministerstvem kultury, IČO: 00023671 </t>
  </si>
  <si>
    <t>Závazek Moravskoslezského kraje byl schválen usnesením zastupitelstva kraje č. 4/245 ze dne 15. 6. 2017, realizuje statutární město Ostrava, předpokládané náklady 1.450 mil. Kč.</t>
  </si>
  <si>
    <t xml:space="preserve">Technická údržba, podpora a služby k software v odvětví školství </t>
  </si>
  <si>
    <t>Technická údržba, podpora a služby k software v odvětví zdravotnictví</t>
  </si>
  <si>
    <t>Moravskoslezský kraj zajišťuje údržbu chráněných části přírody na území kraje vyplývající z obecně právních předpisů. V návaznosti na to jsou uzavřené dlouhodobé smlouvy nebo smlouvy na dobu neurčitou s jednotlivými subjekty na tyto činnosti. Závazek Moravskoslezského kraje byl schválen usnesením zasedání zastupitelstva kraje č. 6/520 dne 14.12.2017.</t>
  </si>
  <si>
    <r>
      <t>Členství Moravskoslezského kraje v zájmovém sdružení  je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na dobu neurčitou schválilo zastupitelstvo kraje usnesením č. 3/259 ze dne 21.3.2013. Závazek Moravskoslezského kraje byl schválen usnesením zastupitelstva kraje č. 6/520 ze dne 14.12.2017.</t>
    </r>
  </si>
  <si>
    <t>rok 2022</t>
  </si>
  <si>
    <t>2019 - 2020</t>
  </si>
  <si>
    <t>2017 - 2021</t>
  </si>
  <si>
    <r>
      <t>2022</t>
    </r>
    <r>
      <rPr>
        <b/>
        <vertAlign val="superscript"/>
        <sz val="10"/>
        <rFont val="Tahoma"/>
        <family val="2"/>
        <charset val="238"/>
      </rPr>
      <t xml:space="preserve"> 1)</t>
    </r>
  </si>
  <si>
    <t xml:space="preserve"> v mil. Kč</t>
  </si>
  <si>
    <t xml:space="preserve">Závazek Moravskoslezského kraje byl schválen usnesením zastupitelstva kraje č. 5/421 ze dne 14. 9. 2017. Akce "Silnice II/479, III/4721, Bazaly, II. etapa" je zařazena v závazcích kraje spolufinancovaných z evropských finančních zdrojů pod názvem projektu "MÚK Bazaly – II. a III. etapa". Finanční prostředky budou na akce dle této smlouvy zahrnuty do rozpočtu a výhledu až po zpřesnění celkových výdajů v daných letech a příp. budou využity úvěrové zdroje.  </t>
  </si>
  <si>
    <t>Statutární město Ostrava  - dotace na spolufinancování akce Přístavba Domu umění - Galerie 21. století</t>
  </si>
  <si>
    <t>Statutární město Ostrava  - dotace na spolufinancování akce Novostavba Moravskoslezské vědecké knihovny</t>
  </si>
  <si>
    <t>Ostatní dotace ze státního rozpočtu</t>
  </si>
  <si>
    <t>Obce MSK - příspěvek na dopravní obslužnost linkovou</t>
  </si>
  <si>
    <t>Obce MSK - dotace do Fondu sociálních služeb</t>
  </si>
  <si>
    <t>Dotace od obcí na spolufinancování investičních akcí kraje</t>
  </si>
  <si>
    <t>Zateplení a stavební úpravy správní budovy, pavilonu E a F Domova Březiny</t>
  </si>
  <si>
    <t>na léta 2021 – 2023</t>
  </si>
  <si>
    <t>Přehled očekávaných účelových dotací v letech 2021 – 2023</t>
  </si>
  <si>
    <t>BILANCE PŘÍJMŮ A VÝDAJŮ V LETECH 2021 - 2023</t>
  </si>
  <si>
    <t>Očekávaná skutečnost 2020</t>
  </si>
  <si>
    <t>Výhled 2023</t>
  </si>
  <si>
    <t>%
Výhled 21 / 
Oček.skut. 20</t>
  </si>
  <si>
    <t>%
Výhled 23 / Výhled 22</t>
  </si>
  <si>
    <t xml:space="preserve"> - odvody příspěvkových organizací</t>
  </si>
  <si>
    <t xml:space="preserve"> - splátky jistin půjčených prostředků od obcí v rámci Jessica II</t>
  </si>
  <si>
    <t xml:space="preserve"> - dotace Regionální radě regionu soudržnosti - spolufinancování nezpůsobilých výdajů</t>
  </si>
  <si>
    <t xml:space="preserve"> - dotace Regionální radě regionu soudržnosti - financování nekrytých závazků</t>
  </si>
  <si>
    <t xml:space="preserve">Bilance příjmů a výdajů v letech 2021 - 2023 </t>
  </si>
  <si>
    <t>MINISTERSTVO PRŮMYSLU A OBCHODU</t>
  </si>
  <si>
    <t>Program podpory vybavení zařízení sociálních služeb prostřednictvím finanční podpory kraje v souvislosti s přechodem na vysílací standard DVB-T2</t>
  </si>
  <si>
    <t>Excelence základních škol</t>
  </si>
  <si>
    <t>OP VVV – PO3 neinvestice - individuální projekty škol</t>
  </si>
  <si>
    <t>Podpora vzdělávání cizinců ve školách</t>
  </si>
  <si>
    <t>Integrovaný systém ochrany movitého kulturního dědictví (ISO)</t>
  </si>
  <si>
    <t>MINISTERSTVO PRO MÍSTNÍ ROZVOJ</t>
  </si>
  <si>
    <t>IROP – Integrovaný regionální OP – program č. 117030 - individuální projekty nemocnic</t>
  </si>
  <si>
    <t>IROP – Integrovaný regionální OP – program č. 117030 - individuální projekty škol</t>
  </si>
  <si>
    <t>Program na opravu komunikací v důsledku kůrovcové kalamity</t>
  </si>
  <si>
    <t>Zlínský kraj - příspěvek na dopravní obslužnost drážní</t>
  </si>
  <si>
    <t>PŘEHLED OČEKÁVANÝCH ÚČELOVÝCH DOTACÍ V LETECH 2021 - 2023</t>
  </si>
  <si>
    <t>2023</t>
  </si>
  <si>
    <t>po r. 2023</t>
  </si>
  <si>
    <t xml:space="preserve">Financování akce bylo schváleno usnesením zastupitelstva kraje č. 10/1083 ze dne 13. 12. 2018. Realizace akce je rozdělena do dvou etap, jejichž realizace potrvá pět let. </t>
  </si>
  <si>
    <t>Silnice II/478 Nová Krmelínská Ostrava                          Silnice II/478, Mostní II. etapa</t>
  </si>
  <si>
    <t xml:space="preserve">Zahájení přípravy akce bylo schváleno zastupitelstvem kraje usnesením č. 16/1635 ze dne 25. 9. 2015. Financování realizace akce bylo schváleno na jednání zastupitelstva kraje usnesením č. 6/520 ze dne 14. 12. 2017. Memorandum o spolupráci při přípravě a realizaci projektu s ČR - Ministerstvem kultury (300 mil. Kč) a statutárním městem Ostrava (150 mil. Kč) bylo uzavřeno dne 25. 4. 2018.  </t>
  </si>
  <si>
    <t>Zámek Nová Horka - dobudování infrastruktury  (Muzeum Novojičínska, příspěvková organizace)</t>
  </si>
  <si>
    <t>Financování akce bylo schváleno usnesením zastupitelstva kraje č. 10/1083 ze dne 13. 12. 2018.</t>
  </si>
  <si>
    <t xml:space="preserve">Zámek Bruntál - revitalizace objektu (Muzeum v Bruntále, příspěvková organizace) </t>
  </si>
  <si>
    <t>Financování akce bude předloženo ke schválení na jednání zastupitelstva kraje dne 12. 12. 2019 v rámci schvalování rozpočtu kraje na rok 2020.</t>
  </si>
  <si>
    <t>Financování akce bylo schváleno usnesením zastupitelstva kraje č. 10/1083 ze dne 13. 12. 2018. Financování akce vychází z Koncepce rozvoje muzejnictví v Moravskoslezském kraji na léta 2015 – 2020, která byla schválena usnesením zastupitelstva kraje č. 16/1615 ze dne 25. 9. 2015.</t>
  </si>
  <si>
    <t xml:space="preserve">Financování akce bylo schváleno na jednání zastupitelstva kraje usnesením č. 6/520 ze dne 14. 12. 2017.  </t>
  </si>
  <si>
    <t>Vybudování dílen pro praktické vyučování (Střední odborná škola, Frýdek-Místek, příspěvková organizace)</t>
  </si>
  <si>
    <t>Financování akce bylo schváleno usnesením zastupitelstva kraje č. 11/1233 ze dne 13. 3. 2019.</t>
  </si>
  <si>
    <t>Využití objektu v Bílé (Vzdělávací a sportovní centrum Bílá, příspěvková organizace)</t>
  </si>
  <si>
    <t>Financování akce bylo schváleno usnesením zastupitelstva kraje č. 2/28 ze dne 22. 12. 2016.</t>
  </si>
  <si>
    <t>Modernizace Školního statku v Opavě (Školní statek, Opava, příspěvková organizace)</t>
  </si>
  <si>
    <t>Financování akce bylo schváleno usnesením zastupitelstva kraje č. 6/520 ze dne 14. 12. 2017.</t>
  </si>
  <si>
    <t>Rekonstrukce objektu na ul. B. Němcové, Opava (Střední odborné učiliště stavební, Opava, příspěvková organizace)</t>
  </si>
  <si>
    <t xml:space="preserve">Rada kraje rozhodla vyčlenit finanční prostředky z rozpočtu kraje na projektovou přípravu akce usnesením č. 51/4544 ze dne 27. 11. 2018. Financování akce bude předloženo ke schválení na jednání zastupitelstva kraje dne 12. 12. 2019 v rámci schvalování rozpočtu kraje na rok 2020. </t>
  </si>
  <si>
    <t>Rekonstrukce nevyužitých budov OA pro ZUŠ Orlová (Základní umělecká škola J. R. Míši, Orlová, příspěvková organizace)</t>
  </si>
  <si>
    <t xml:space="preserve">Rada kraje rozhodla vyčlenit finanční prostředky z rozpočtu kraje na objemovou stavebně-architektonickou studii stavby akce usnesením č. 61/5448 ze dne 30. 4. 2019. Financování akce bude předloženo ke schválení na jednání zastupitelstva kraje dne 12. 12. 2019 v rámci schvalování rozpočtu kraje na rok 2020. </t>
  </si>
  <si>
    <t>Rekonstrukce nádvoří (Střední zdravotnická škola a Vyšší odborná škola zdravotnická, Ostrava, příspěvková organizace)</t>
  </si>
  <si>
    <t xml:space="preserve">Financování akce bude předloženo ke schválení na jednání zastupitelstva kraje dne 12. 12. 2019 v rámci schvalování rozpočtu kraje na rok 2020. </t>
  </si>
  <si>
    <t>Rekonstrukce školní kuchyně a výdejny (Základní škola, Ostrava-Poruba, Čkalovova 942, příspěvková organizace)</t>
  </si>
  <si>
    <t>Přístavba a nástavba rehabilitace (Nemocnice Třinec, příspěvková organizace)</t>
  </si>
  <si>
    <t xml:space="preserve">Rada kraje rozhodla vyčlenit finanční prostředky z rozpočtu kraje na projektovou přípravu akce usnesením č. 61/5465 ze dne 30. 4. 2019. Financování akce bude předloženo ke schválení na jednání zastupitelstva kraje dne 12. 12. 2019 v rámci schvalování rozpočtu kraje na rok 2020. </t>
  </si>
  <si>
    <t>Zastupitelstvo kraje rozhodlo o profinancování a kofinancování projektu usnesením č. 8/869 ze dne 14.6.2018. Projekt je financován formou záloh.</t>
  </si>
  <si>
    <t>Vstřícný a kompetentní KÚ MSK</t>
  </si>
  <si>
    <t>Zastupitelstvo kraje rozhodlo o profinancování a kofinancování projektu usnesením č. 12/1433 ze dne 13.6.2019. Projekt je financován formou záloh.</t>
  </si>
  <si>
    <t>Geoportál MSK - část dopravní infrastruktura, založení digitální technické mapy MSK</t>
  </si>
  <si>
    <t>Zastupitelstvo kraje rozhodlo o profinancování a kofinancování projektu usnesením č. 5/455 ze dne 14.9.2017</t>
  </si>
  <si>
    <t>Zastupitelstvo kraje rozhodlo o profinancování a kofinancování projektu usnesením č. 12/1450 ze dne 13.6.2019.</t>
  </si>
  <si>
    <t>Zastupitelstvo kraje rozhodlo o profinancování a kofinancování projektu usnesením č. 16/1620 ze dne 25.9.2015.</t>
  </si>
  <si>
    <t>Nové vedení trasy silnice III/4848 ul. Palkovická, Frýdek – Místek</t>
  </si>
  <si>
    <t>Zastupitelstvo kraje rozhodlo o profinancování a kofinancování projektu usnesením č. 7/710 ze dne 14.3.2018.</t>
  </si>
  <si>
    <t>Rekonstrukce a modernizace silnice II/478 Klimkovice – Polanka nad Odrou – Stará Bělá</t>
  </si>
  <si>
    <t>Zastupitelstvo kraje rozhodlo o profinancování a kofinancování projektu usnesením č. 10/1093 ze dne 13.12.2018.</t>
  </si>
  <si>
    <t>Silnice II/445 hranice Olomouckého kraje - Stránské</t>
  </si>
  <si>
    <t>Zastupitelstvo kraje rozhodlo o profinancování a kofinancování projektu usnesením č. 12/1422 ze dne 13.6.2019.</t>
  </si>
  <si>
    <t>Rekonstrukce a modernizace sil. II/442 VD Kružberk – Svatoňovice – Čermná ve Slezsku</t>
  </si>
  <si>
    <t>Zastupitelstvo kraje rozhodlo o profinancování a kofinancování projektu usnesením č. 4/309 ze dne 15.6.2017.</t>
  </si>
  <si>
    <t>Zastupitelstvo kraje rozhodlo o profinancování a kofinancování projektu usnesením č. 25/2222 ze dne 21.11.2017.</t>
  </si>
  <si>
    <t>Zámek Nová Horka - Muzeum pro veřejnost II.</t>
  </si>
  <si>
    <t>Zastupitelstvo kraje rozhodlo o profinancování a kofinancování projektu usnesením č. 6/567 ze dne 14.12.2017.</t>
  </si>
  <si>
    <t>Zastupitelstvo kraje rozhodlo o profinancování a kofinancování projektu usnesením č. 20/2088 ze dne 23.6.2016.</t>
  </si>
  <si>
    <t>Zastupitelstvu kraje bude předložen návrh na schválení profinancování a kofinancování projektu na jeho zasedání dne 12.12.2019.</t>
  </si>
  <si>
    <t>Multidisciplinární spolupráce v Moravskoslezském kraji</t>
  </si>
  <si>
    <t>Zastupitelstvo kraje rozhodlo o profinancování a kofinancování projektu usnesením č. 12/1434 ze dne 13.6.2019. Projekt je financován formou záloh.</t>
  </si>
  <si>
    <t>Zastupitelstvo kraje rozhodlo o profinancování a kofinancování projektu usnesením č. 13/1596 ze dne 12.9.2019. Projekt je financován formou záloh.</t>
  </si>
  <si>
    <t>Zastupitelstvo kraje rozhodlo o profinancování a kofinancování projektu usnesením č. 10/1121 ze dne 13.12.2018. Projekt je financován formou záloh.</t>
  </si>
  <si>
    <t>Zastupitelstvo kraje rozhodlo o profinancování a kofinancování projektu usnesením č. 8/865 ze dne 14.6.2018. Projekt je financován formou záloh.</t>
  </si>
  <si>
    <t>Zastupitelstvo kraje rozhodlo o profinancování a kofinancování projektu usnesením č. 6/585 ze dne 14.12.2017. Projekt je financován formou záloh.</t>
  </si>
  <si>
    <t>Podporujeme hrdinství, které není vidět III</t>
  </si>
  <si>
    <t>Podpora transformace zařízení pro děti do tří let v Moravskoslezském kraji</t>
  </si>
  <si>
    <t>Zastupitelstvo kraje rozhodlo o profinancování a kofinancování projektu usnesením č. 11/1337 ze dne 13.3.2019. Projekt je financován formou záloh.</t>
  </si>
  <si>
    <t>Zastupitelstvo kraje rozhodlo o profinancování a kofinancování projektu usnesením č. 9/989 ze dne 13.9.2018. Projekt je financován formou záloh.</t>
  </si>
  <si>
    <t>Vzdelaní ľudia ako základ pre moderné a kvalitné sociálne služby</t>
  </si>
  <si>
    <t>Zastupitelstvo kraje rozhodlo o profinancování a kofinancování projektu usnesením č. 10/1129 ze dne 13.12.2018.</t>
  </si>
  <si>
    <t>Zastupitelstvo kraje rozhodlo o profinancování a kofinancování projektu usnesením č. 9/974 ze dne 13.9.2018.</t>
  </si>
  <si>
    <t>Zastupitelstvo kraje rozhodlo o profinancování a kofinancování projektu usnesením č. 10/1094 ze dne 13.12.2018.</t>
  </si>
  <si>
    <t>Zastupitelstvo kraje rozhodlo o profinancování a kofinancování projektu usnesením č. 16/1634 ze dne 25.9.2015. Projekt je financován formou záloh.</t>
  </si>
  <si>
    <t>Zastupitelstvo kraje rozhodlo o profinancování a kofinancování projektu usnesením č. 5/450 ze dne 14.9.2017. Projekt je financován formou záloh.</t>
  </si>
  <si>
    <t>Energetické úspory Mendelova gymnázia v Opavě</t>
  </si>
  <si>
    <t>Energetické úspory ve SŠ služeb a podnikání Ostrava-Poruba (tělocvična)</t>
  </si>
  <si>
    <t>Zahájení přípravy projektu bylo schváleno zastupitelstvem kraje dne 13.12.2018 usnesením č. 10/1094. Zastupitelstvu kraje bude předložen návrh na schválení profinancování a kofinancování projektu na jeho zasedání dne 12.12.2019.</t>
  </si>
  <si>
    <t>Energetické úspory v MSŠZe a VOŠ Opava - tělocvična</t>
  </si>
  <si>
    <t>Energetické úspory v SOŠ dopravy a cestovního ruchu Krnov</t>
  </si>
  <si>
    <t>Energetické úspory v ZŠ speciální Slezská Ostrava</t>
  </si>
  <si>
    <t>Energetické úspory v ZŠ Čkalovova</t>
  </si>
  <si>
    <t>Energetické úspory v Dětském domově Úsměv</t>
  </si>
  <si>
    <t>Energetické úspory v ZUŠ L. Janáčka Havířov</t>
  </si>
  <si>
    <t>Energetické úspory ve VOŠ zdravotnické Ostrava</t>
  </si>
  <si>
    <t>Energetické úspory v ZUŠ Klimkovice</t>
  </si>
  <si>
    <t>Energeticky úsporná opatření - Mendelova SŠ</t>
  </si>
  <si>
    <t>Zastupitelstvo kraje rozhodlo o profinancování a kofinancování projektu usnesením č. 11/1234 ze dne 13.3.2019.</t>
  </si>
  <si>
    <t>Zastupitelstvo kraje rozhodlo o profinancování a kofinancování projektu usnesením č. 21/2254 ze dne 22.9.2016.</t>
  </si>
  <si>
    <t>Modernizace a rekonstrukce pavilonu (oddělení) psychiatrie Nemocnice s poliklinikou Havířov, p.o.</t>
  </si>
  <si>
    <t>Zastupitelstvo kraje rozhodlo o profinancování a kofinancování projektu usnesením č. 13/1566 ze dne 12.9.2019.</t>
  </si>
  <si>
    <t>Zastupitelstvo kraje rozhodlo o profinancování a kofinancování projektu usnesením č. 12/1435 ze dne 13.6.2019. Projekt je financován formou záloh.</t>
  </si>
  <si>
    <t>Zastupitelstvo kraje rozhodlo o profinancování a kofinancování projektu usnesením č. 10/1115 ze dne 13.12.2018.</t>
  </si>
  <si>
    <t>Zastupitelstvo kraje rozhodlo o profinancování a kofinancování projektu usnesením č. 9/991 ze dne 13.9.2018.</t>
  </si>
  <si>
    <t>Zastupitelstvo kraje rozhodlo o profinancování a kofinancování projektu usnesením č. 8/894 ze dne 14.6.2018.</t>
  </si>
  <si>
    <t>Zastupitelstvo kraje rozhodlo o profinancování a kofinancování projektu usnesením č. 13/1594 ze dne 12.9.2019.</t>
  </si>
  <si>
    <t>Zastupitelstvo kraje rozhodlo o profinancování a kofinancování projektu usnesením č. 21/2247 ze dne 22.9.2016.</t>
  </si>
  <si>
    <t>Kotlíkové dotace v Moravskoslezském kraji - 3. grantové schéma</t>
  </si>
  <si>
    <t>Zastupitelstvo kraje usnesením 11/1341 ze dne 13.3.2019 rozhodlo o závazku kraje přispět všem konečným uživatelům na výměnu kotle a schválilo předfinancování příspěvků obcí.</t>
  </si>
  <si>
    <t/>
  </si>
  <si>
    <t>2017 - 2022</t>
  </si>
  <si>
    <t>2016 - 2022</t>
  </si>
  <si>
    <t>2015 - 2020</t>
  </si>
  <si>
    <t>Zlepšenie dostupnosti ku kultúrnym pamiatkam na slovenskej a českej strane</t>
  </si>
  <si>
    <t>2020 - 2022</t>
  </si>
  <si>
    <t>2020 - 2023</t>
  </si>
  <si>
    <t>Modernizace škol a školských poradenských zařízení v rámci výzvy č. 86</t>
  </si>
  <si>
    <t>2019 - 2021</t>
  </si>
  <si>
    <t>2020 - 2024</t>
  </si>
  <si>
    <t>2018 - 2023</t>
  </si>
  <si>
    <t>2017 - 2023</t>
  </si>
  <si>
    <t>Subjekt (IČO)</t>
  </si>
  <si>
    <t>Číslo smlouvy</t>
  </si>
  <si>
    <t xml:space="preserve">Poznámka                                             </t>
  </si>
  <si>
    <t>0005</t>
  </si>
  <si>
    <t>Asociace krajů ČR (70933146)</t>
  </si>
  <si>
    <t>LeasePlan Česká republika, s.r.o. (63671069)</t>
  </si>
  <si>
    <t>03755/2018/KŘ</t>
  </si>
  <si>
    <t>0004, 0005</t>
  </si>
  <si>
    <t>Česká pojišťovna, a.s. (45272956),               Pojišťovna VZP, a.s. (27116913)</t>
  </si>
  <si>
    <t>Závazek Moravskoslezského kraje byl schválen usnesením zastupitelstva kraje č. 17/1792 ze dne 17.12.2015. Pojistné vyplývá z uzavřených smluv (02071/2019/IM, 02694/2016/IM, 02695/2016/IM, 02696/2016/IM, 00346/2019/IM).</t>
  </si>
  <si>
    <t xml:space="preserve">Pronájem pozemků vyplývající z uzavřených smluv (01329/2012/IM, 01471/2011/IM, 02465/2013/IM, 03511/2016/IM, 00769/2017/IM, 08063/2018/IM). Jedná se o smlouvy na dobu určitou i neurčitou. </t>
  </si>
  <si>
    <t>SATUM CZECH s.r.o. (25373951)</t>
  </si>
  <si>
    <t>06513/2018/IM</t>
  </si>
  <si>
    <t>Moody's Investors Service EMEA Limited (03093859)</t>
  </si>
  <si>
    <t>01547/2006/KŘ</t>
  </si>
  <si>
    <t>ČNB, Česká spořitelna, J &amp; T Banka, Komerční banka, Oberbank AG, Raiffeisenbank, Sberbank CZ, UniCredit Bank</t>
  </si>
  <si>
    <t>Evropská investiční banka</t>
  </si>
  <si>
    <t>02432/2010/FIN</t>
  </si>
  <si>
    <t>O uzavření smlouvy o financování projektu "Moravia-Silesia Regional Infra II (CZ)" ve výši 2.000 mil. Kč,  rozhodlo zastupitelstvo kraje svým usnesením č. 15/1270 ze dne 10.11.2010. Novou smlouvou o úvěru s UniCredit Bank Czech Republic and Slovakia, a. s. došlo ke splacení podstatné části jistiny úvěru od EIB (předčasné splacení 2., 3. a 4. tranše) ve výši 1.178 mil. Kč a rozpočet kraje dále počítá s pravidelnou splátkou zbývajících 2 tranší (1. a 5. tranše) ve výši 76,7 mil. Kč. Závazek trvá do roku 2025.</t>
  </si>
  <si>
    <t>UniCredit Bank Czech Republic and Slovakia, a.s. (64948242)</t>
  </si>
  <si>
    <t>08462/2018/FIN</t>
  </si>
  <si>
    <t>Smlouva o poskytnutí nového úvěrového rámce ve výši 1.009.700 tis. Kč mezi UniCredit Bank Czech Republic and Slovakia, a. s. a Moravskoslezským krajem II - refinancování úvěru EIB - splátky jistin</t>
  </si>
  <si>
    <t>02137/2019/FIN</t>
  </si>
  <si>
    <t>O uzavření smlouvy o úvěru s UniCredit Bank Czech Republic and Slovakia, a.s. ve výši 1.009.700 tis. Kč rozhodlo zastupitelstvo kraje svým usnesením č. 12/1411 ze dne 13.6.2019. Předmětem úvěrové smlouvy je refinancování vybraných tranší (2., 3. a 4. tranše) úvěrového rámce od EIB, kdy cílem předčasného splacení je snížení úrokových nákladů placených krajem. Nový úvěr od UniCredit Bank bude splácen v letech 2020 – 2025.</t>
  </si>
  <si>
    <t>Smlouva o poskytnutí nového úvěrového rámce ve výši 1.009.700 tis. Kč mezi UniCredit Bank Czech Republic and Slovakia, a. s. a Moravskoslezským krajem II - refinancování úvěru EIB - platba úroků</t>
  </si>
  <si>
    <t>Zajištění dopravní obslužnosti v Moravskoslezském kraji veřejnou drážní osobní dopravou na vybraných traťových linkách a úsecích v Moravskoslezském kraji, od prosince 2019 do prosince 2025 - 2. Provozní soubor</t>
  </si>
  <si>
    <t>České dráhy, a.s., (70994226)</t>
  </si>
  <si>
    <t>00607/2019/DSH</t>
  </si>
  <si>
    <t xml:space="preserve">Závazek Moravskoslezského kraje by ve výši 4.400 mil. Kč byl schválen usnesením zastupitelstva kraje č. 8/834 ze dne 14.6.2018. Závazek trvá od prosince 2019 do prosince 2025 na základě uzavřené Smlouvy o veřejných službách v přepravě cestujících k zajištění dopravní obslužnosti kraje veřejnou drážní osobní dopravou. </t>
  </si>
  <si>
    <t>Zajištění dopravní obslužnosti v Moravskoslezském kraji veřejnou drážní osobní dopravou vybraných vlaků na lince S6 Ostrava hl. n. – Frýdek-Místek – Frenštát pod Radhoštěm město na trati 323 Ostrava – Valašské Meziříčí od prosince roku 2019 do prosince roku 2023 - 1. Provozní soubor</t>
  </si>
  <si>
    <t>07698/2018/DSH</t>
  </si>
  <si>
    <t>Závazek Moravskoslezského kraje byl schválen usnesením zastupitelstva kraje č. 5/423 ze dne 14.9.2017 a navýšen usnesením č. 6/552 na částku 449,127 mil. Kč ze dne 14. 12. 2017. Závazek trvá v období od prosince 2019 do prosince 2023 na základě uzavřené smlouvy.</t>
  </si>
  <si>
    <t>02118/2006/DSH</t>
  </si>
  <si>
    <t>Závazek Moravskoslezského kraje byl schválen usnesením zastupitelstva kraje č. 12/1022 ze dne 11.12.2014 na základě uzavřené smlouvy.</t>
  </si>
  <si>
    <t>02118/2006/DSH/24</t>
  </si>
  <si>
    <t>Závazek Moravskoslezského kraje byl schválen usnesením zastupitelstva kraje č. 13/1128 ze dne 5.3.2015. Závazek trvá do roku 2027 na základě uzavřené smlouvy.</t>
  </si>
  <si>
    <t>Zajištění dopravní obslužnosti v Moravskoslezském kraji veřejnou drážní osobní dopravou na části tratě 270 a části tratě 320 bez provozu vozidel z ROP v Moravskoslezském kraji, od prosince 2019 do prosince 2025 - 3. Provozní soubor</t>
  </si>
  <si>
    <t>02372/2019/DSH</t>
  </si>
  <si>
    <t>Závazek Moravskoslezského kraje byl schválen usnesením zastupitelstva kraje č. 11/1225 ve výši 393 mil. Kč ze dne 13.3.2019. Závazek trvá do roku 2025 na základě uzavřené smlouvy.</t>
  </si>
  <si>
    <t>Zajištění dopravní obslužnosti v Moravskoslezském kraji veřejnou drážní osobní dopravou na trati 313 Milotice nad Opavou – Vrbno pod Pradědem v Moravskoslezském kraji, od prosince 2019 do prosince 2025 - 4. Provozní soubor</t>
  </si>
  <si>
    <t>GW TRAIN REGIO, a.s.,</t>
  </si>
  <si>
    <t>02128/2019/DSH</t>
  </si>
  <si>
    <t>Závazek Moravskoslezského kraje byl schválen usnesením zastupitelstva kraje č. 10/1068 ve výši 64 mil. Kč ze dne 13.12.2018. Závazek trvá do roku 2025.</t>
  </si>
  <si>
    <t>Zajištění dopravní obslužnosti v Moravskoslezském kraji veřejnou drážní osobní dopravou na trať 312 Bruntál - Malá Morávka, „Prázdninový provoz“ na území Moravskoslezského kraje od července 2019 do prosince 2025 - 6. Provozní soubor</t>
  </si>
  <si>
    <t>MBM rail s.r.o., Jaroměř (25277171)</t>
  </si>
  <si>
    <t>02435/2019/DSH</t>
  </si>
  <si>
    <t>Závazek Moravskoslezského kraje byl schválen usnesením zastupitelstva kraje č. 12/1399 ze dne 13.6.2019 ve výši 5,5 mil. Kč na období 7/2019 - 12/2025.</t>
  </si>
  <si>
    <t xml:space="preserve">Provozování železniční dráhy </t>
  </si>
  <si>
    <t>Správa železniční dopravní cesty, státní organizace (70994234)</t>
  </si>
  <si>
    <t>00530/2014/KŘ</t>
  </si>
  <si>
    <t xml:space="preserve">Závazek Moravskoslezského kraje byl schválen usnesením zastupitelstva kraje č. 8/684 ze dne 27.2.2014. Jedná se o smlouvu na dobu neurčitou. </t>
  </si>
  <si>
    <t>Letiště Ostrava, a.s. (26827719)</t>
  </si>
  <si>
    <t>0671/2004/POR</t>
  </si>
  <si>
    <t xml:space="preserve">Vypořádání zůstatkové hodnoty technického zhodnocení majetku realizovaného Letištěm Ostrava, a.s.,  z vlastních zdrojů se souhlasem Moravskoslezského kraje v případě realizace majetku. Vyčíslený závazek bude každoročně ponížen o hodnotu odpisů. </t>
  </si>
  <si>
    <t xml:space="preserve">Zajištění provozu leteckého spojení Ostrava – Varšava </t>
  </si>
  <si>
    <t>smlouva dosud neuzavřena</t>
  </si>
  <si>
    <t>Závazek Moravskoslezského kraje byl schválen usnesením zastupitelstva kraje č. 12/1400 ze dne 13.6.2019. Dne 12.12.2019 na zasedání zastupitelstva bude předložena jeho aktualizace. Aktualizovaný závazek bude ve výši 800 tis. EUR/ rok na dobu 5 let od zahájení  leteckého spojení.</t>
  </si>
  <si>
    <t>Zajištění provozu leteckého spojení Ostrava – Vídeň a Ostrava - Mnichov v rámci závazku veřejné služby</t>
  </si>
  <si>
    <t>Závazek Moravskoslezského kraje byl schválen usnesením zastupitelstva kraje č. 12/1395 ze dne 13.6.2019. Závazek schválen ve výši 7.800 tis. EUR/rok na dobu 4 let od zahájení  leteckého spojení.</t>
  </si>
  <si>
    <t>Statutární město Opava (300535)</t>
  </si>
  <si>
    <t>03530/2015/DSH/1</t>
  </si>
  <si>
    <t>ČSAD Vsetín, a.s. (45192120)</t>
  </si>
  <si>
    <t>02071/2015/DSH</t>
  </si>
  <si>
    <t>ČSAD Havířov, a.s. (45192081)</t>
  </si>
  <si>
    <t>00865/2016/DSH</t>
  </si>
  <si>
    <t xml:space="preserve">Závazek Moravskoslezského kraje byl schválen usnesením zastupitelstva kraje č. 16/1564 ze dne 25.9.2015. Závazek trvá do roku 2026. Finanční prostředky na zajištění financování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</t>
  </si>
  <si>
    <t>ČSAD Karviná, a.s. (45192090)</t>
  </si>
  <si>
    <t>03415/2017/DSH</t>
  </si>
  <si>
    <t xml:space="preserve">Závazek Moravskoslezského kraje byl schválen usnesením zastupitelstva kraje č. 3/132 ze dne 16.3.2017. Závazek trvá do roku 2028. Finanční prostředky na zajištění financování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</t>
  </si>
  <si>
    <t>03411/2017/DSH</t>
  </si>
  <si>
    <t>Závazek Moravskoslezského kraje byl schválen usnesením zastupitelstva kraje č.  3/132 ze dne 16.3.2017. Závazek trvá do roku 2028. Finanční prostředky na zajištění financování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Závazek bude trvat do roku 2028.</t>
  </si>
  <si>
    <t>ČSAD Frýdek-Místek, a.s. (45192073)</t>
  </si>
  <si>
    <t>06336/2018/DSH</t>
  </si>
  <si>
    <t xml:space="preserve">Závazek Moravskoslezského kraje byl schválen usnesením zastupitelstva kraje č. 3/132 ze dne 16.3.2017, který byl následně změněn usnesením zastupitelstva kraje č. 6/542 ze dne 14.12.2017. Závazek trvá do roku 2028.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</t>
  </si>
  <si>
    <t>06337/2018/DSH</t>
  </si>
  <si>
    <t>Transdev Morava s.r.o., (06738346)</t>
  </si>
  <si>
    <t>06335/2018/DSH</t>
  </si>
  <si>
    <t>Závazek Moravskoslezského kraje byl schválen usnesením zastupitelstva kraje č. 3/132 ze dne 16.3.2017, který byl následně změněn usnesením zastupitelstva kraje č. 6/542 ze dne 14.12.2017. Závazek trvá do roku 2028.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Závazek bude trvat do roku 2028.</t>
  </si>
  <si>
    <t>Transdev Morava s.r.o. (06738346)</t>
  </si>
  <si>
    <t>07928/2018/DSH</t>
  </si>
  <si>
    <t>Závazek Moravskoslezského kraje byl schválen usnesením zastupitelstva kraje č. 4/253 ze dne 15.6.2017, který byl následně změněn usnesením zastupitelstva kraje č. 6/542 ze dne 14.12.2017. Závazek trvá do roku 2029.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Závazek bude trvat do roku 2029.</t>
  </si>
  <si>
    <t>07173/2018/DSH</t>
  </si>
  <si>
    <t>07174/2018/DSH</t>
  </si>
  <si>
    <t>06626/2018/DSH</t>
  </si>
  <si>
    <t>Závazek Moravskoslezského kraje byl schválen usnesením zastupitelstva kraje č. 5/420 ze dne 14.9.2017, který byl následně změněn usnesením zastupitelstva kraje č. 6/542 ze dne 14.12.2017. Závazek trvá do roku 2028.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Závazek bude trvat do roku 2028.</t>
  </si>
  <si>
    <t>06334/2018/DSH</t>
  </si>
  <si>
    <t>Závazek Moravskoslezského kraje byl schválen usnesením zastupitelstva kraje č. 5/420 ze dne 14.9.2017, který byl následně změněn usnesením zastupitelstva kraje č. 6/542 ze dne 14.12.2017. . Závazek trvá do roku 2028.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Závazek bude trvat do roku 2028.</t>
  </si>
  <si>
    <t>06279/2018/DSH</t>
  </si>
  <si>
    <t>07172/2018/DSH</t>
  </si>
  <si>
    <t>Závazek Moravskoslezského kraje byl schválen usnesením zastupitelstva kraje č. 6/553 ze dne 14.12.2017. Závazek trvá do roku 2029.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Závazek bude trvat do roku 2029.</t>
  </si>
  <si>
    <t>06227/2019/DSH</t>
  </si>
  <si>
    <t>Obec Horní Bludovice (00296686)</t>
  </si>
  <si>
    <t>07600/2018/DSH</t>
  </si>
  <si>
    <t>Město Šenov (00297291)</t>
  </si>
  <si>
    <t>07603/2018/DSH</t>
  </si>
  <si>
    <t>Statutární město Frýdek-Místek (00296643)</t>
  </si>
  <si>
    <t>08209/2018/DSH</t>
  </si>
  <si>
    <t>Statutární město Opava (00300535)</t>
  </si>
  <si>
    <t>07602/2018/DSH</t>
  </si>
  <si>
    <t>Statutární město Ostrava (00845451)</t>
  </si>
  <si>
    <t>07604/2018/DSH</t>
  </si>
  <si>
    <t>Olomoucký kraj      (60609460)</t>
  </si>
  <si>
    <t>00698/2017/DSH</t>
  </si>
  <si>
    <t>Zastupitelstvo kraje svým usnesením č. 3/131 ze dne 16.3.2017 rozhodlo o uzavření smlouvy o finanční spolupráci ve veřejné linkové osobní dopravě mezi Moravskoslezským krajem a Olomouckým krajem. Dále usnesením zastupitelstva kraje č. 6/541 ze dne 14.12.2017 byl schválen závazek, který trvá do roku 2027.  Dne 12.12.2019 na zasedání zastupitelstva bude předložena jeho aktualizace. Aktualizovaný závazek bude ve výši 7,5 mil Kč ročně.</t>
  </si>
  <si>
    <t>Zlínský kraj                          (70891320)</t>
  </si>
  <si>
    <t>05491/2016/DSH</t>
  </si>
  <si>
    <t>Zastupitelstvo kraje svým usnesením č. 21/2211 ze dne 22.9.2016 rozhodlo o uzavření smlouvy o finanční spolupráci ve veřejné linkové osobní dopravě mezi Moravskoslezským krajem a Zlínským krajem. Závazek Moravskoslezského kraje bude předložen ke schválení na zasedání zastupitelstva kraje dne 13.12.2018. Závazek bude trvat do roku 2028.</t>
  </si>
  <si>
    <t>Zajištění dopravní obslužnosti linkovou dopravou - oblast Havířovsko</t>
  </si>
  <si>
    <t>0087/2019/DSH/V</t>
  </si>
  <si>
    <t xml:space="preserve">Závazek Moravskoslezského kraje byl schválen usnesením zastupitelstva kraje č. 12/1405 ze dne 13.6.2019. V průběhu roku 2019 bude vyhlášená veřejná zakázka na zajištění dopravní obslužnosti linkovou dopravou pro oblast Havířovsko. Závazek bude trvat do roku 2030.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V současné době je vyhlášená veřejná zakázka. </t>
  </si>
  <si>
    <t>Komplexní zajištění služby inteligentního parkovacího systému v okolí KÚ</t>
  </si>
  <si>
    <t>MASTER IT Technologies, a.s. (27851931)</t>
  </si>
  <si>
    <t>02108/2019/KŘ</t>
  </si>
  <si>
    <t>Závazek vyplývajíc z uzavřené smlouvy na 48 měsíců od uzavření smlouvy, o které rozhodla rada kraje usnesením č. 64/5787 ze dne 11.6.2019.</t>
  </si>
  <si>
    <t>0122</t>
  </si>
  <si>
    <t>Z.L.D. s.r.o. (25631365)</t>
  </si>
  <si>
    <t>02380/2011/KH</t>
  </si>
  <si>
    <t>0510</t>
  </si>
  <si>
    <t>VÍTKOVICE IT SOLUTIONS a.s. (28606582)</t>
  </si>
  <si>
    <t>06170/2017/KŘ</t>
  </si>
  <si>
    <t>Příspěvek na zabezpečení úkolů jednotek požární ochrany v rámci veřejné služby</t>
  </si>
  <si>
    <t>1550</t>
  </si>
  <si>
    <t>03873/2019/KH</t>
  </si>
  <si>
    <t xml:space="preserve">Závazek vyplývající ze Smlouvy o závazku veřejné služby a vyrovnávací platbě za jeho výkon uzavřené s Letištěm Ostrava, a.s. Závazek Moravskoslezského kraje byl schválen usnesením zastupitelstva kraje č. 11/1201 ze dne 13. 3. 2019. </t>
  </si>
  <si>
    <t>Trojhalí Karolina            (72089237)</t>
  </si>
  <si>
    <t>Členství Moravskoslezského kraje v zájmovém sdružení na dobu neurčitou schválilo zastupitelstvo kraje usnesením č. 18/1535 ze dne 23.3.2011. Závazek Moravskoslezského kraje byl schválen usnesením zastupitelstva kraje č. 6/520 ze dne 14.12.2017.</t>
  </si>
  <si>
    <t xml:space="preserve">Členský příspěvek v zájmové sdružení Národní síť zdravých měst České republiky </t>
  </si>
  <si>
    <t>Národní síť zdravých měst České republiky                (61385247)</t>
  </si>
  <si>
    <t>Evropské seskupení pro územní spolupráci TRITIA</t>
  </si>
  <si>
    <t>Členství na dobu neurčitou schválilo zastupitelstvo kraje usnesením č. 11/946 ze dne 21.4.2010. Nové stanovy a zmocnění hejtmana kraje jako člena valné hromady k hlasování pro navýšení členského příspěvku na 32 tis. EUR včetně závazku byly schváleny usnesením zastupitelstva kraje č. 6/520 ze dne 14.12.2017.</t>
  </si>
  <si>
    <t>Služby Moravskoslezského paktu zaměstnanosti, z.s.</t>
  </si>
  <si>
    <t>Moravskoslezský pakt zaměstnanosti, z.s. (07864507)</t>
  </si>
  <si>
    <t>Členství Moravskoslezského kraje v zájmovém sdružení na dobu neurčitou schválilo zastupitelstvo kraje usnesením č. 10/1116 ze dne 13.12.2018.</t>
  </si>
  <si>
    <t>Dofinancovat činnosti vymezené ve Smlouvě o poskytnutí vyrovnávací platby za poskytování služeb v obecném hospodářském zájmu z rozpočtu kraje v letech 2019 - 2021</t>
  </si>
  <si>
    <t>Moravskoslezské inovační centrum Ostrava, a.s. (25379631)</t>
  </si>
  <si>
    <t>04321/2018/RRC</t>
  </si>
  <si>
    <t>Usnesení zastupitelstva kraje č. 7/754 ze dne 14.3.2018, dále by rozhodnuto usnesením zastupitelstva kraje  č. 11/1340 ze dne 13.3.2019 o dofinancování akce o 150 tis. Kč z rozpočtu kraje na rok 2020.</t>
  </si>
  <si>
    <t>Program na podporu přípravy projektové dokumentace 2016</t>
  </si>
  <si>
    <t xml:space="preserve">obce  </t>
  </si>
  <si>
    <t>více smluv</t>
  </si>
  <si>
    <t>Usnesení zastupitelstva kraje č.  20/2098 ze dne 23.6.2016. Jedná se o výplatu druhých splátek dotací na základě uzavřených dodatků ke smlouvám v návaznosti na prodloužení termínů realizace projektů.</t>
  </si>
  <si>
    <t>Program na podporu přípravy projektové dokumentace 2017</t>
  </si>
  <si>
    <t>Usnesení  zastupitelstva kraje č. 3/177 ze dne 16.3.2017. Jedná se o výplatu druhých splátek dotací na základě uzavřených dodatků ke smlouvám v návaznosti na prodloužení termínů realizace projektů.</t>
  </si>
  <si>
    <t>Program na podporu přípravy projektové dokumentace 2019</t>
  </si>
  <si>
    <t>Usnesení zastupitelstva kraje č. 12/1446 ze dne 13.6.2019.</t>
  </si>
  <si>
    <t>Dotační program Podpora vědy a výzkumu v Moravskoslezském kraji 2019</t>
  </si>
  <si>
    <t>VŠB-TUO (61989100), Slezská univerzita v Opavě (47813059), Ostravská univerzita (61988987)</t>
  </si>
  <si>
    <t>07359/2019/RRC, 06732/2019/RRC, 07685/2019/RRC</t>
  </si>
  <si>
    <t>Usnesení zastupitelstva kraje č. 13/1587 ze dne 12.9.2019.</t>
  </si>
  <si>
    <t>Program na podporu financování akcí s podporou EU</t>
  </si>
  <si>
    <t>Usnesení zastupitelstva kraje č. 10/1125 ze dne 13.12.2018.</t>
  </si>
  <si>
    <t>Černá louka, s.r.o. (26879280), VŠB-TUO (61989100)</t>
  </si>
  <si>
    <t>02780/2015/RRC, 01309/12019/RRC</t>
  </si>
  <si>
    <t>Závazek byl schválen usnesením zastupitelstva kraje č. 16/1673 ze dne 25.9.2015 v celkové výši 5.645 tis. Kč. Tento závazek byl upraven usnesením zastupitelstva kraje č. 6/520 ze dne 14.12.2017. Dále zastupitelstvo kraje schválilo závazek dofinancovat náklady spojené s provozem restaurátorské dílny VŠB-TU Ostrava, usnesení č. 9/996 ze dne 13.9.2018.</t>
  </si>
  <si>
    <t>Evropská kulturní stezka sv. Cyrila a Metoděje (02057531)</t>
  </si>
  <si>
    <t>Celní úřad Ostrava</t>
  </si>
  <si>
    <t>Propagace Moravskoslezského kraje na Letišti Leoše Janáčka Ostrava</t>
  </si>
  <si>
    <t>05045/2019/DSH</t>
  </si>
  <si>
    <t>Usnesením rady kraje č. 05045/2019 DSH ze dne 27.8.2019 byla uzavřena smlouva o pronájmu ploch na realizaci propagace kraje na Letišti Leoše Janáčka v Ostravě</t>
  </si>
  <si>
    <t>DSO Bruntálsko (04690290)</t>
  </si>
  <si>
    <t xml:space="preserve">00758/2017/RRC </t>
  </si>
  <si>
    <t>Usnesení zastupitelstva kraje č. 2/73 ze dne 22.12.2016, změna usnesením č. 7/742 ze dne 14.3.2018.</t>
  </si>
  <si>
    <t>Individuální dotace na úpravu LBT</t>
  </si>
  <si>
    <t xml:space="preserve">Rada kraje doporučila zastupitelstvu kraje poskytnout dvě individuální dotace na úpravu lyžařských běžeckých tras. </t>
  </si>
  <si>
    <t>0501</t>
  </si>
  <si>
    <t>ELVAC SOLUTIONS s.r.o. (27396649)</t>
  </si>
  <si>
    <t>00335/2015/INF</t>
  </si>
  <si>
    <t>Závazek vyplývající z usnesení zastupitelstva kraje č. 18/1356 ze dne 20.6.2013 na poskytování technické podpory Orientačně-informačního systému Jesenické magistrály.</t>
  </si>
  <si>
    <t>Dotační program – Úprava lyžařských běžeckých tras v Moravskoslezském kraji</t>
  </si>
  <si>
    <t>upravovatelé LBT</t>
  </si>
  <si>
    <t xml:space="preserve">Doporučení dle usnesení rady kraje č. 68/6232 ze dne 27.8.2019. </t>
  </si>
  <si>
    <t>Podpora systému destinačního managementu turistických oblastí</t>
  </si>
  <si>
    <t>spolky, obecně prospěšné společnosti a obchodní společnost</t>
  </si>
  <si>
    <t xml:space="preserve">Usnesení zastupitelstva kraje č. 13/1583 ze dne 12.9.2019. </t>
  </si>
  <si>
    <t>Dotační program – Podpora cykloturistiky v Moravskoslezském kraji</t>
  </si>
  <si>
    <t>obce a dobrovolné svazky obcí</t>
  </si>
  <si>
    <t>Usnesení zastupitelstva kraje č. 12/1453 ze dne 13.6.2019. Navýšení závazku bylo schváleno usnesením zastupitelstva kraje č. 13/1581 ze dne 12.9.2019.</t>
  </si>
  <si>
    <t>Česká republika - Ministerstvo kultury (00023671),                         Statutární město Ostrava (00845451)</t>
  </si>
  <si>
    <t>Podpora aktivit k rozvoji vzdělanosti</t>
  </si>
  <si>
    <t>Leemon Concept, s.r.o. (27850463)</t>
  </si>
  <si>
    <t>03751/2019/KŘ</t>
  </si>
  <si>
    <t xml:space="preserve">Usnesením rady kraje č. 67/6030 ze dne 30. 7. 2019 bylo rozhodnuto o uzavření Smlouvy o dílo na strategické vedení propagační kampaně s názvem "Řemeslo má respekt. </t>
  </si>
  <si>
    <t>Podpora sportu a pohybových aktivit občanů Moravskoslezského kraje</t>
  </si>
  <si>
    <t>Basketpoint Frýdek–Místek z.s. (06140971)</t>
  </si>
  <si>
    <t>08229/2018/ŠMS</t>
  </si>
  <si>
    <t>Usnesením zastupitelstva kraje č. 13/1629 ze dne 12. 9. 2019 bylo rozhodnuto o změně časové použitelnosti dotace (a také o uzavření dodatku č. 1). Stejným usnesením bylo rozhodnuto schválit závazek v celkové výši 17 mil. Kč.</t>
  </si>
  <si>
    <t>0514</t>
  </si>
  <si>
    <t>AutoCont CZ a.s. (47676795)</t>
  </si>
  <si>
    <t>07092/2016/INF</t>
  </si>
  <si>
    <t>Závazek kraje vyplývající ze smlouvy č. 07092/2016/INF uzavřené s dodavatelem na poskytování licence k SW produktům Microsoft (Microsoft campus and school).</t>
  </si>
  <si>
    <t>Nemocnice Nový Jičín a.s. (25886207)</t>
  </si>
  <si>
    <t>02262/2011/ZDR</t>
  </si>
  <si>
    <t>Závazek Moravskoslezského kraje byl schválen usnesením zastupitelstva kraje č. 16/1584 ze dne 25.9.2015. K datu řádného ukončení smlouvy o nájmu podniku k 31.12.2031 bude závazek ve výši 9,8 mil. Kč</t>
  </si>
  <si>
    <t>Smlouva o zajištění činnosti nezávislých odborných komisí a o úhradě nákladů spojených s jejich činností</t>
  </si>
  <si>
    <t>Fakultní nemocnice Ostrava            (00843989)</t>
  </si>
  <si>
    <t>02135/2013/ZDR</t>
  </si>
  <si>
    <t>Smlouva na dobu neurčitou.</t>
  </si>
  <si>
    <t>Závazek Moravskoslezského kraje byl schválen usnesením zastupitelstva kraje č. 12/1429 ze dne 13.6.2019.</t>
  </si>
  <si>
    <t>0516</t>
  </si>
  <si>
    <t>OR-CZ spol. s r.o. (48168921)</t>
  </si>
  <si>
    <t>03554/2018/ZDR</t>
  </si>
  <si>
    <t>Závazek kraje vyplývající ze smlouvy č. 03554/2018/ZDR na technickou a servisní podporu v rámci elektronizace procesů podpory sdílení dat a komunikace ve zdravotnictví.</t>
  </si>
  <si>
    <t xml:space="preserve">Fyzické osoby, právnické osoby, obce </t>
  </si>
  <si>
    <t>ODVĚTVÍ ÚZEMNÍHO PLÁNOVÁNÍ A STAVEBNÍHO ŘÁDU:</t>
  </si>
  <si>
    <t>Aktualizace č. 2 Zásad územního rozvoje Moravskoslezského kraje</t>
  </si>
  <si>
    <t>Atelier T-plan, s.r.o.
(26483734)</t>
  </si>
  <si>
    <t>07807/2019/ÚPS</t>
  </si>
  <si>
    <t>Usnesením rady kraje č. 71/6439 ze dne 7. 10. 2019 rozhodla rada kraje vybrat k uzavření smlouvu na realizaci projektu „Aktualizace č. 2 Zásad územního rozvoje Moravskoslezského kraje“ se společností Atelier T-plan, s.r.o., IČO: 26483734.</t>
  </si>
  <si>
    <t>Aktualizace č. 3 Zásad územního rozvoje Moravskoslezského kraje</t>
  </si>
  <si>
    <t xml:space="preserve">Ing. arch. Alena Švandelíková                     (IČO: 75995123)  </t>
  </si>
  <si>
    <t>06920/2019/ÚPS</t>
  </si>
  <si>
    <t>Závazek Moravskoslezského kraje byl schválen usnesením zastupitelstva kraje č.13/1539 ze dne 12. 9. 2019</t>
  </si>
  <si>
    <t>Subjekt + IČO</t>
  </si>
  <si>
    <t>2024</t>
  </si>
  <si>
    <t>Ručitelský závazek MSK za úvěr společnosti Bílovecká nemocnice, a.s. - očekávaný stav k 31.12.2019</t>
  </si>
  <si>
    <t>Bílovecká nemocnice, a.s. (26865858)</t>
  </si>
  <si>
    <t>1424/13/5628</t>
  </si>
  <si>
    <t>O převzetí ručitelského závazku rozhodlo zastupitelstvo kraje usnesením č. 6/422 ze dne 19.9.2013. Splatnost závazku je dána podmínkami smlouvy o úvěru č. 1424/13/5628 mezi Bíloveckou nemocnicí, a.s., a Československou obchodní bankou, a.s. (úvěr je splatný nejpozději do 27.1.2020).</t>
  </si>
  <si>
    <t>Ručitelský závazek MSK za závazky společnosti VaK Bruntál, a.s. - stav k 30.6.2019</t>
  </si>
  <si>
    <t>VaK Bruntál, a.s.                                       (47675861)</t>
  </si>
  <si>
    <t xml:space="preserve">V souvislosti s žádostí společnosti VaK Bruntál, a. s. a na základě usnesením č. 5/277 ze dne 17.6.2009 rozhodlo zastupitelstvo kraje o převzetí ručitelského závazku za všechny dluhy obchodní společnosti VaK Bruntál a. s., a vydání prohlášení ručitele ve smyslu § 546 zákona č. 40/1964 Sb., občanský zákoník, ve znění pozdějších předpisů. Moravskoslezský kraj převzal ručení s ohledem na ust. § 143 odst. 4 insolvenčního zákona, když takový krok vyššího územního samosprávného celku je zákonným důvodem pro zamítnutí insolvenčního návrhu podaného věřitelem. Ve věci zajištění ručitelského závazku Moravskoslezského kraje je uzavřena smlouva o budoucí smlouvě zástavní se společností VaK Bruntál, a. s. Zachování majetkové účasti Moravskoslezského kraje ve společnosti VaK Bruntál, a. s., a ručitelského závazku je účelné až do doby dořešení sporů týkajících se údajných pohledávek společnosti FOCUS METAL, s.r.o., ke kterému probíhá soudní řízení. Ručitelský závazek je aktualizován pololetně podle údajů z účetnictví společnosti VaK Bruntál, a. s. </t>
  </si>
  <si>
    <r>
      <t>Závazek Moravskoslezského kraje byl schválen usnesením zastupitelstva kraje č. 4/253 ze dne 15.6.2017, 6/542 ze dne 14.12.2017</t>
    </r>
    <r>
      <rPr>
        <b/>
        <sz val="8"/>
        <rFont val="Tahoma"/>
        <family val="2"/>
        <charset val="238"/>
      </rPr>
      <t xml:space="preserve">. </t>
    </r>
    <r>
      <rPr>
        <sz val="8"/>
        <rFont val="Tahoma"/>
        <family val="2"/>
        <charset val="238"/>
      </rPr>
      <t>Závazek trvá do roku 2030.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Závazek bude trvat do roku 2030.</t>
    </r>
  </si>
  <si>
    <t xml:space="preserve">Žít normálně </t>
  </si>
  <si>
    <t>Zastupitelstvu kraje bude předložen návrh na schválení profinancování a kofinancování projektu na jeho zasedání dne 12.12.2019. Projekt je financován formou záloh.</t>
  </si>
  <si>
    <r>
      <t xml:space="preserve">UCB
</t>
    </r>
    <r>
      <rPr>
        <sz val="10"/>
        <rFont val="Tahoma"/>
        <family val="2"/>
        <charset val="238"/>
      </rPr>
      <t xml:space="preserve">(smlouva o úvěru 
</t>
    </r>
    <r>
      <rPr>
        <b/>
        <sz val="10"/>
        <rFont val="Tahoma"/>
        <family val="2"/>
        <charset val="238"/>
      </rPr>
      <t>ve výši 1,0 mld. Kč</t>
    </r>
    <r>
      <rPr>
        <sz val="10"/>
        <rFont val="Tahoma"/>
        <family val="2"/>
        <charset val="238"/>
      </rPr>
      <t>)</t>
    </r>
  </si>
  <si>
    <r>
      <t>2023</t>
    </r>
    <r>
      <rPr>
        <b/>
        <vertAlign val="superscript"/>
        <sz val="10"/>
        <rFont val="Tahoma"/>
        <family val="2"/>
        <charset val="238"/>
      </rPr>
      <t xml:space="preserve"> 1)</t>
    </r>
  </si>
  <si>
    <t>Ukazatel zadluženosti dle EIB</t>
  </si>
  <si>
    <t>1) Pro léta 2019 až 2023 se jedná o očekávanou skutečnost k 31.12.20xx</t>
  </si>
  <si>
    <t>Období realizace
v letech</t>
  </si>
  <si>
    <t>Podíl MSK  (pouze způsobilé výdaje)</t>
  </si>
  <si>
    <t xml:space="preserve"> - úroky z prodlení od Regionální rady regionu soudržnosti Moravskoslezsko</t>
  </si>
  <si>
    <t>O uzavření smlouvy o poskytnutí úvěrového rámce mezi UniCredit Bank Czech Republic and Slovakia, a.s. ve výši 1.000 mil. Kč rozhodlo zastupitelstvo kraje svým usnesením č. 10/1084 ze dne 13.12.2018.</t>
  </si>
  <si>
    <t>Jednotný personální a mzdový systém pro příspěvkové organizace Moravskoslezského kraje</t>
  </si>
  <si>
    <t>Podpora činnosti sekretariátu Regionální stálé konference Moravskoslezského kraje III</t>
  </si>
  <si>
    <t>Zajištění poskytování lékařské pohotovostní služby</t>
  </si>
  <si>
    <t>ODVĚTVÍ ÚZEMNÍHO PLÁNOVÁNÍ
A STAVEBNÍHO ŘÁDU CELKEM</t>
  </si>
  <si>
    <t xml:space="preserve">Modernizace a rekonstrukce pavilonu psychiatrie Nemocnice s poliklinikou Havířov, p. o. </t>
  </si>
  <si>
    <t>8991</t>
  </si>
  <si>
    <t>Nemocnice s poliklinikou Havířov, příspěvková organizace             (00844896)</t>
  </si>
  <si>
    <t>Rozhodnutí o poskytnutí návratné finanční výpomoci bylo schváleno usnesením zastupitelstva kraje č.10/1100 z 13.12.2018 a č.13/1566 z 12.9.2019.</t>
  </si>
  <si>
    <t>RESOLVE - Sustainable mobility and the transition to a low-carbon retailing economy – RESOLVE - Udržitelná mobilita a přechod k nízkouhlíkové ekonomice služeb (obchodu)</t>
  </si>
  <si>
    <t>IP LIFE pro adaptaci pohornické krajiny</t>
  </si>
  <si>
    <r>
      <t xml:space="preserve">EIB
</t>
    </r>
    <r>
      <rPr>
        <sz val="10"/>
        <rFont val="Tahoma"/>
        <family val="2"/>
        <charset val="238"/>
      </rPr>
      <t xml:space="preserve">(smlouva z r. 2010 na poskytnutí úvěrového rámce </t>
    </r>
    <r>
      <rPr>
        <b/>
        <sz val="10"/>
        <rFont val="Tahoma"/>
        <family val="2"/>
        <charset val="238"/>
      </rPr>
      <t xml:space="preserve">
ve výši 2 mld. Kč</t>
    </r>
    <r>
      <rPr>
        <sz val="10"/>
        <rFont val="Tahoma"/>
        <family val="2"/>
        <charset val="238"/>
      </rPr>
      <t>)</t>
    </r>
  </si>
  <si>
    <r>
      <t xml:space="preserve">UCB II
</t>
    </r>
    <r>
      <rPr>
        <sz val="10"/>
        <rFont val="Tahoma"/>
        <family val="2"/>
        <charset val="238"/>
      </rPr>
      <t xml:space="preserve">(smlouva o úvěru 
</t>
    </r>
    <r>
      <rPr>
        <b/>
        <sz val="10"/>
        <rFont val="Tahoma"/>
        <family val="2"/>
        <charset val="238"/>
      </rPr>
      <t>ve výši 1,0097 mld. Kč</t>
    </r>
    <r>
      <rPr>
        <sz val="10"/>
        <rFont val="Tahoma"/>
        <family val="2"/>
        <charset val="238"/>
      </rPr>
      <t>) - Úvěr na refinancovaní 3 vybraných úvěrových tranší načerpaných od EIB</t>
    </r>
  </si>
  <si>
    <t>01502/2009/POR                      01516/2011/POR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</si>
</sst>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\ _K_č"/>
    <numFmt numFmtId="166" formatCode="#,##0\ _K_č;\-#,##0\_\K_č"/>
    <numFmt numFmtId="167" formatCode="0000"/>
    <numFmt numFmtId="168" formatCode="0.0%"/>
  </numFmts>
  <fonts count="7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indexed="60"/>
      <name val="Tahoma"/>
      <family val="2"/>
      <charset val="238"/>
    </font>
    <font>
      <sz val="11"/>
      <color indexed="12"/>
      <name val="Tahoma"/>
      <family val="2"/>
      <charset val="238"/>
    </font>
    <font>
      <i/>
      <sz val="8"/>
      <name val="Tahoma"/>
      <family val="2"/>
      <charset val="238"/>
    </font>
    <font>
      <b/>
      <i/>
      <sz val="10"/>
      <name val="Tahoma"/>
      <family val="2"/>
      <charset val="238"/>
    </font>
    <font>
      <i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b/>
      <i/>
      <sz val="12"/>
      <color indexed="10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ahoma"/>
      <family val="2"/>
    </font>
    <font>
      <b/>
      <sz val="12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8"/>
      <color rgb="FFFF000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b/>
      <sz val="10"/>
      <name val="Arial"/>
      <family val="2"/>
      <charset val="238"/>
    </font>
    <font>
      <sz val="12"/>
      <color indexed="10"/>
      <name val="Tahoma"/>
      <family val="2"/>
      <charset val="238"/>
    </font>
    <font>
      <sz val="9"/>
      <color rgb="FFFF0000"/>
      <name val="Tahoma"/>
      <family val="2"/>
      <charset val="238"/>
    </font>
    <font>
      <strike/>
      <sz val="8"/>
      <name val="Tahoma"/>
      <family val="2"/>
      <charset val="238"/>
    </font>
    <font>
      <sz val="12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0070C0"/>
      <name val="Tahoma"/>
      <family val="2"/>
      <charset val="238"/>
    </font>
    <font>
      <sz val="8"/>
      <color rgb="FF0070C0"/>
      <name val="Tahoma"/>
      <family val="2"/>
      <charset val="238"/>
    </font>
    <font>
      <sz val="10"/>
      <color rgb="FF0070C0"/>
      <name val="Tahoma"/>
      <family val="2"/>
      <charset val="238"/>
    </font>
    <font>
      <sz val="11"/>
      <color rgb="FF0070C0"/>
      <name val="Tahoma"/>
      <family val="2"/>
      <charset val="238"/>
    </font>
    <font>
      <sz val="10"/>
      <color theme="4" tint="-0.249977111117893"/>
      <name val="Tahoma"/>
      <family val="2"/>
      <charset val="238"/>
    </font>
    <font>
      <sz val="8"/>
      <color theme="4" tint="-0.249977111117893"/>
      <name val="Tahoma"/>
      <family val="2"/>
      <charset val="238"/>
    </font>
    <font>
      <sz val="11"/>
      <color theme="4" tint="-0.249977111117893"/>
      <name val="Tahoma"/>
      <family val="2"/>
      <charset val="238"/>
    </font>
    <font>
      <b/>
      <sz val="8"/>
      <color rgb="FFFF0000"/>
      <name val="Tahoma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7">
    <xf numFmtId="0" fontId="0" fillId="0" borderId="0"/>
    <xf numFmtId="0" fontId="7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5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18" borderId="0" applyNumberFormat="0" applyBorder="0" applyAlignment="0" applyProtection="0"/>
    <xf numFmtId="0" fontId="23" fillId="9" borderId="0" applyNumberFormat="0" applyBorder="0" applyAlignment="0" applyProtection="0"/>
    <xf numFmtId="0" fontId="24" fillId="21" borderId="27" applyNumberFormat="0" applyAlignment="0" applyProtection="0"/>
    <xf numFmtId="0" fontId="25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7" fillId="0" borderId="0"/>
    <xf numFmtId="0" fontId="21" fillId="23" borderId="28" applyNumberFormat="0" applyFont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8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7" borderId="0" applyNumberFormat="0" applyBorder="0" applyAlignment="0" applyProtection="0"/>
    <xf numFmtId="0" fontId="7" fillId="0" borderId="0"/>
    <xf numFmtId="0" fontId="7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27" fillId="0" borderId="0"/>
    <xf numFmtId="0" fontId="27" fillId="0" borderId="0"/>
    <xf numFmtId="0" fontId="2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06">
    <xf numFmtId="0" fontId="0" fillId="0" borderId="0" xfId="0"/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3" fillId="3" borderId="0" xfId="1" applyFont="1" applyFill="1" applyAlignment="1">
      <alignment vertical="center"/>
    </xf>
    <xf numFmtId="49" fontId="15" fillId="0" borderId="0" xfId="1" applyNumberFormat="1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4" fontId="10" fillId="0" borderId="0" xfId="1" applyNumberFormat="1" applyFont="1" applyFill="1" applyBorder="1" applyAlignment="1">
      <alignment horizontal="center" vertical="center"/>
    </xf>
    <xf numFmtId="4" fontId="11" fillId="0" borderId="0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164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4" fontId="10" fillId="0" borderId="0" xfId="1" applyNumberFormat="1" applyFont="1" applyFill="1" applyAlignment="1">
      <alignment vertical="center"/>
    </xf>
    <xf numFmtId="49" fontId="14" fillId="0" borderId="4" xfId="1" applyNumberFormat="1" applyFont="1" applyFill="1" applyBorder="1" applyAlignment="1">
      <alignment horizontal="left" vertical="center" wrapText="1"/>
    </xf>
    <xf numFmtId="0" fontId="10" fillId="5" borderId="0" xfId="1" applyFont="1" applyFill="1" applyAlignment="1">
      <alignment vertical="center"/>
    </xf>
    <xf numFmtId="0" fontId="34" fillId="0" borderId="15" xfId="1" applyFont="1" applyFill="1" applyBorder="1" applyAlignment="1">
      <alignment horizontal="center" vertical="center" wrapText="1"/>
    </xf>
    <xf numFmtId="1" fontId="34" fillId="28" borderId="17" xfId="1" applyNumberFormat="1" applyFont="1" applyFill="1" applyBorder="1" applyAlignment="1">
      <alignment horizontal="center" vertical="center" wrapText="1"/>
    </xf>
    <xf numFmtId="1" fontId="34" fillId="28" borderId="16" xfId="1" applyNumberFormat="1" applyFont="1" applyFill="1" applyBorder="1" applyAlignment="1">
      <alignment horizontal="center" vertical="center" wrapText="1"/>
    </xf>
    <xf numFmtId="164" fontId="34" fillId="6" borderId="18" xfId="1" applyNumberFormat="1" applyFont="1" applyFill="1" applyBorder="1" applyAlignment="1">
      <alignment horizontal="center" vertical="center" wrapText="1"/>
    </xf>
    <xf numFmtId="3" fontId="35" fillId="28" borderId="9" xfId="1" applyNumberFormat="1" applyFont="1" applyFill="1" applyBorder="1" applyAlignment="1"/>
    <xf numFmtId="49" fontId="10" fillId="0" borderId="3" xfId="1" applyNumberFormat="1" applyFont="1" applyFill="1" applyBorder="1" applyAlignment="1">
      <alignment horizontal="left"/>
    </xf>
    <xf numFmtId="49" fontId="10" fillId="0" borderId="3" xfId="1" applyNumberFormat="1" applyFont="1" applyFill="1" applyBorder="1" applyAlignment="1">
      <alignment horizontal="left" wrapText="1"/>
    </xf>
    <xf numFmtId="3" fontId="35" fillId="6" borderId="9" xfId="1" applyNumberFormat="1" applyFont="1" applyFill="1" applyBorder="1" applyAlignment="1"/>
    <xf numFmtId="0" fontId="34" fillId="6" borderId="25" xfId="1" applyFont="1" applyFill="1" applyBorder="1" applyAlignment="1">
      <alignment horizontal="center" vertical="center" wrapText="1"/>
    </xf>
    <xf numFmtId="0" fontId="34" fillId="28" borderId="25" xfId="1" applyFont="1" applyFill="1" applyBorder="1" applyAlignment="1">
      <alignment horizontal="center" vertical="center" wrapText="1"/>
    </xf>
    <xf numFmtId="0" fontId="34" fillId="28" borderId="24" xfId="1" applyFont="1" applyFill="1" applyBorder="1" applyAlignment="1">
      <alignment horizontal="center" vertical="center" wrapText="1"/>
    </xf>
    <xf numFmtId="164" fontId="34" fillId="6" borderId="23" xfId="1" applyNumberFormat="1" applyFont="1" applyFill="1" applyBorder="1" applyAlignment="1">
      <alignment horizontal="center" vertical="center" wrapText="1"/>
    </xf>
    <xf numFmtId="0" fontId="34" fillId="28" borderId="23" xfId="1" applyFont="1" applyFill="1" applyBorder="1" applyAlignment="1">
      <alignment horizontal="center" vertical="center" wrapText="1"/>
    </xf>
    <xf numFmtId="0" fontId="34" fillId="28" borderId="22" xfId="1" applyFont="1" applyFill="1" applyBorder="1" applyAlignment="1">
      <alignment horizontal="center" vertical="center" wrapText="1"/>
    </xf>
    <xf numFmtId="3" fontId="12" fillId="2" borderId="10" xfId="1" applyNumberFormat="1" applyFont="1" applyFill="1" applyBorder="1" applyAlignment="1"/>
    <xf numFmtId="3" fontId="10" fillId="2" borderId="10" xfId="1" applyNumberFormat="1" applyFont="1" applyFill="1" applyBorder="1" applyAlignment="1"/>
    <xf numFmtId="3" fontId="10" fillId="28" borderId="10" xfId="1" applyNumberFormat="1" applyFont="1" applyFill="1" applyBorder="1" applyAlignment="1"/>
    <xf numFmtId="3" fontId="10" fillId="2" borderId="4" xfId="1" applyNumberFormat="1" applyFont="1" applyFill="1" applyBorder="1" applyAlignment="1"/>
    <xf numFmtId="3" fontId="12" fillId="2" borderId="4" xfId="1" applyNumberFormat="1" applyFont="1" applyFill="1" applyBorder="1" applyAlignment="1"/>
    <xf numFmtId="3" fontId="12" fillId="2" borderId="18" xfId="1" applyNumberFormat="1" applyFont="1" applyFill="1" applyBorder="1" applyAlignment="1"/>
    <xf numFmtId="3" fontId="34" fillId="0" borderId="10" xfId="1" applyNumberFormat="1" applyFont="1" applyFill="1" applyBorder="1"/>
    <xf numFmtId="3" fontId="34" fillId="0" borderId="9" xfId="1" applyNumberFormat="1" applyFont="1" applyFill="1" applyBorder="1"/>
    <xf numFmtId="3" fontId="34" fillId="0" borderId="13" xfId="1" applyNumberFormat="1" applyFont="1" applyFill="1" applyBorder="1"/>
    <xf numFmtId="3" fontId="10" fillId="0" borderId="10" xfId="1" applyNumberFormat="1" applyFont="1" applyFill="1" applyBorder="1"/>
    <xf numFmtId="3" fontId="10" fillId="0" borderId="9" xfId="1" applyNumberFormat="1" applyFont="1" applyFill="1" applyBorder="1"/>
    <xf numFmtId="3" fontId="10" fillId="0" borderId="13" xfId="1" applyNumberFormat="1" applyFont="1" applyFill="1" applyBorder="1"/>
    <xf numFmtId="49" fontId="16" fillId="4" borderId="3" xfId="1" applyNumberFormat="1" applyFont="1" applyFill="1" applyBorder="1" applyAlignment="1"/>
    <xf numFmtId="3" fontId="16" fillId="4" borderId="4" xfId="1" applyNumberFormat="1" applyFont="1" applyFill="1" applyBorder="1" applyAlignment="1">
      <alignment horizontal="right"/>
    </xf>
    <xf numFmtId="0" fontId="17" fillId="0" borderId="0" xfId="1" applyFont="1" applyAlignment="1"/>
    <xf numFmtId="49" fontId="12" fillId="4" borderId="19" xfId="1" applyNumberFormat="1" applyFont="1" applyFill="1" applyBorder="1" applyAlignment="1">
      <alignment vertical="center"/>
    </xf>
    <xf numFmtId="3" fontId="12" fillId="4" borderId="22" xfId="1" applyNumberFormat="1" applyFont="1" applyFill="1" applyBorder="1" applyAlignment="1">
      <alignment horizontal="right" vertical="center"/>
    </xf>
    <xf numFmtId="3" fontId="16" fillId="4" borderId="5" xfId="1" applyNumberFormat="1" applyFont="1" applyFill="1" applyBorder="1" applyAlignment="1">
      <alignment horizontal="right"/>
    </xf>
    <xf numFmtId="3" fontId="35" fillId="28" borderId="13" xfId="1" applyNumberFormat="1" applyFont="1" applyFill="1" applyBorder="1" applyAlignment="1"/>
    <xf numFmtId="49" fontId="10" fillId="0" borderId="14" xfId="1" applyNumberFormat="1" applyFont="1" applyFill="1" applyBorder="1" applyAlignment="1">
      <alignment horizontal="left" wrapText="1"/>
    </xf>
    <xf numFmtId="3" fontId="35" fillId="6" borderId="23" xfId="1" applyNumberFormat="1" applyFont="1" applyFill="1" applyBorder="1" applyAlignment="1"/>
    <xf numFmtId="3" fontId="35" fillId="28" borderId="23" xfId="1" applyNumberFormat="1" applyFont="1" applyFill="1" applyBorder="1" applyAlignment="1"/>
    <xf numFmtId="3" fontId="35" fillId="28" borderId="21" xfId="1" applyNumberFormat="1" applyFont="1" applyFill="1" applyBorder="1" applyAlignment="1"/>
    <xf numFmtId="0" fontId="10" fillId="0" borderId="0" xfId="1" applyFont="1"/>
    <xf numFmtId="0" fontId="7" fillId="0" borderId="0" xfId="1"/>
    <xf numFmtId="164" fontId="7" fillId="0" borderId="0" xfId="1" applyNumberFormat="1"/>
    <xf numFmtId="3" fontId="7" fillId="0" borderId="0" xfId="1" applyNumberFormat="1"/>
    <xf numFmtId="49" fontId="10" fillId="0" borderId="0" xfId="1" applyNumberFormat="1" applyFont="1"/>
    <xf numFmtId="0" fontId="36" fillId="0" borderId="0" xfId="1" applyFont="1"/>
    <xf numFmtId="164" fontId="36" fillId="0" borderId="0" xfId="1" applyNumberFormat="1" applyFont="1"/>
    <xf numFmtId="3" fontId="37" fillId="0" borderId="0" xfId="1" applyNumberFormat="1" applyFont="1"/>
    <xf numFmtId="0" fontId="37" fillId="0" borderId="0" xfId="1" applyFont="1"/>
    <xf numFmtId="164" fontId="38" fillId="0" borderId="0" xfId="1" applyNumberFormat="1" applyFont="1" applyAlignment="1">
      <alignment horizontal="center" vertical="center" wrapText="1"/>
    </xf>
    <xf numFmtId="3" fontId="38" fillId="0" borderId="0" xfId="1" applyNumberFormat="1" applyFont="1" applyAlignment="1">
      <alignment horizontal="center" vertical="center" wrapText="1"/>
    </xf>
    <xf numFmtId="3" fontId="10" fillId="0" borderId="9" xfId="1" applyNumberFormat="1" applyFont="1" applyFill="1" applyBorder="1" applyAlignment="1">
      <alignment horizontal="right"/>
    </xf>
    <xf numFmtId="3" fontId="10" fillId="0" borderId="13" xfId="1" applyNumberFormat="1" applyFont="1" applyFill="1" applyBorder="1" applyAlignment="1">
      <alignment horizontal="right"/>
    </xf>
    <xf numFmtId="3" fontId="12" fillId="2" borderId="8" xfId="1" applyNumberFormat="1" applyFont="1" applyFill="1" applyBorder="1" applyAlignment="1"/>
    <xf numFmtId="3" fontId="34" fillId="0" borderId="12" xfId="1" applyNumberFormat="1" applyFont="1" applyFill="1" applyBorder="1"/>
    <xf numFmtId="3" fontId="34" fillId="0" borderId="26" xfId="1" applyNumberFormat="1" applyFont="1" applyFill="1" applyBorder="1"/>
    <xf numFmtId="3" fontId="34" fillId="0" borderId="11" xfId="1" applyNumberFormat="1" applyFont="1" applyFill="1" applyBorder="1"/>
    <xf numFmtId="3" fontId="34" fillId="0" borderId="18" xfId="1" applyNumberFormat="1" applyFont="1" applyFill="1" applyBorder="1"/>
    <xf numFmtId="3" fontId="34" fillId="0" borderId="17" xfId="1" applyNumberFormat="1" applyFont="1" applyFill="1" applyBorder="1"/>
    <xf numFmtId="3" fontId="34" fillId="0" borderId="16" xfId="1" applyNumberFormat="1" applyFont="1" applyFill="1" applyBorder="1"/>
    <xf numFmtId="49" fontId="12" fillId="0" borderId="1" xfId="1" applyNumberFormat="1" applyFont="1" applyFill="1" applyBorder="1" applyAlignment="1"/>
    <xf numFmtId="49" fontId="16" fillId="0" borderId="3" xfId="1" applyNumberFormat="1" applyFont="1" applyFill="1" applyBorder="1" applyAlignment="1">
      <alignment horizontal="left"/>
    </xf>
    <xf numFmtId="49" fontId="10" fillId="0" borderId="3" xfId="1" applyNumberFormat="1" applyFont="1" applyFill="1" applyBorder="1" applyAlignment="1"/>
    <xf numFmtId="49" fontId="12" fillId="0" borderId="3" xfId="1" applyNumberFormat="1" applyFont="1" applyFill="1" applyBorder="1" applyAlignment="1"/>
    <xf numFmtId="49" fontId="12" fillId="0" borderId="3" xfId="1" applyNumberFormat="1" applyFont="1" applyFill="1" applyBorder="1" applyAlignment="1">
      <alignment horizontal="left"/>
    </xf>
    <xf numFmtId="49" fontId="10" fillId="0" borderId="6" xfId="1" applyNumberFormat="1" applyFont="1" applyFill="1" applyBorder="1" applyAlignment="1"/>
    <xf numFmtId="49" fontId="10" fillId="0" borderId="6" xfId="1" applyNumberFormat="1" applyFont="1" applyFill="1" applyBorder="1" applyAlignment="1">
      <alignment wrapText="1"/>
    </xf>
    <xf numFmtId="49" fontId="12" fillId="0" borderId="6" xfId="1" applyNumberFormat="1" applyFont="1" applyFill="1" applyBorder="1" applyAlignment="1">
      <alignment horizontal="left" wrapText="1"/>
    </xf>
    <xf numFmtId="49" fontId="12" fillId="0" borderId="15" xfId="1" applyNumberFormat="1" applyFont="1" applyFill="1" applyBorder="1" applyAlignment="1"/>
    <xf numFmtId="3" fontId="15" fillId="2" borderId="8" xfId="0" applyNumberFormat="1" applyFont="1" applyFill="1" applyBorder="1" applyAlignment="1">
      <alignment horizontal="right"/>
    </xf>
    <xf numFmtId="3" fontId="12" fillId="0" borderId="24" xfId="1" applyNumberFormat="1" applyFont="1" applyFill="1" applyBorder="1"/>
    <xf numFmtId="3" fontId="12" fillId="0" borderId="25" xfId="1" applyNumberFormat="1" applyFont="1" applyFill="1" applyBorder="1"/>
    <xf numFmtId="3" fontId="12" fillId="0" borderId="36" xfId="1" applyNumberFormat="1" applyFont="1" applyFill="1" applyBorder="1"/>
    <xf numFmtId="3" fontId="12" fillId="0" borderId="4" xfId="1" applyNumberFormat="1" applyFont="1" applyFill="1" applyBorder="1"/>
    <xf numFmtId="3" fontId="12" fillId="0" borderId="5" xfId="1" applyNumberFormat="1" applyFont="1" applyFill="1" applyBorder="1"/>
    <xf numFmtId="3" fontId="10" fillId="0" borderId="4" xfId="1" applyNumberFormat="1" applyFont="1" applyFill="1" applyBorder="1"/>
    <xf numFmtId="3" fontId="10" fillId="0" borderId="5" xfId="1" applyNumberFormat="1" applyFont="1" applyFill="1" applyBorder="1"/>
    <xf numFmtId="0" fontId="9" fillId="0" borderId="4" xfId="1" applyFont="1" applyFill="1" applyBorder="1" applyAlignment="1">
      <alignment vertical="center"/>
    </xf>
    <xf numFmtId="3" fontId="12" fillId="2" borderId="24" xfId="1" applyNumberFormat="1" applyFont="1" applyFill="1" applyBorder="1" applyAlignment="1"/>
    <xf numFmtId="0" fontId="12" fillId="0" borderId="3" xfId="1" applyFont="1" applyFill="1" applyBorder="1" applyAlignment="1">
      <alignment horizontal="left"/>
    </xf>
    <xf numFmtId="0" fontId="10" fillId="0" borderId="3" xfId="1" applyFont="1" applyFill="1" applyBorder="1" applyAlignment="1">
      <alignment horizontal="left" wrapText="1"/>
    </xf>
    <xf numFmtId="0" fontId="10" fillId="0" borderId="3" xfId="1" applyFont="1" applyFill="1" applyBorder="1" applyAlignment="1">
      <alignment horizontal="left"/>
    </xf>
    <xf numFmtId="0" fontId="12" fillId="0" borderId="3" xfId="1" applyFont="1" applyFill="1" applyBorder="1" applyAlignment="1">
      <alignment horizontal="left" wrapText="1"/>
    </xf>
    <xf numFmtId="0" fontId="10" fillId="0" borderId="37" xfId="1" applyFont="1" applyFill="1" applyBorder="1" applyAlignment="1">
      <alignment horizontal="left"/>
    </xf>
    <xf numFmtId="0" fontId="12" fillId="0" borderId="37" xfId="1" applyFont="1" applyFill="1" applyBorder="1" applyAlignment="1">
      <alignment horizontal="left" wrapText="1"/>
    </xf>
    <xf numFmtId="0" fontId="12" fillId="0" borderId="1" xfId="1" applyFont="1" applyFill="1" applyBorder="1" applyAlignment="1">
      <alignment horizontal="left"/>
    </xf>
    <xf numFmtId="0" fontId="12" fillId="0" borderId="15" xfId="1" applyFont="1" applyFill="1" applyBorder="1" applyAlignment="1">
      <alignment horizontal="left"/>
    </xf>
    <xf numFmtId="0" fontId="9" fillId="0" borderId="5" xfId="1" applyFont="1" applyFill="1" applyBorder="1" applyAlignment="1">
      <alignment vertical="center"/>
    </xf>
    <xf numFmtId="0" fontId="15" fillId="0" borderId="6" xfId="0" applyFont="1" applyFill="1" applyBorder="1" applyAlignment="1">
      <alignment horizontal="left" wrapText="1"/>
    </xf>
    <xf numFmtId="0" fontId="19" fillId="0" borderId="8" xfId="1" applyFont="1" applyFill="1" applyBorder="1" applyAlignment="1">
      <alignment vertical="center"/>
    </xf>
    <xf numFmtId="0" fontId="19" fillId="0" borderId="38" xfId="1" applyFont="1" applyFill="1" applyBorder="1" applyAlignment="1">
      <alignment vertical="center"/>
    </xf>
    <xf numFmtId="3" fontId="12" fillId="0" borderId="18" xfId="1" applyNumberFormat="1" applyFont="1" applyFill="1" applyBorder="1"/>
    <xf numFmtId="3" fontId="12" fillId="0" borderId="16" xfId="1" applyNumberFormat="1" applyFont="1" applyFill="1" applyBorder="1"/>
    <xf numFmtId="3" fontId="10" fillId="28" borderId="4" xfId="1" applyNumberFormat="1" applyFont="1" applyFill="1" applyBorder="1" applyAlignment="1"/>
    <xf numFmtId="0" fontId="10" fillId="0" borderId="1" xfId="1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7" fillId="0" borderId="0" xfId="51"/>
    <xf numFmtId="0" fontId="7" fillId="0" borderId="0" xfId="51" applyAlignment="1">
      <alignment vertical="center"/>
    </xf>
    <xf numFmtId="0" fontId="40" fillId="0" borderId="42" xfId="51" applyNumberFormat="1" applyFont="1" applyFill="1" applyBorder="1" applyAlignment="1">
      <alignment horizontal="center" vertical="center" wrapText="1"/>
    </xf>
    <xf numFmtId="0" fontId="40" fillId="0" borderId="43" xfId="51" applyNumberFormat="1" applyFont="1" applyFill="1" applyBorder="1" applyAlignment="1">
      <alignment horizontal="center" vertical="center" wrapText="1"/>
    </xf>
    <xf numFmtId="0" fontId="42" fillId="28" borderId="44" xfId="34" applyFont="1" applyFill="1" applyBorder="1" applyAlignment="1">
      <alignment horizontal="left" vertical="center" wrapText="1"/>
    </xf>
    <xf numFmtId="0" fontId="42" fillId="28" borderId="10" xfId="34" applyFont="1" applyFill="1" applyBorder="1" applyAlignment="1">
      <alignment horizontal="left" vertical="center" wrapText="1"/>
    </xf>
    <xf numFmtId="3" fontId="42" fillId="28" borderId="10" xfId="34" applyNumberFormat="1" applyFont="1" applyFill="1" applyBorder="1" applyAlignment="1">
      <alignment horizontal="right" vertical="center" wrapText="1"/>
    </xf>
    <xf numFmtId="3" fontId="42" fillId="28" borderId="13" xfId="34" applyNumberFormat="1" applyFont="1" applyFill="1" applyBorder="1" applyAlignment="1">
      <alignment horizontal="right" vertical="center" wrapText="1"/>
    </xf>
    <xf numFmtId="0" fontId="43" fillId="0" borderId="3" xfId="51" applyFont="1" applyFill="1" applyBorder="1" applyAlignment="1">
      <alignment horizontal="justify" vertical="center" wrapText="1"/>
    </xf>
    <xf numFmtId="0" fontId="43" fillId="29" borderId="4" xfId="51" applyFont="1" applyFill="1" applyBorder="1" applyAlignment="1">
      <alignment horizontal="center" vertical="center"/>
    </xf>
    <xf numFmtId="3" fontId="42" fillId="0" borderId="4" xfId="51" applyNumberFormat="1" applyFont="1" applyFill="1" applyBorder="1" applyAlignment="1">
      <alignment horizontal="right" vertical="center" wrapText="1"/>
    </xf>
    <xf numFmtId="3" fontId="42" fillId="0" borderId="45" xfId="51" applyNumberFormat="1" applyFont="1" applyFill="1" applyBorder="1" applyAlignment="1">
      <alignment horizontal="right" vertical="center" wrapText="1"/>
    </xf>
    <xf numFmtId="0" fontId="7" fillId="0" borderId="0" xfId="51" applyFill="1" applyAlignment="1">
      <alignment vertical="center"/>
    </xf>
    <xf numFmtId="49" fontId="41" fillId="0" borderId="3" xfId="1" applyNumberFormat="1" applyFont="1" applyFill="1" applyBorder="1" applyAlignment="1">
      <alignment horizontal="justify" vertical="center"/>
    </xf>
    <xf numFmtId="3" fontId="41" fillId="0" borderId="4" xfId="1" applyNumberFormat="1" applyFont="1" applyFill="1" applyBorder="1" applyAlignment="1">
      <alignment vertical="center"/>
    </xf>
    <xf numFmtId="3" fontId="41" fillId="0" borderId="45" xfId="1" applyNumberFormat="1" applyFont="1" applyFill="1" applyBorder="1" applyAlignment="1">
      <alignment vertical="center"/>
    </xf>
    <xf numFmtId="0" fontId="43" fillId="0" borderId="8" xfId="51" applyFont="1" applyFill="1" applyBorder="1" applyAlignment="1">
      <alignment horizontal="center" vertical="center"/>
    </xf>
    <xf numFmtId="3" fontId="43" fillId="0" borderId="4" xfId="51" applyNumberFormat="1" applyFont="1" applyFill="1" applyBorder="1" applyAlignment="1">
      <alignment horizontal="right" vertical="center" wrapText="1"/>
    </xf>
    <xf numFmtId="0" fontId="42" fillId="28" borderId="3" xfId="34" applyFont="1" applyFill="1" applyBorder="1" applyAlignment="1">
      <alignment horizontal="left" vertical="center" wrapText="1"/>
    </xf>
    <xf numFmtId="0" fontId="42" fillId="28" borderId="4" xfId="34" applyFont="1" applyFill="1" applyBorder="1" applyAlignment="1">
      <alignment horizontal="left" vertical="center" wrapText="1"/>
    </xf>
    <xf numFmtId="0" fontId="43" fillId="0" borderId="4" xfId="51" applyFont="1" applyFill="1" applyBorder="1" applyAlignment="1">
      <alignment horizontal="center" vertical="center"/>
    </xf>
    <xf numFmtId="0" fontId="43" fillId="0" borderId="3" xfId="51" applyFont="1" applyFill="1" applyBorder="1" applyAlignment="1">
      <alignment vertical="center" wrapText="1"/>
    </xf>
    <xf numFmtId="0" fontId="42" fillId="0" borderId="3" xfId="51" applyFont="1" applyFill="1" applyBorder="1" applyAlignment="1">
      <alignment vertical="center" wrapText="1"/>
    </xf>
    <xf numFmtId="3" fontId="43" fillId="0" borderId="5" xfId="51" applyNumberFormat="1" applyFont="1" applyFill="1" applyBorder="1" applyAlignment="1">
      <alignment horizontal="right" vertical="center" wrapText="1"/>
    </xf>
    <xf numFmtId="0" fontId="44" fillId="0" borderId="3" xfId="51" applyFont="1" applyFill="1" applyBorder="1" applyAlignment="1">
      <alignment vertical="center" wrapText="1"/>
    </xf>
    <xf numFmtId="0" fontId="44" fillId="0" borderId="4" xfId="51" applyFont="1" applyFill="1" applyBorder="1" applyAlignment="1">
      <alignment horizontal="center" vertical="center"/>
    </xf>
    <xf numFmtId="0" fontId="42" fillId="0" borderId="1" xfId="51" applyFont="1" applyFill="1" applyBorder="1" applyAlignment="1">
      <alignment vertical="center" wrapText="1"/>
    </xf>
    <xf numFmtId="0" fontId="43" fillId="0" borderId="10" xfId="51" applyFont="1" applyFill="1" applyBorder="1" applyAlignment="1">
      <alignment horizontal="center" vertical="center"/>
    </xf>
    <xf numFmtId="3" fontId="42" fillId="0" borderId="5" xfId="51" applyNumberFormat="1" applyFont="1" applyFill="1" applyBorder="1" applyAlignment="1">
      <alignment horizontal="right" vertical="center" wrapText="1"/>
    </xf>
    <xf numFmtId="3" fontId="43" fillId="30" borderId="4" xfId="51" applyNumberFormat="1" applyFont="1" applyFill="1" applyBorder="1" applyAlignment="1">
      <alignment horizontal="right" vertical="center"/>
    </xf>
    <xf numFmtId="3" fontId="43" fillId="0" borderId="4" xfId="51" applyNumberFormat="1" applyFont="1" applyFill="1" applyBorder="1" applyAlignment="1">
      <alignment horizontal="right" vertical="center"/>
    </xf>
    <xf numFmtId="0" fontId="42" fillId="0" borderId="6" xfId="51" applyFont="1" applyFill="1" applyBorder="1" applyAlignment="1">
      <alignment vertical="center" wrapText="1"/>
    </xf>
    <xf numFmtId="3" fontId="42" fillId="28" borderId="4" xfId="34" applyNumberFormat="1" applyFont="1" applyFill="1" applyBorder="1" applyAlignment="1">
      <alignment horizontal="right" vertical="center" wrapText="1"/>
    </xf>
    <xf numFmtId="0" fontId="42" fillId="28" borderId="14" xfId="34" applyFont="1" applyFill="1" applyBorder="1" applyAlignment="1">
      <alignment horizontal="left" vertical="center" wrapText="1"/>
    </xf>
    <xf numFmtId="0" fontId="42" fillId="28" borderId="42" xfId="34" applyFont="1" applyFill="1" applyBorder="1" applyAlignment="1">
      <alignment horizontal="left" vertical="center" wrapText="1"/>
    </xf>
    <xf numFmtId="3" fontId="42" fillId="28" borderId="42" xfId="34" applyNumberFormat="1" applyFont="1" applyFill="1" applyBorder="1" applyAlignment="1">
      <alignment horizontal="right" vertical="center" wrapText="1"/>
    </xf>
    <xf numFmtId="3" fontId="42" fillId="28" borderId="43" xfId="34" applyNumberFormat="1" applyFont="1" applyFill="1" applyBorder="1" applyAlignment="1">
      <alignment horizontal="right" vertical="center" wrapText="1"/>
    </xf>
    <xf numFmtId="0" fontId="7" fillId="0" borderId="0" xfId="51" applyFont="1"/>
    <xf numFmtId="0" fontId="45" fillId="0" borderId="48" xfId="34" applyFont="1" applyBorder="1" applyAlignment="1" applyProtection="1">
      <alignment horizontal="center" vertical="center" wrapText="1"/>
      <protection locked="0"/>
    </xf>
    <xf numFmtId="0" fontId="46" fillId="0" borderId="4" xfId="52" applyFont="1" applyFill="1" applyBorder="1" applyAlignment="1">
      <alignment horizontal="center" vertical="center" wrapText="1"/>
    </xf>
    <xf numFmtId="0" fontId="10" fillId="0" borderId="0" xfId="37" applyFont="1"/>
    <xf numFmtId="166" fontId="10" fillId="0" borderId="0" xfId="37" applyNumberFormat="1" applyFont="1" applyAlignment="1">
      <alignment horizontal="right"/>
    </xf>
    <xf numFmtId="0" fontId="10" fillId="0" borderId="0" xfId="37" applyFont="1" applyAlignment="1">
      <alignment horizontal="right"/>
    </xf>
    <xf numFmtId="0" fontId="10" fillId="0" borderId="56" xfId="37" applyFont="1" applyBorder="1" applyAlignment="1">
      <alignment horizontal="center" vertical="center" wrapText="1"/>
    </xf>
    <xf numFmtId="0" fontId="10" fillId="0" borderId="3" xfId="37" applyFont="1" applyBorder="1" applyAlignment="1">
      <alignment horizontal="center" vertical="center" wrapText="1"/>
    </xf>
    <xf numFmtId="0" fontId="10" fillId="0" borderId="3" xfId="37" applyFont="1" applyBorder="1" applyAlignment="1">
      <alignment horizontal="center" vertical="center"/>
    </xf>
    <xf numFmtId="3" fontId="10" fillId="0" borderId="4" xfId="37" applyNumberFormat="1" applyFont="1" applyBorder="1" applyAlignment="1">
      <alignment vertical="center"/>
    </xf>
    <xf numFmtId="3" fontId="10" fillId="0" borderId="2" xfId="37" applyNumberFormat="1" applyFont="1" applyBorder="1" applyAlignment="1">
      <alignment vertical="center"/>
    </xf>
    <xf numFmtId="3" fontId="10" fillId="0" borderId="49" xfId="37" applyNumberFormat="1" applyFont="1" applyBorder="1" applyAlignment="1">
      <alignment vertical="center"/>
    </xf>
    <xf numFmtId="3" fontId="10" fillId="0" borderId="5" xfId="37" applyNumberFormat="1" applyFont="1" applyBorder="1" applyAlignment="1">
      <alignment vertical="center"/>
    </xf>
    <xf numFmtId="0" fontId="10" fillId="0" borderId="14" xfId="37" applyFont="1" applyBorder="1" applyAlignment="1">
      <alignment horizontal="center" vertical="center"/>
    </xf>
    <xf numFmtId="3" fontId="10" fillId="0" borderId="42" xfId="37" applyNumberFormat="1" applyFont="1" applyBorder="1" applyAlignment="1">
      <alignment vertical="center"/>
    </xf>
    <xf numFmtId="3" fontId="10" fillId="0" borderId="57" xfId="37" applyNumberFormat="1" applyFont="1" applyBorder="1" applyAlignment="1">
      <alignment vertical="center"/>
    </xf>
    <xf numFmtId="3" fontId="10" fillId="0" borderId="58" xfId="37" applyNumberFormat="1" applyFont="1" applyBorder="1" applyAlignment="1">
      <alignment vertical="center"/>
    </xf>
    <xf numFmtId="3" fontId="10" fillId="0" borderId="43" xfId="37" applyNumberFormat="1" applyFont="1" applyBorder="1" applyAlignment="1">
      <alignment vertical="center"/>
    </xf>
    <xf numFmtId="0" fontId="42" fillId="0" borderId="0" xfId="54" applyFont="1" applyAlignment="1">
      <alignment horizontal="center" vertical="center" wrapText="1"/>
    </xf>
    <xf numFmtId="0" fontId="43" fillId="0" borderId="0" xfId="54" applyFont="1" applyAlignment="1">
      <alignment vertical="center"/>
    </xf>
    <xf numFmtId="0" fontId="43" fillId="0" borderId="0" xfId="54" applyFont="1" applyAlignment="1">
      <alignment horizontal="center" vertical="center"/>
    </xf>
    <xf numFmtId="0" fontId="45" fillId="0" borderId="0" xfId="54" applyFont="1" applyAlignment="1">
      <alignment horizontal="right" vertical="justify"/>
    </xf>
    <xf numFmtId="49" fontId="45" fillId="28" borderId="42" xfId="55" applyNumberFormat="1" applyFont="1" applyFill="1" applyBorder="1" applyAlignment="1">
      <alignment horizontal="center" vertical="center" wrapText="1"/>
    </xf>
    <xf numFmtId="0" fontId="43" fillId="0" borderId="0" xfId="54" applyFont="1" applyFill="1" applyAlignment="1">
      <alignment vertical="center"/>
    </xf>
    <xf numFmtId="0" fontId="46" fillId="0" borderId="61" xfId="56" applyFont="1" applyFill="1" applyBorder="1" applyAlignment="1" applyProtection="1">
      <alignment horizontal="left" vertical="center" wrapText="1"/>
    </xf>
    <xf numFmtId="0" fontId="46" fillId="0" borderId="8" xfId="56" applyFont="1" applyFill="1" applyBorder="1" applyAlignment="1" applyProtection="1">
      <alignment horizontal="center" vertical="center" wrapText="1"/>
    </xf>
    <xf numFmtId="3" fontId="46" fillId="0" borderId="8" xfId="56" applyNumberFormat="1" applyFont="1" applyFill="1" applyBorder="1" applyAlignment="1" applyProtection="1">
      <alignment horizontal="right" vertical="center" wrapText="1"/>
    </xf>
    <xf numFmtId="3" fontId="46" fillId="0" borderId="62" xfId="54" applyNumberFormat="1" applyFont="1" applyFill="1" applyBorder="1" applyAlignment="1">
      <alignment horizontal="right" vertical="center"/>
    </xf>
    <xf numFmtId="3" fontId="46" fillId="0" borderId="46" xfId="54" applyNumberFormat="1" applyFont="1" applyFill="1" applyBorder="1" applyAlignment="1">
      <alignment horizontal="justify" vertical="center" wrapText="1"/>
    </xf>
    <xf numFmtId="0" fontId="45" fillId="28" borderId="63" xfId="54" applyFont="1" applyFill="1" applyBorder="1" applyAlignment="1">
      <alignment vertical="center"/>
    </xf>
    <xf numFmtId="0" fontId="45" fillId="28" borderId="64" xfId="54" applyFont="1" applyFill="1" applyBorder="1" applyAlignment="1">
      <alignment horizontal="center" vertical="center"/>
    </xf>
    <xf numFmtId="3" fontId="45" fillId="28" borderId="64" xfId="54" applyNumberFormat="1" applyFont="1" applyFill="1" applyBorder="1" applyAlignment="1">
      <alignment vertical="center"/>
    </xf>
    <xf numFmtId="3" fontId="45" fillId="28" borderId="65" xfId="54" applyNumberFormat="1" applyFont="1" applyFill="1" applyBorder="1" applyAlignment="1">
      <alignment vertical="center"/>
    </xf>
    <xf numFmtId="3" fontId="45" fillId="28" borderId="66" xfId="54" applyNumberFormat="1" applyFont="1" applyFill="1" applyBorder="1" applyAlignment="1">
      <alignment horizontal="justify" vertical="justify"/>
    </xf>
    <xf numFmtId="0" fontId="46" fillId="0" borderId="49" xfId="54" applyFont="1" applyFill="1" applyBorder="1" applyAlignment="1">
      <alignment horizontal="left" vertical="center" wrapText="1"/>
    </xf>
    <xf numFmtId="0" fontId="46" fillId="0" borderId="50" xfId="54" applyFont="1" applyFill="1" applyBorder="1" applyAlignment="1">
      <alignment horizontal="center" vertical="center" wrapText="1"/>
    </xf>
    <xf numFmtId="3" fontId="46" fillId="0" borderId="4" xfId="54" applyNumberFormat="1" applyFont="1" applyFill="1" applyBorder="1" applyAlignment="1">
      <alignment horizontal="right" vertical="center" wrapText="1"/>
    </xf>
    <xf numFmtId="3" fontId="46" fillId="0" borderId="67" xfId="54" applyNumberFormat="1" applyFont="1" applyFill="1" applyBorder="1" applyAlignment="1">
      <alignment vertical="center"/>
    </xf>
    <xf numFmtId="3" fontId="46" fillId="0" borderId="5" xfId="54" applyNumberFormat="1" applyFont="1" applyFill="1" applyBorder="1" applyAlignment="1">
      <alignment horizontal="justify" vertical="center" wrapText="1"/>
    </xf>
    <xf numFmtId="0" fontId="42" fillId="0" borderId="0" xfId="54" applyFont="1" applyAlignment="1">
      <alignment vertical="center"/>
    </xf>
    <xf numFmtId="3" fontId="46" fillId="0" borderId="70" xfId="54" applyNumberFormat="1" applyFont="1" applyFill="1" applyBorder="1" applyAlignment="1">
      <alignment horizontal="right" vertical="center"/>
    </xf>
    <xf numFmtId="3" fontId="45" fillId="28" borderId="71" xfId="54" applyNumberFormat="1" applyFont="1" applyFill="1" applyBorder="1" applyAlignment="1">
      <alignment horizontal="justify" vertical="justify"/>
    </xf>
    <xf numFmtId="3" fontId="46" fillId="0" borderId="72" xfId="54" applyNumberFormat="1" applyFont="1" applyFill="1" applyBorder="1" applyAlignment="1">
      <alignment horizontal="right" vertical="center"/>
    </xf>
    <xf numFmtId="3" fontId="46" fillId="0" borderId="73" xfId="54" applyNumberFormat="1" applyFont="1" applyFill="1" applyBorder="1" applyAlignment="1">
      <alignment horizontal="right" vertical="center"/>
    </xf>
    <xf numFmtId="3" fontId="46" fillId="0" borderId="74" xfId="54" applyNumberFormat="1" applyFont="1" applyFill="1" applyBorder="1" applyAlignment="1">
      <alignment horizontal="right" vertical="center"/>
    </xf>
    <xf numFmtId="3" fontId="46" fillId="0" borderId="45" xfId="54" applyNumberFormat="1" applyFont="1" applyFill="1" applyBorder="1" applyAlignment="1">
      <alignment horizontal="justify" vertical="center" wrapText="1"/>
    </xf>
    <xf numFmtId="0" fontId="46" fillId="0" borderId="61" xfId="54" applyFont="1" applyFill="1" applyBorder="1" applyAlignment="1">
      <alignment horizontal="left" vertical="center" wrapText="1"/>
    </xf>
    <xf numFmtId="0" fontId="46" fillId="0" borderId="69" xfId="54" applyFont="1" applyFill="1" applyBorder="1" applyAlignment="1">
      <alignment horizontal="center" vertical="center" wrapText="1"/>
    </xf>
    <xf numFmtId="3" fontId="46" fillId="0" borderId="8" xfId="54" applyNumberFormat="1" applyFont="1" applyFill="1" applyBorder="1" applyAlignment="1">
      <alignment horizontal="right" vertical="center" wrapText="1"/>
    </xf>
    <xf numFmtId="3" fontId="46" fillId="0" borderId="8" xfId="54" applyNumberFormat="1" applyFont="1" applyFill="1" applyBorder="1" applyAlignment="1">
      <alignment horizontal="right" vertical="center"/>
    </xf>
    <xf numFmtId="3" fontId="46" fillId="0" borderId="12" xfId="54" applyNumberFormat="1" applyFont="1" applyFill="1" applyBorder="1" applyAlignment="1">
      <alignment horizontal="right" vertical="center"/>
    </xf>
    <xf numFmtId="3" fontId="46" fillId="0" borderId="4" xfId="54" applyNumberFormat="1" applyFont="1" applyFill="1" applyBorder="1" applyAlignment="1">
      <alignment horizontal="right" vertical="center"/>
    </xf>
    <xf numFmtId="0" fontId="43" fillId="0" borderId="0" xfId="54" applyFont="1" applyFill="1" applyBorder="1" applyAlignment="1">
      <alignment vertical="center"/>
    </xf>
    <xf numFmtId="0" fontId="43" fillId="0" borderId="0" xfId="54" applyFont="1" applyFill="1" applyBorder="1" applyAlignment="1">
      <alignment horizontal="center" vertical="center"/>
    </xf>
    <xf numFmtId="0" fontId="43" fillId="0" borderId="75" xfId="54" applyFont="1" applyFill="1" applyBorder="1" applyAlignment="1">
      <alignment horizontal="justify" vertical="justify"/>
    </xf>
    <xf numFmtId="0" fontId="43" fillId="0" borderId="0" xfId="54" applyFont="1" applyAlignment="1">
      <alignment horizontal="justify" vertical="justify"/>
    </xf>
    <xf numFmtId="0" fontId="10" fillId="0" borderId="0" xfId="52" applyFont="1" applyAlignment="1">
      <alignment vertical="center"/>
    </xf>
    <xf numFmtId="0" fontId="45" fillId="0" borderId="0" xfId="52" applyFont="1" applyAlignment="1">
      <alignment vertical="center" wrapText="1"/>
    </xf>
    <xf numFmtId="4" fontId="45" fillId="0" borderId="0" xfId="52" applyNumberFormat="1" applyFont="1" applyAlignment="1">
      <alignment horizontal="right" vertical="center"/>
    </xf>
    <xf numFmtId="0" fontId="46" fillId="0" borderId="0" xfId="52" applyFont="1" applyAlignment="1">
      <alignment vertical="center"/>
    </xf>
    <xf numFmtId="0" fontId="46" fillId="0" borderId="49" xfId="52" applyFont="1" applyFill="1" applyBorder="1" applyAlignment="1">
      <alignment horizontal="left" vertical="center" wrapText="1"/>
    </xf>
    <xf numFmtId="3" fontId="46" fillId="0" borderId="51" xfId="52" applyNumberFormat="1" applyFont="1" applyFill="1" applyBorder="1" applyAlignment="1">
      <alignment vertical="center"/>
    </xf>
    <xf numFmtId="3" fontId="46" fillId="0" borderId="4" xfId="52" applyNumberFormat="1" applyFont="1" applyFill="1" applyBorder="1" applyAlignment="1">
      <alignment horizontal="right" vertical="center"/>
    </xf>
    <xf numFmtId="0" fontId="45" fillId="28" borderId="15" xfId="52" applyFont="1" applyFill="1" applyBorder="1" applyAlignment="1">
      <alignment vertical="center" wrapText="1"/>
    </xf>
    <xf numFmtId="3" fontId="45" fillId="28" borderId="18" xfId="52" applyNumberFormat="1" applyFont="1" applyFill="1" applyBorder="1" applyAlignment="1">
      <alignment vertical="center" wrapText="1"/>
    </xf>
    <xf numFmtId="0" fontId="46" fillId="28" borderId="16" xfId="52" applyFont="1" applyFill="1" applyBorder="1" applyAlignment="1">
      <alignment horizontal="justify" vertical="center"/>
    </xf>
    <xf numFmtId="3" fontId="46" fillId="0" borderId="4" xfId="52" applyNumberFormat="1" applyFont="1" applyFill="1" applyBorder="1" applyAlignment="1">
      <alignment horizontal="right" vertical="center" wrapText="1"/>
    </xf>
    <xf numFmtId="0" fontId="46" fillId="0" borderId="78" xfId="52" applyFont="1" applyFill="1" applyBorder="1" applyAlignment="1">
      <alignment horizontal="left" vertical="center" wrapText="1"/>
    </xf>
    <xf numFmtId="3" fontId="46" fillId="0" borderId="12" xfId="52" applyNumberFormat="1" applyFont="1" applyFill="1" applyBorder="1" applyAlignment="1">
      <alignment horizontal="right" vertical="center" wrapText="1"/>
    </xf>
    <xf numFmtId="0" fontId="45" fillId="28" borderId="55" xfId="52" applyFont="1" applyFill="1" applyBorder="1" applyAlignment="1">
      <alignment vertical="center" wrapText="1"/>
    </xf>
    <xf numFmtId="3" fontId="46" fillId="0" borderId="51" xfId="52" applyNumberFormat="1" applyFont="1" applyFill="1" applyBorder="1" applyAlignment="1">
      <alignment vertical="center" wrapText="1"/>
    </xf>
    <xf numFmtId="0" fontId="46" fillId="0" borderId="8" xfId="52" applyFont="1" applyFill="1" applyBorder="1" applyAlignment="1">
      <alignment horizontal="center" vertical="center" wrapText="1"/>
    </xf>
    <xf numFmtId="3" fontId="46" fillId="0" borderId="8" xfId="52" applyNumberFormat="1" applyFont="1" applyFill="1" applyBorder="1" applyAlignment="1">
      <alignment horizontal="right" vertical="center" wrapText="1"/>
    </xf>
    <xf numFmtId="0" fontId="46" fillId="0" borderId="61" xfId="52" applyFont="1" applyFill="1" applyBorder="1" applyAlignment="1">
      <alignment horizontal="left" vertical="center" wrapText="1"/>
    </xf>
    <xf numFmtId="0" fontId="45" fillId="28" borderId="16" xfId="52" applyFont="1" applyFill="1" applyBorder="1" applyAlignment="1">
      <alignment horizontal="justify" vertical="center"/>
    </xf>
    <xf numFmtId="0" fontId="46" fillId="0" borderId="49" xfId="52" applyFont="1" applyFill="1" applyBorder="1" applyAlignment="1">
      <alignment vertical="center" wrapText="1"/>
    </xf>
    <xf numFmtId="3" fontId="45" fillId="28" borderId="18" xfId="52" applyNumberFormat="1" applyFont="1" applyFill="1" applyBorder="1" applyAlignment="1">
      <alignment horizontal="right" vertical="center" wrapText="1"/>
    </xf>
    <xf numFmtId="0" fontId="45" fillId="0" borderId="1" xfId="52" applyFont="1" applyFill="1" applyBorder="1" applyAlignment="1">
      <alignment vertical="center"/>
    </xf>
    <xf numFmtId="0" fontId="45" fillId="0" borderId="76" xfId="52" applyFont="1" applyFill="1" applyBorder="1" applyAlignment="1">
      <alignment vertical="center"/>
    </xf>
    <xf numFmtId="0" fontId="45" fillId="0" borderId="77" xfId="52" applyFont="1" applyFill="1" applyBorder="1" applyAlignment="1">
      <alignment vertical="center"/>
    </xf>
    <xf numFmtId="0" fontId="45" fillId="0" borderId="1" xfId="52" applyFont="1" applyFill="1" applyBorder="1" applyAlignment="1">
      <alignment vertical="center" wrapText="1"/>
    </xf>
    <xf numFmtId="0" fontId="45" fillId="0" borderId="76" xfId="52" applyFont="1" applyFill="1" applyBorder="1" applyAlignment="1">
      <alignment vertical="center" wrapText="1"/>
    </xf>
    <xf numFmtId="0" fontId="45" fillId="0" borderId="77" xfId="52" applyFont="1" applyFill="1" applyBorder="1" applyAlignment="1">
      <alignment vertical="center" wrapText="1"/>
    </xf>
    <xf numFmtId="3" fontId="46" fillId="0" borderId="0" xfId="52" applyNumberFormat="1" applyFont="1" applyAlignment="1">
      <alignment vertical="center"/>
    </xf>
    <xf numFmtId="0" fontId="45" fillId="28" borderId="55" xfId="52" applyFont="1" applyFill="1" applyBorder="1" applyAlignment="1">
      <alignment horizontal="left" vertical="center" wrapText="1"/>
    </xf>
    <xf numFmtId="49" fontId="46" fillId="28" borderId="16" xfId="52" applyNumberFormat="1" applyFont="1" applyFill="1" applyBorder="1" applyAlignment="1">
      <alignment horizontal="justify" vertical="center"/>
    </xf>
    <xf numFmtId="0" fontId="10" fillId="0" borderId="0" xfId="52" applyFont="1" applyFill="1" applyAlignment="1">
      <alignment vertical="center"/>
    </xf>
    <xf numFmtId="0" fontId="52" fillId="0" borderId="0" xfId="58" applyFont="1"/>
    <xf numFmtId="3" fontId="46" fillId="0" borderId="4" xfId="52" applyNumberFormat="1" applyFont="1" applyFill="1" applyBorder="1" applyAlignment="1">
      <alignment vertical="center"/>
    </xf>
    <xf numFmtId="0" fontId="45" fillId="0" borderId="75" xfId="52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46" fillId="0" borderId="0" xfId="51" applyFont="1"/>
    <xf numFmtId="0" fontId="46" fillId="0" borderId="0" xfId="51" applyFont="1" applyBorder="1"/>
    <xf numFmtId="0" fontId="20" fillId="0" borderId="0" xfId="51" applyFont="1" applyBorder="1"/>
    <xf numFmtId="0" fontId="53" fillId="0" borderId="0" xfId="51" applyFont="1"/>
    <xf numFmtId="0" fontId="45" fillId="0" borderId="0" xfId="51" applyFont="1" applyAlignment="1">
      <alignment horizontal="right"/>
    </xf>
    <xf numFmtId="0" fontId="12" fillId="0" borderId="18" xfId="51" applyFont="1" applyBorder="1" applyAlignment="1">
      <alignment horizontal="center" vertical="center" wrapText="1"/>
    </xf>
    <xf numFmtId="0" fontId="12" fillId="0" borderId="17" xfId="51" applyFont="1" applyBorder="1" applyAlignment="1">
      <alignment horizontal="center" vertical="center" wrapText="1"/>
    </xf>
    <xf numFmtId="0" fontId="12" fillId="0" borderId="16" xfId="51" applyFont="1" applyBorder="1" applyAlignment="1">
      <alignment horizontal="center" vertical="center" wrapText="1"/>
    </xf>
    <xf numFmtId="0" fontId="46" fillId="0" borderId="0" xfId="51" applyFont="1" applyBorder="1" applyAlignment="1">
      <alignment horizontal="center" vertical="center" wrapText="1"/>
    </xf>
    <xf numFmtId="0" fontId="45" fillId="0" borderId="0" xfId="51" applyFont="1" applyBorder="1" applyAlignment="1">
      <alignment horizontal="center" vertical="center" wrapText="1"/>
    </xf>
    <xf numFmtId="4" fontId="10" fillId="0" borderId="10" xfId="51" applyNumberFormat="1" applyFont="1" applyBorder="1" applyAlignment="1">
      <alignment horizontal="right" vertical="center"/>
    </xf>
    <xf numFmtId="4" fontId="10" fillId="0" borderId="9" xfId="51" applyNumberFormat="1" applyFont="1" applyBorder="1" applyAlignment="1">
      <alignment horizontal="right" vertical="center"/>
    </xf>
    <xf numFmtId="4" fontId="10" fillId="0" borderId="13" xfId="51" applyNumberFormat="1" applyFont="1" applyBorder="1" applyAlignment="1">
      <alignment horizontal="right" vertical="center"/>
    </xf>
    <xf numFmtId="4" fontId="10" fillId="0" borderId="4" xfId="51" applyNumberFormat="1" applyFont="1" applyBorder="1" applyAlignment="1">
      <alignment horizontal="right" vertical="center"/>
    </xf>
    <xf numFmtId="4" fontId="10" fillId="0" borderId="2" xfId="51" applyNumberFormat="1" applyFont="1" applyBorder="1" applyAlignment="1">
      <alignment horizontal="right" vertical="center"/>
    </xf>
    <xf numFmtId="4" fontId="10" fillId="0" borderId="5" xfId="51" applyNumberFormat="1" applyFont="1" applyBorder="1" applyAlignment="1">
      <alignment horizontal="right" vertical="center"/>
    </xf>
    <xf numFmtId="4" fontId="12" fillId="0" borderId="4" xfId="51" applyNumberFormat="1" applyFont="1" applyBorder="1" applyAlignment="1">
      <alignment vertical="center"/>
    </xf>
    <xf numFmtId="4" fontId="12" fillId="0" borderId="2" xfId="51" applyNumberFormat="1" applyFont="1" applyBorder="1" applyAlignment="1">
      <alignment vertical="center"/>
    </xf>
    <xf numFmtId="4" fontId="12" fillId="0" borderId="5" xfId="51" applyNumberFormat="1" applyFont="1" applyBorder="1" applyAlignment="1">
      <alignment vertical="center"/>
    </xf>
    <xf numFmtId="0" fontId="46" fillId="0" borderId="0" xfId="51" applyFont="1" applyBorder="1" applyAlignment="1">
      <alignment wrapText="1"/>
    </xf>
    <xf numFmtId="4" fontId="10" fillId="0" borderId="8" xfId="51" applyNumberFormat="1" applyFont="1" applyFill="1" applyBorder="1" applyAlignment="1">
      <alignment vertical="center"/>
    </xf>
    <xf numFmtId="4" fontId="10" fillId="0" borderId="7" xfId="51" applyNumberFormat="1" applyFont="1" applyFill="1" applyBorder="1" applyAlignment="1">
      <alignment vertical="center"/>
    </xf>
    <xf numFmtId="4" fontId="10" fillId="0" borderId="38" xfId="51" applyNumberFormat="1" applyFont="1" applyFill="1" applyBorder="1" applyAlignment="1">
      <alignment vertical="center"/>
    </xf>
    <xf numFmtId="0" fontId="46" fillId="0" borderId="0" xfId="51" applyFont="1" applyFill="1" applyBorder="1" applyAlignment="1">
      <alignment horizontal="left" vertical="center" wrapText="1"/>
    </xf>
    <xf numFmtId="4" fontId="46" fillId="0" borderId="0" xfId="51" applyNumberFormat="1" applyFont="1" applyBorder="1" applyAlignment="1">
      <alignment horizontal="center" vertical="center"/>
    </xf>
    <xf numFmtId="10" fontId="12" fillId="28" borderId="18" xfId="51" applyNumberFormat="1" applyFont="1" applyFill="1" applyBorder="1" applyAlignment="1">
      <alignment vertical="center"/>
    </xf>
    <xf numFmtId="10" fontId="12" fillId="28" borderId="17" xfId="51" applyNumberFormat="1" applyFont="1" applyFill="1" applyBorder="1" applyAlignment="1">
      <alignment vertical="center"/>
    </xf>
    <xf numFmtId="10" fontId="12" fillId="28" borderId="16" xfId="51" applyNumberFormat="1" applyFont="1" applyFill="1" applyBorder="1" applyAlignment="1">
      <alignment vertical="center"/>
    </xf>
    <xf numFmtId="0" fontId="43" fillId="0" borderId="0" xfId="51" applyFont="1" applyAlignment="1">
      <alignment horizontal="right"/>
    </xf>
    <xf numFmtId="0" fontId="43" fillId="0" borderId="0" xfId="51" applyFont="1"/>
    <xf numFmtId="3" fontId="46" fillId="0" borderId="0" xfId="51" applyNumberFormat="1" applyFont="1" applyBorder="1"/>
    <xf numFmtId="0" fontId="45" fillId="0" borderId="0" xfId="51" applyFont="1" applyBorder="1" applyAlignment="1">
      <alignment horizontal="center" vertical="center"/>
    </xf>
    <xf numFmtId="168" fontId="45" fillId="0" borderId="0" xfId="51" applyNumberFormat="1" applyFont="1" applyBorder="1"/>
    <xf numFmtId="0" fontId="15" fillId="0" borderId="0" xfId="51" applyFont="1"/>
    <xf numFmtId="4" fontId="45" fillId="0" borderId="0" xfId="51" applyNumberFormat="1" applyFont="1" applyBorder="1" applyAlignment="1">
      <alignment horizontal="center" vertical="center"/>
    </xf>
    <xf numFmtId="4" fontId="10" fillId="0" borderId="24" xfId="51" applyNumberFormat="1" applyFont="1" applyBorder="1" applyAlignment="1">
      <alignment horizontal="right" vertical="center"/>
    </xf>
    <xf numFmtId="4" fontId="10" fillId="0" borderId="36" xfId="51" applyNumberFormat="1" applyFont="1" applyBorder="1" applyAlignment="1">
      <alignment horizontal="right" vertical="center"/>
    </xf>
    <xf numFmtId="4" fontId="10" fillId="0" borderId="25" xfId="51" applyNumberFormat="1" applyFont="1" applyBorder="1" applyAlignment="1">
      <alignment horizontal="right" vertical="center"/>
    </xf>
    <xf numFmtId="0" fontId="46" fillId="0" borderId="0" xfId="51" applyFont="1" applyBorder="1" applyAlignment="1">
      <alignment vertical="center"/>
    </xf>
    <xf numFmtId="0" fontId="45" fillId="0" borderId="0" xfId="51" applyFont="1" applyBorder="1" applyAlignment="1">
      <alignment horizontal="left" vertical="center" wrapText="1"/>
    </xf>
    <xf numFmtId="10" fontId="45" fillId="0" borderId="0" xfId="51" applyNumberFormat="1" applyFont="1" applyBorder="1" applyAlignment="1">
      <alignment horizontal="center" vertical="center"/>
    </xf>
    <xf numFmtId="4" fontId="12" fillId="0" borderId="57" xfId="51" applyNumberFormat="1" applyFont="1" applyBorder="1" applyAlignment="1">
      <alignment horizontal="right" vertical="center"/>
    </xf>
    <xf numFmtId="4" fontId="12" fillId="0" borderId="43" xfId="51" applyNumberFormat="1" applyFont="1" applyBorder="1" applyAlignment="1">
      <alignment horizontal="right" vertical="center"/>
    </xf>
    <xf numFmtId="1" fontId="10" fillId="0" borderId="15" xfId="51" applyNumberFormat="1" applyFont="1" applyFill="1" applyBorder="1" applyAlignment="1">
      <alignment vertical="center"/>
    </xf>
    <xf numFmtId="1" fontId="10" fillId="0" borderId="53" xfId="51" applyNumberFormat="1" applyFont="1" applyFill="1" applyBorder="1" applyAlignment="1">
      <alignment vertical="center"/>
    </xf>
    <xf numFmtId="1" fontId="10" fillId="0" borderId="17" xfId="51" applyNumberFormat="1" applyFont="1" applyFill="1" applyBorder="1" applyAlignment="1">
      <alignment vertical="center"/>
    </xf>
    <xf numFmtId="1" fontId="10" fillId="0" borderId="16" xfId="51" applyNumberFormat="1" applyFont="1" applyFill="1" applyBorder="1" applyAlignment="1">
      <alignment vertical="center"/>
    </xf>
    <xf numFmtId="4" fontId="10" fillId="0" borderId="24" xfId="51" applyNumberFormat="1" applyFont="1" applyFill="1" applyBorder="1" applyAlignment="1">
      <alignment horizontal="right" vertical="center"/>
    </xf>
    <xf numFmtId="4" fontId="10" fillId="0" borderId="25" xfId="51" applyNumberFormat="1" applyFont="1" applyFill="1" applyBorder="1" applyAlignment="1">
      <alignment horizontal="right" vertical="center"/>
    </xf>
    <xf numFmtId="4" fontId="10" fillId="0" borderId="36" xfId="51" applyNumberFormat="1" applyFont="1" applyFill="1" applyBorder="1" applyAlignment="1">
      <alignment horizontal="right" vertical="center"/>
    </xf>
    <xf numFmtId="4" fontId="10" fillId="0" borderId="4" xfId="51" applyNumberFormat="1" applyFont="1" applyFill="1" applyBorder="1" applyAlignment="1">
      <alignment horizontal="right" vertical="center"/>
    </xf>
    <xf numFmtId="4" fontId="10" fillId="0" borderId="2" xfId="51" applyNumberFormat="1" applyFont="1" applyFill="1" applyBorder="1" applyAlignment="1">
      <alignment horizontal="right" vertical="center"/>
    </xf>
    <xf numFmtId="4" fontId="10" fillId="0" borderId="5" xfId="51" applyNumberFormat="1" applyFont="1" applyFill="1" applyBorder="1" applyAlignment="1">
      <alignment horizontal="right" vertical="center"/>
    </xf>
    <xf numFmtId="1" fontId="10" fillId="0" borderId="15" xfId="51" applyNumberFormat="1" applyFont="1" applyBorder="1" applyAlignment="1">
      <alignment vertical="center"/>
    </xf>
    <xf numFmtId="1" fontId="10" fillId="0" borderId="53" xfId="51" applyNumberFormat="1" applyFont="1" applyBorder="1" applyAlignment="1">
      <alignment vertical="center"/>
    </xf>
    <xf numFmtId="1" fontId="10" fillId="0" borderId="17" xfId="51" applyNumberFormat="1" applyFont="1" applyBorder="1" applyAlignment="1">
      <alignment vertical="center"/>
    </xf>
    <xf numFmtId="1" fontId="10" fillId="0" borderId="16" xfId="51" applyNumberFormat="1" applyFont="1" applyBorder="1" applyAlignment="1">
      <alignment vertical="center"/>
    </xf>
    <xf numFmtId="4" fontId="12" fillId="0" borderId="81" xfId="51" applyNumberFormat="1" applyFont="1" applyBorder="1" applyAlignment="1">
      <alignment horizontal="right" vertical="center"/>
    </xf>
    <xf numFmtId="4" fontId="12" fillId="0" borderId="83" xfId="51" applyNumberFormat="1" applyFont="1" applyBorder="1" applyAlignment="1">
      <alignment horizontal="right" vertical="center"/>
    </xf>
    <xf numFmtId="1" fontId="10" fillId="0" borderId="84" xfId="51" applyNumberFormat="1" applyFont="1" applyBorder="1" applyAlignment="1">
      <alignment vertical="center"/>
    </xf>
    <xf numFmtId="1" fontId="10" fillId="0" borderId="85" xfId="51" applyNumberFormat="1" applyFont="1" applyBorder="1" applyAlignment="1">
      <alignment vertical="center"/>
    </xf>
    <xf numFmtId="1" fontId="10" fillId="0" borderId="86" xfId="51" applyNumberFormat="1" applyFont="1" applyBorder="1" applyAlignment="1">
      <alignment vertical="center"/>
    </xf>
    <xf numFmtId="1" fontId="10" fillId="0" borderId="87" xfId="51" applyNumberFormat="1" applyFont="1" applyBorder="1" applyAlignment="1">
      <alignment vertical="center"/>
    </xf>
    <xf numFmtId="10" fontId="12" fillId="28" borderId="25" xfId="51" applyNumberFormat="1" applyFont="1" applyFill="1" applyBorder="1" applyAlignment="1">
      <alignment horizontal="right" vertical="center"/>
    </xf>
    <xf numFmtId="10" fontId="12" fillId="28" borderId="36" xfId="51" applyNumberFormat="1" applyFont="1" applyFill="1" applyBorder="1" applyAlignment="1">
      <alignment horizontal="right" vertical="center"/>
    </xf>
    <xf numFmtId="10" fontId="12" fillId="0" borderId="2" xfId="51" applyNumberFormat="1" applyFont="1" applyBorder="1" applyAlignment="1">
      <alignment horizontal="right" vertical="center"/>
    </xf>
    <xf numFmtId="10" fontId="12" fillId="0" borderId="5" xfId="51" applyNumberFormat="1" applyFont="1" applyBorder="1" applyAlignment="1">
      <alignment horizontal="right" vertical="center"/>
    </xf>
    <xf numFmtId="10" fontId="12" fillId="0" borderId="57" xfId="51" applyNumberFormat="1" applyFont="1" applyBorder="1" applyAlignment="1">
      <alignment horizontal="right" vertical="center"/>
    </xf>
    <xf numFmtId="10" fontId="12" fillId="0" borderId="43" xfId="51" applyNumberFormat="1" applyFont="1" applyBorder="1" applyAlignment="1">
      <alignment horizontal="right" vertical="center"/>
    </xf>
    <xf numFmtId="0" fontId="46" fillId="0" borderId="0" xfId="51" applyFont="1" applyAlignment="1">
      <alignment horizontal="left"/>
    </xf>
    <xf numFmtId="0" fontId="43" fillId="0" borderId="0" xfId="51" applyFont="1" applyAlignment="1">
      <alignment horizontal="left"/>
    </xf>
    <xf numFmtId="10" fontId="53" fillId="0" borderId="0" xfId="51" applyNumberFormat="1" applyFont="1" applyBorder="1" applyAlignment="1">
      <alignment horizontal="right" vertical="center"/>
    </xf>
    <xf numFmtId="0" fontId="15" fillId="0" borderId="0" xfId="51" applyFont="1" applyBorder="1"/>
    <xf numFmtId="0" fontId="46" fillId="0" borderId="0" xfId="51" applyFont="1" applyBorder="1" applyAlignment="1">
      <alignment horizontal="center"/>
    </xf>
    <xf numFmtId="4" fontId="15" fillId="0" borderId="0" xfId="51" applyNumberFormat="1" applyFont="1" applyBorder="1"/>
    <xf numFmtId="0" fontId="9" fillId="0" borderId="0" xfId="34" applyFont="1"/>
    <xf numFmtId="0" fontId="8" fillId="0" borderId="0" xfId="34" applyFont="1"/>
    <xf numFmtId="0" fontId="8" fillId="0" borderId="0" xfId="34" applyFont="1" applyAlignment="1">
      <alignment horizontal="right"/>
    </xf>
    <xf numFmtId="0" fontId="43" fillId="0" borderId="0" xfId="34" applyFont="1"/>
    <xf numFmtId="0" fontId="36" fillId="0" borderId="0" xfId="34" applyFont="1" applyFill="1"/>
    <xf numFmtId="0" fontId="8" fillId="0" borderId="0" xfId="34" applyFont="1" applyFill="1" applyAlignment="1"/>
    <xf numFmtId="0" fontId="56" fillId="0" borderId="0" xfId="34" applyFont="1" applyAlignment="1"/>
    <xf numFmtId="0" fontId="36" fillId="0" borderId="0" xfId="34" applyFont="1" applyAlignment="1"/>
    <xf numFmtId="0" fontId="36" fillId="0" borderId="0" xfId="34" applyFont="1"/>
    <xf numFmtId="0" fontId="46" fillId="0" borderId="0" xfId="52" applyFont="1" applyFill="1" applyAlignment="1">
      <alignment vertical="center"/>
    </xf>
    <xf numFmtId="3" fontId="46" fillId="0" borderId="0" xfId="52" applyNumberFormat="1" applyFont="1" applyFill="1" applyAlignment="1">
      <alignment vertical="center"/>
    </xf>
    <xf numFmtId="3" fontId="46" fillId="0" borderId="39" xfId="52" applyNumberFormat="1" applyFont="1" applyBorder="1" applyAlignment="1">
      <alignment vertical="center" wrapText="1"/>
    </xf>
    <xf numFmtId="0" fontId="46" fillId="0" borderId="39" xfId="52" applyFont="1" applyBorder="1" applyAlignment="1">
      <alignment vertical="center" wrapText="1"/>
    </xf>
    <xf numFmtId="49" fontId="46" fillId="0" borderId="88" xfId="52" applyNumberFormat="1" applyFont="1" applyFill="1" applyBorder="1" applyAlignment="1">
      <alignment horizontal="justify" vertical="center"/>
    </xf>
    <xf numFmtId="0" fontId="45" fillId="0" borderId="56" xfId="52" applyFont="1" applyFill="1" applyBorder="1" applyAlignment="1">
      <alignment vertical="center" wrapText="1"/>
    </xf>
    <xf numFmtId="0" fontId="45" fillId="0" borderId="40" xfId="52" applyFont="1" applyFill="1" applyBorder="1" applyAlignment="1">
      <alignment vertical="center" wrapText="1"/>
    </xf>
    <xf numFmtId="0" fontId="45" fillId="0" borderId="41" xfId="52" applyFont="1" applyFill="1" applyBorder="1" applyAlignment="1">
      <alignment vertical="center" wrapText="1"/>
    </xf>
    <xf numFmtId="0" fontId="10" fillId="0" borderId="0" xfId="0" applyFont="1"/>
    <xf numFmtId="0" fontId="10" fillId="31" borderId="4" xfId="37" applyFont="1" applyFill="1" applyBorder="1" applyAlignment="1">
      <alignment horizontal="center" vertical="center" wrapText="1"/>
    </xf>
    <xf numFmtId="0" fontId="10" fillId="31" borderId="2" xfId="37" applyFont="1" applyFill="1" applyBorder="1" applyAlignment="1">
      <alignment horizontal="center" vertical="center" wrapText="1"/>
    </xf>
    <xf numFmtId="0" fontId="10" fillId="31" borderId="49" xfId="37" applyFont="1" applyFill="1" applyBorder="1" applyAlignment="1">
      <alignment horizontal="center" vertical="center" wrapText="1"/>
    </xf>
    <xf numFmtId="0" fontId="10" fillId="31" borderId="5" xfId="37" applyFont="1" applyFill="1" applyBorder="1" applyAlignment="1">
      <alignment horizontal="center" vertical="center" wrapText="1"/>
    </xf>
    <xf numFmtId="0" fontId="45" fillId="28" borderId="66" xfId="52" applyFont="1" applyFill="1" applyBorder="1" applyAlignment="1">
      <alignment horizontal="justify" vertical="center"/>
    </xf>
    <xf numFmtId="0" fontId="46" fillId="0" borderId="45" xfId="52" applyFont="1" applyFill="1" applyBorder="1" applyAlignment="1">
      <alignment horizontal="justify" vertical="center" wrapText="1"/>
    </xf>
    <xf numFmtId="0" fontId="46" fillId="0" borderId="46" xfId="52" applyFont="1" applyFill="1" applyBorder="1" applyAlignment="1">
      <alignment horizontal="justify" vertical="center" wrapText="1"/>
    </xf>
    <xf numFmtId="0" fontId="46" fillId="0" borderId="5" xfId="52" applyFont="1" applyFill="1" applyBorder="1" applyAlignment="1">
      <alignment horizontal="justify" vertical="center" wrapText="1"/>
    </xf>
    <xf numFmtId="0" fontId="46" fillId="0" borderId="75" xfId="52" applyFont="1" applyFill="1" applyBorder="1" applyAlignment="1">
      <alignment horizontal="justify" vertical="center" wrapText="1"/>
    </xf>
    <xf numFmtId="0" fontId="45" fillId="28" borderId="63" xfId="54" applyFont="1" applyFill="1" applyBorder="1" applyAlignment="1">
      <alignment vertical="center" wrapText="1"/>
    </xf>
    <xf numFmtId="3" fontId="46" fillId="0" borderId="8" xfId="52" applyNumberFormat="1" applyFont="1" applyFill="1" applyBorder="1" applyAlignment="1">
      <alignment vertical="center"/>
    </xf>
    <xf numFmtId="3" fontId="46" fillId="0" borderId="8" xfId="52" applyNumberFormat="1" applyFont="1" applyFill="1" applyBorder="1" applyAlignment="1">
      <alignment horizontal="right" vertical="center"/>
    </xf>
    <xf numFmtId="0" fontId="46" fillId="0" borderId="38" xfId="52" applyFont="1" applyFill="1" applyBorder="1" applyAlignment="1">
      <alignment horizontal="justify" vertical="center" wrapText="1"/>
    </xf>
    <xf numFmtId="0" fontId="46" fillId="0" borderId="19" xfId="52" applyFont="1" applyFill="1" applyBorder="1" applyAlignment="1">
      <alignment vertical="center" wrapText="1"/>
    </xf>
    <xf numFmtId="0" fontId="38" fillId="0" borderId="0" xfId="1" applyFont="1" applyAlignment="1">
      <alignment horizontal="center" vertical="center" wrapText="1"/>
    </xf>
    <xf numFmtId="0" fontId="8" fillId="0" borderId="0" xfId="0" applyFont="1" applyAlignment="1"/>
    <xf numFmtId="3" fontId="16" fillId="2" borderId="4" xfId="1" applyNumberFormat="1" applyFont="1" applyFill="1" applyBorder="1" applyAlignment="1"/>
    <xf numFmtId="3" fontId="16" fillId="28" borderId="2" xfId="1" applyNumberFormat="1" applyFont="1" applyFill="1" applyBorder="1" applyAlignment="1"/>
    <xf numFmtId="3" fontId="10" fillId="0" borderId="4" xfId="1" applyNumberFormat="1" applyFont="1" applyFill="1" applyBorder="1" applyAlignment="1">
      <alignment horizontal="right"/>
    </xf>
    <xf numFmtId="3" fontId="10" fillId="0" borderId="5" xfId="1" applyNumberFormat="1" applyFont="1" applyFill="1" applyBorder="1" applyAlignment="1">
      <alignment horizontal="right"/>
    </xf>
    <xf numFmtId="0" fontId="40" fillId="0" borderId="57" xfId="51" applyNumberFormat="1" applyFont="1" applyFill="1" applyBorder="1" applyAlignment="1">
      <alignment horizontal="center" vertical="center" wrapText="1"/>
    </xf>
    <xf numFmtId="3" fontId="7" fillId="0" borderId="0" xfId="51" applyNumberFormat="1" applyAlignment="1">
      <alignment vertical="center"/>
    </xf>
    <xf numFmtId="3" fontId="41" fillId="0" borderId="5" xfId="1" applyNumberFormat="1" applyFont="1" applyFill="1" applyBorder="1" applyAlignment="1">
      <alignment vertical="center"/>
    </xf>
    <xf numFmtId="3" fontId="42" fillId="0" borderId="4" xfId="1" applyNumberFormat="1" applyFont="1" applyFill="1" applyBorder="1" applyAlignment="1">
      <alignment vertical="center"/>
    </xf>
    <xf numFmtId="3" fontId="42" fillId="0" borderId="45" xfId="1" applyNumberFormat="1" applyFont="1" applyFill="1" applyBorder="1" applyAlignment="1">
      <alignment vertical="center"/>
    </xf>
    <xf numFmtId="3" fontId="42" fillId="28" borderId="5" xfId="34" applyNumberFormat="1" applyFont="1" applyFill="1" applyBorder="1" applyAlignment="1">
      <alignment horizontal="right" vertical="center" wrapText="1"/>
    </xf>
    <xf numFmtId="3" fontId="42" fillId="0" borderId="51" xfId="51" applyNumberFormat="1" applyFont="1" applyFill="1" applyBorder="1" applyAlignment="1">
      <alignment horizontal="right" vertical="center" wrapText="1"/>
    </xf>
    <xf numFmtId="3" fontId="43" fillId="0" borderId="51" xfId="51" applyNumberFormat="1" applyFont="1" applyFill="1" applyBorder="1" applyAlignment="1">
      <alignment horizontal="right" vertical="center" wrapText="1"/>
    </xf>
    <xf numFmtId="3" fontId="43" fillId="0" borderId="2" xfId="51" applyNumberFormat="1" applyFont="1" applyFill="1" applyBorder="1" applyAlignment="1">
      <alignment horizontal="right" vertical="center" wrapText="1"/>
    </xf>
    <xf numFmtId="0" fontId="43" fillId="0" borderId="1" xfId="51" applyFont="1" applyFill="1" applyBorder="1" applyAlignment="1">
      <alignment vertical="center" wrapText="1"/>
    </xf>
    <xf numFmtId="0" fontId="43" fillId="30" borderId="10" xfId="51" applyFont="1" applyFill="1" applyBorder="1" applyAlignment="1">
      <alignment horizontal="center" vertical="center"/>
    </xf>
    <xf numFmtId="3" fontId="43" fillId="0" borderId="5" xfId="51" applyNumberFormat="1" applyFont="1" applyFill="1" applyBorder="1" applyAlignment="1">
      <alignment horizontal="right" vertical="center"/>
    </xf>
    <xf numFmtId="3" fontId="42" fillId="28" borderId="51" xfId="34" applyNumberFormat="1" applyFont="1" applyFill="1" applyBorder="1" applyAlignment="1">
      <alignment horizontal="right" vertical="center" wrapText="1"/>
    </xf>
    <xf numFmtId="3" fontId="42" fillId="0" borderId="52" xfId="51" applyNumberFormat="1" applyFont="1" applyFill="1" applyBorder="1" applyAlignment="1">
      <alignment horizontal="right" vertical="center" wrapText="1"/>
    </xf>
    <xf numFmtId="3" fontId="42" fillId="0" borderId="38" xfId="51" applyNumberFormat="1" applyFont="1" applyFill="1" applyBorder="1" applyAlignment="1">
      <alignment horizontal="right" vertical="center" wrapText="1"/>
    </xf>
    <xf numFmtId="49" fontId="45" fillId="0" borderId="0" xfId="52" applyNumberFormat="1" applyFont="1" applyAlignment="1">
      <alignment vertical="center"/>
    </xf>
    <xf numFmtId="0" fontId="46" fillId="0" borderId="4" xfId="52" applyNumberFormat="1" applyFont="1" applyFill="1" applyBorder="1" applyAlignment="1">
      <alignment horizontal="center" vertical="center" wrapText="1"/>
    </xf>
    <xf numFmtId="49" fontId="46" fillId="0" borderId="49" xfId="52" applyNumberFormat="1" applyFont="1" applyFill="1" applyBorder="1" applyAlignment="1">
      <alignment horizontal="left" vertical="center" wrapText="1"/>
    </xf>
    <xf numFmtId="0" fontId="57" fillId="0" borderId="0" xfId="54" applyFont="1" applyAlignment="1">
      <alignment vertical="center"/>
    </xf>
    <xf numFmtId="167" fontId="50" fillId="0" borderId="4" xfId="57" applyNumberFormat="1" applyFont="1" applyFill="1" applyBorder="1" applyAlignment="1">
      <alignment horizontal="center" vertical="center" wrapText="1"/>
    </xf>
    <xf numFmtId="0" fontId="46" fillId="0" borderId="4" xfId="54" applyFont="1" applyFill="1" applyBorder="1" applyAlignment="1">
      <alignment horizontal="center" vertical="center" wrapText="1"/>
    </xf>
    <xf numFmtId="0" fontId="46" fillId="0" borderId="78" xfId="54" applyFont="1" applyFill="1" applyBorder="1" applyAlignment="1">
      <alignment horizontal="left" vertical="center" wrapText="1"/>
    </xf>
    <xf numFmtId="0" fontId="43" fillId="0" borderId="37" xfId="54" applyFont="1" applyFill="1" applyBorder="1" applyAlignment="1">
      <alignment vertical="center"/>
    </xf>
    <xf numFmtId="0" fontId="46" fillId="30" borderId="0" xfId="52" applyFont="1" applyFill="1" applyAlignment="1">
      <alignment vertical="center"/>
    </xf>
    <xf numFmtId="3" fontId="46" fillId="0" borderId="4" xfId="52" applyNumberFormat="1" applyFont="1" applyFill="1" applyBorder="1" applyAlignment="1">
      <alignment vertical="center" wrapText="1"/>
    </xf>
    <xf numFmtId="0" fontId="51" fillId="0" borderId="0" xfId="52" applyFont="1" applyFill="1" applyAlignment="1">
      <alignment vertical="center"/>
    </xf>
    <xf numFmtId="0" fontId="58" fillId="0" borderId="0" xfId="52" applyFont="1" applyAlignment="1">
      <alignment vertical="center"/>
    </xf>
    <xf numFmtId="0" fontId="58" fillId="0" borderId="0" xfId="52" applyFont="1" applyFill="1" applyAlignment="1">
      <alignment vertical="center"/>
    </xf>
    <xf numFmtId="0" fontId="46" fillId="0" borderId="49" xfId="52" applyFont="1" applyFill="1" applyBorder="1" applyAlignment="1">
      <alignment horizontal="justify" vertical="center" wrapText="1"/>
    </xf>
    <xf numFmtId="0" fontId="45" fillId="0" borderId="56" xfId="52" applyFont="1" applyFill="1" applyBorder="1" applyAlignment="1">
      <alignment vertical="center"/>
    </xf>
    <xf numFmtId="0" fontId="45" fillId="0" borderId="40" xfId="52" applyFont="1" applyFill="1" applyBorder="1" applyAlignment="1">
      <alignment vertical="center"/>
    </xf>
    <xf numFmtId="0" fontId="45" fillId="0" borderId="41" xfId="52" applyFont="1" applyFill="1" applyBorder="1" applyAlignment="1">
      <alignment vertical="center"/>
    </xf>
    <xf numFmtId="0" fontId="46" fillId="0" borderId="3" xfId="52" applyFont="1" applyFill="1" applyBorder="1" applyAlignment="1">
      <alignment horizontal="justify" vertical="center" wrapText="1"/>
    </xf>
    <xf numFmtId="0" fontId="45" fillId="0" borderId="79" xfId="34" applyFont="1" applyBorder="1" applyAlignment="1" applyProtection="1">
      <alignment horizontal="center" vertical="center" wrapText="1"/>
      <protection locked="0"/>
    </xf>
    <xf numFmtId="4" fontId="45" fillId="28" borderId="42" xfId="34" applyNumberFormat="1" applyFont="1" applyFill="1" applyBorder="1" applyAlignment="1" applyProtection="1">
      <alignment horizontal="center" vertical="center"/>
      <protection locked="0"/>
    </xf>
    <xf numFmtId="4" fontId="45" fillId="28" borderId="79" xfId="34" applyNumberFormat="1" applyFont="1" applyFill="1" applyBorder="1" applyAlignment="1" applyProtection="1">
      <alignment horizontal="center" vertical="center"/>
      <protection locked="0"/>
    </xf>
    <xf numFmtId="4" fontId="45" fillId="28" borderId="89" xfId="34" applyNumberFormat="1" applyFont="1" applyFill="1" applyBorder="1" applyAlignment="1" applyProtection="1">
      <alignment horizontal="center" vertical="center"/>
      <protection locked="0"/>
    </xf>
    <xf numFmtId="0" fontId="46" fillId="0" borderId="8" xfId="52" applyNumberFormat="1" applyFont="1" applyFill="1" applyBorder="1" applyAlignment="1">
      <alignment horizontal="center" vertical="center" wrapText="1"/>
    </xf>
    <xf numFmtId="0" fontId="46" fillId="0" borderId="0" xfId="51" applyFont="1" applyAlignment="1"/>
    <xf numFmtId="4" fontId="12" fillId="0" borderId="4" xfId="51" applyNumberFormat="1" applyFont="1" applyFill="1" applyBorder="1" applyAlignment="1">
      <alignment vertical="center"/>
    </xf>
    <xf numFmtId="0" fontId="59" fillId="0" borderId="0" xfId="34" applyFont="1" applyFill="1" applyAlignment="1"/>
    <xf numFmtId="3" fontId="46" fillId="0" borderId="38" xfId="54" applyNumberFormat="1" applyFont="1" applyFill="1" applyBorder="1" applyAlignment="1">
      <alignment horizontal="justify" vertical="center" wrapText="1"/>
    </xf>
    <xf numFmtId="0" fontId="45" fillId="0" borderId="1" xfId="52" applyFont="1" applyFill="1" applyBorder="1" applyAlignment="1">
      <alignment horizontal="left" vertical="center"/>
    </xf>
    <xf numFmtId="0" fontId="9" fillId="0" borderId="0" xfId="37" applyFont="1" applyAlignment="1">
      <alignment horizontal="center" vertical="center"/>
    </xf>
    <xf numFmtId="0" fontId="47" fillId="0" borderId="0" xfId="37" applyFont="1" applyAlignment="1">
      <alignment horizontal="center"/>
    </xf>
    <xf numFmtId="0" fontId="46" fillId="0" borderId="0" xfId="51" applyFont="1" applyBorder="1" applyAlignment="1">
      <alignment horizontal="center" vertical="center"/>
    </xf>
    <xf numFmtId="0" fontId="46" fillId="0" borderId="0" xfId="51" applyFont="1" applyBorder="1" applyAlignment="1"/>
    <xf numFmtId="0" fontId="45" fillId="0" borderId="0" xfId="51" applyFont="1" applyBorder="1" applyAlignment="1">
      <alignment wrapText="1"/>
    </xf>
    <xf numFmtId="3" fontId="60" fillId="2" borderId="10" xfId="1" applyNumberFormat="1" applyFont="1" applyFill="1" applyBorder="1" applyAlignment="1"/>
    <xf numFmtId="3" fontId="60" fillId="28" borderId="2" xfId="1" applyNumberFormat="1" applyFont="1" applyFill="1" applyBorder="1" applyAlignment="1"/>
    <xf numFmtId="3" fontId="61" fillId="2" borderId="10" xfId="1" applyNumberFormat="1" applyFont="1" applyFill="1" applyBorder="1" applyAlignment="1"/>
    <xf numFmtId="3" fontId="61" fillId="28" borderId="10" xfId="1" applyNumberFormat="1" applyFont="1" applyFill="1" applyBorder="1" applyAlignment="1"/>
    <xf numFmtId="3" fontId="12" fillId="28" borderId="2" xfId="1" applyNumberFormat="1" applyFont="1" applyFill="1" applyBorder="1" applyAlignment="1"/>
    <xf numFmtId="3" fontId="12" fillId="28" borderId="7" xfId="1" applyNumberFormat="1" applyFont="1" applyFill="1" applyBorder="1" applyAlignment="1"/>
    <xf numFmtId="3" fontId="12" fillId="28" borderId="17" xfId="1" applyNumberFormat="1" applyFont="1" applyFill="1" applyBorder="1" applyAlignment="1"/>
    <xf numFmtId="3" fontId="42" fillId="0" borderId="5" xfId="51" applyNumberFormat="1" applyFont="1" applyFill="1" applyBorder="1" applyAlignment="1">
      <alignment horizontal="right" vertical="center"/>
    </xf>
    <xf numFmtId="0" fontId="43" fillId="0" borderId="6" xfId="51" applyFont="1" applyFill="1" applyBorder="1" applyAlignment="1">
      <alignment vertical="center" wrapText="1"/>
    </xf>
    <xf numFmtId="3" fontId="43" fillId="0" borderId="52" xfId="51" applyNumberFormat="1" applyFont="1" applyFill="1" applyBorder="1" applyAlignment="1">
      <alignment horizontal="right" vertical="center" wrapText="1"/>
    </xf>
    <xf numFmtId="3" fontId="43" fillId="0" borderId="38" xfId="51" applyNumberFormat="1" applyFont="1" applyFill="1" applyBorder="1" applyAlignment="1">
      <alignment horizontal="right" vertical="center" wrapText="1"/>
    </xf>
    <xf numFmtId="0" fontId="43" fillId="0" borderId="49" xfId="51" applyFont="1" applyFill="1" applyBorder="1" applyAlignment="1">
      <alignment vertical="center" wrapText="1"/>
    </xf>
    <xf numFmtId="3" fontId="43" fillId="0" borderId="51" xfId="51" applyNumberFormat="1" applyFont="1" applyFill="1" applyBorder="1" applyAlignment="1">
      <alignment horizontal="right" vertical="center"/>
    </xf>
    <xf numFmtId="0" fontId="43" fillId="0" borderId="6" xfId="51" applyFont="1" applyFill="1" applyBorder="1" applyAlignment="1">
      <alignment horizontal="justify" vertical="center" wrapText="1"/>
    </xf>
    <xf numFmtId="0" fontId="62" fillId="0" borderId="0" xfId="51" applyFont="1" applyAlignment="1">
      <alignment vertical="center"/>
    </xf>
    <xf numFmtId="3" fontId="46" fillId="0" borderId="68" xfId="54" applyNumberFormat="1" applyFont="1" applyFill="1" applyBorder="1" applyAlignment="1">
      <alignment vertical="center"/>
    </xf>
    <xf numFmtId="3" fontId="46" fillId="0" borderId="8" xfId="54" applyNumberFormat="1" applyFont="1" applyBorder="1" applyAlignment="1">
      <alignment horizontal="right" vertical="center"/>
    </xf>
    <xf numFmtId="0" fontId="46" fillId="0" borderId="5" xfId="63" applyFont="1" applyFill="1" applyBorder="1" applyAlignment="1">
      <alignment vertical="center" wrapText="1"/>
    </xf>
    <xf numFmtId="0" fontId="45" fillId="28" borderId="90" xfId="52" applyFont="1" applyFill="1" applyBorder="1" applyAlignment="1">
      <alignment horizontal="center" vertical="center" wrapText="1"/>
    </xf>
    <xf numFmtId="0" fontId="45" fillId="28" borderId="91" xfId="52" applyFont="1" applyFill="1" applyBorder="1" applyAlignment="1">
      <alignment horizontal="center" vertical="center" wrapText="1"/>
    </xf>
    <xf numFmtId="0" fontId="46" fillId="0" borderId="51" xfId="52" applyFont="1" applyFill="1" applyBorder="1" applyAlignment="1">
      <alignment horizontal="left" vertical="center" wrapText="1"/>
    </xf>
    <xf numFmtId="4" fontId="46" fillId="0" borderId="46" xfId="52" applyNumberFormat="1" applyFont="1" applyFill="1" applyBorder="1" applyAlignment="1">
      <alignment horizontal="justify" vertical="center" wrapText="1"/>
    </xf>
    <xf numFmtId="0" fontId="45" fillId="28" borderId="54" xfId="52" applyFont="1" applyFill="1" applyBorder="1" applyAlignment="1">
      <alignment vertical="center" wrapText="1"/>
    </xf>
    <xf numFmtId="0" fontId="46" fillId="0" borderId="0" xfId="52" applyFont="1" applyFill="1" applyBorder="1" applyAlignment="1">
      <alignment horizontal="left" vertical="center" wrapText="1"/>
    </xf>
    <xf numFmtId="4" fontId="46" fillId="0" borderId="75" xfId="52" applyNumberFormat="1" applyFont="1" applyFill="1" applyBorder="1" applyAlignment="1">
      <alignment horizontal="justify" vertical="center" wrapText="1"/>
    </xf>
    <xf numFmtId="4" fontId="46" fillId="0" borderId="45" xfId="52" applyNumberFormat="1" applyFont="1" applyFill="1" applyBorder="1" applyAlignment="1">
      <alignment horizontal="justify" vertical="center" wrapText="1"/>
    </xf>
    <xf numFmtId="49" fontId="46" fillId="0" borderId="51" xfId="52" applyNumberFormat="1" applyFont="1" applyFill="1" applyBorder="1" applyAlignment="1">
      <alignment horizontal="left" vertical="center" wrapText="1"/>
    </xf>
    <xf numFmtId="0" fontId="63" fillId="0" borderId="0" xfId="52" applyFont="1" applyAlignment="1">
      <alignment vertical="center"/>
    </xf>
    <xf numFmtId="0" fontId="64" fillId="0" borderId="0" xfId="52" applyFont="1" applyAlignment="1">
      <alignment vertical="center"/>
    </xf>
    <xf numFmtId="0" fontId="45" fillId="28" borderId="53" xfId="52" applyFont="1" applyFill="1" applyBorder="1" applyAlignment="1">
      <alignment vertical="center" wrapText="1"/>
    </xf>
    <xf numFmtId="49" fontId="46" fillId="0" borderId="78" xfId="52" applyNumberFormat="1" applyFont="1" applyFill="1" applyBorder="1" applyAlignment="1">
      <alignment horizontal="left" vertical="center" wrapText="1"/>
    </xf>
    <xf numFmtId="0" fontId="64" fillId="0" borderId="15" xfId="52" applyFont="1" applyFill="1" applyBorder="1" applyAlignment="1">
      <alignment vertical="center" wrapText="1"/>
    </xf>
    <xf numFmtId="0" fontId="64" fillId="0" borderId="53" xfId="52" applyFont="1" applyFill="1" applyBorder="1" applyAlignment="1">
      <alignment vertical="center" wrapText="1"/>
    </xf>
    <xf numFmtId="3" fontId="64" fillId="0" borderId="53" xfId="52" applyNumberFormat="1" applyFont="1" applyBorder="1" applyAlignment="1">
      <alignment vertical="center" wrapText="1"/>
    </xf>
    <xf numFmtId="0" fontId="64" fillId="0" borderId="53" xfId="52" applyFont="1" applyBorder="1" applyAlignment="1">
      <alignment vertical="center" wrapText="1"/>
    </xf>
    <xf numFmtId="49" fontId="64" fillId="0" borderId="66" xfId="52" applyNumberFormat="1" applyFont="1" applyFill="1" applyBorder="1" applyAlignment="1">
      <alignment horizontal="justify" vertical="center"/>
    </xf>
    <xf numFmtId="0" fontId="45" fillId="28" borderId="54" xfId="52" applyFont="1" applyFill="1" applyBorder="1" applyAlignment="1">
      <alignment horizontal="left" vertical="center" wrapText="1"/>
    </xf>
    <xf numFmtId="0" fontId="65" fillId="0" borderId="0" xfId="52" applyFont="1" applyFill="1" applyAlignment="1">
      <alignment vertical="center"/>
    </xf>
    <xf numFmtId="0" fontId="65" fillId="0" borderId="0" xfId="52" applyFont="1" applyAlignment="1">
      <alignment vertical="center"/>
    </xf>
    <xf numFmtId="0" fontId="66" fillId="0" borderId="0" xfId="58" applyFont="1"/>
    <xf numFmtId="0" fontId="67" fillId="0" borderId="0" xfId="52" applyFont="1" applyAlignment="1">
      <alignment vertical="center"/>
    </xf>
    <xf numFmtId="10" fontId="67" fillId="0" borderId="0" xfId="52" applyNumberFormat="1" applyFont="1" applyAlignment="1">
      <alignment vertical="center"/>
    </xf>
    <xf numFmtId="10" fontId="45" fillId="0" borderId="0" xfId="52" applyNumberFormat="1" applyFont="1" applyAlignment="1">
      <alignment horizontal="right" vertical="center"/>
    </xf>
    <xf numFmtId="4" fontId="45" fillId="0" borderId="0" xfId="52" applyNumberFormat="1" applyFont="1" applyAlignment="1">
      <alignment vertical="center"/>
    </xf>
    <xf numFmtId="0" fontId="45" fillId="0" borderId="3" xfId="52" applyFont="1" applyFill="1" applyBorder="1" applyAlignment="1">
      <alignment vertical="center"/>
    </xf>
    <xf numFmtId="0" fontId="45" fillId="0" borderId="51" xfId="52" applyFont="1" applyFill="1" applyBorder="1" applyAlignment="1">
      <alignment vertical="center"/>
    </xf>
    <xf numFmtId="3" fontId="46" fillId="0" borderId="0" xfId="52" applyNumberFormat="1" applyFont="1" applyBorder="1" applyAlignment="1">
      <alignment vertical="center"/>
    </xf>
    <xf numFmtId="3" fontId="46" fillId="0" borderId="75" xfId="52" applyNumberFormat="1" applyFont="1" applyBorder="1" applyAlignment="1">
      <alignment vertical="center"/>
    </xf>
    <xf numFmtId="49" fontId="46" fillId="0" borderId="61" xfId="52" applyNumberFormat="1" applyFont="1" applyFill="1" applyBorder="1" applyAlignment="1">
      <alignment horizontal="left" vertical="center" wrapText="1"/>
    </xf>
    <xf numFmtId="3" fontId="46" fillId="0" borderId="8" xfId="52" applyNumberFormat="1" applyFont="1" applyFill="1" applyBorder="1" applyAlignment="1">
      <alignment horizontal="center" vertical="center"/>
    </xf>
    <xf numFmtId="3" fontId="46" fillId="0" borderId="8" xfId="52" applyNumberFormat="1" applyFont="1" applyBorder="1" applyAlignment="1">
      <alignment vertical="center"/>
    </xf>
    <xf numFmtId="3" fontId="46" fillId="0" borderId="38" xfId="52" applyNumberFormat="1" applyFont="1" applyBorder="1" applyAlignment="1">
      <alignment vertical="center"/>
    </xf>
    <xf numFmtId="3" fontId="45" fillId="28" borderId="18" xfId="52" applyNumberFormat="1" applyFont="1" applyFill="1" applyBorder="1" applyAlignment="1">
      <alignment horizontal="center" vertical="center" wrapText="1"/>
    </xf>
    <xf numFmtId="10" fontId="45" fillId="28" borderId="18" xfId="52" applyNumberFormat="1" applyFont="1" applyFill="1" applyBorder="1" applyAlignment="1">
      <alignment horizontal="center" vertical="center" wrapText="1"/>
    </xf>
    <xf numFmtId="3" fontId="45" fillId="28" borderId="16" xfId="52" applyNumberFormat="1" applyFont="1" applyFill="1" applyBorder="1" applyAlignment="1">
      <alignment vertical="center" wrapText="1"/>
    </xf>
    <xf numFmtId="49" fontId="46" fillId="0" borderId="4" xfId="52" applyNumberFormat="1" applyFont="1" applyFill="1" applyBorder="1" applyAlignment="1">
      <alignment horizontal="center" vertical="center" wrapText="1"/>
    </xf>
    <xf numFmtId="3" fontId="46" fillId="0" borderId="4" xfId="52" applyNumberFormat="1" applyFont="1" applyFill="1" applyBorder="1" applyAlignment="1">
      <alignment horizontal="center" vertical="center"/>
    </xf>
    <xf numFmtId="3" fontId="46" fillId="0" borderId="4" xfId="52" applyNumberFormat="1" applyFont="1" applyBorder="1" applyAlignment="1">
      <alignment vertical="center"/>
    </xf>
    <xf numFmtId="3" fontId="46" fillId="0" borderId="5" xfId="52" applyNumberFormat="1" applyFont="1" applyBorder="1" applyAlignment="1">
      <alignment vertical="center"/>
    </xf>
    <xf numFmtId="0" fontId="45" fillId="0" borderId="51" xfId="52" applyFont="1" applyFill="1" applyBorder="1" applyAlignment="1">
      <alignment horizontal="center" vertical="center"/>
    </xf>
    <xf numFmtId="3" fontId="46" fillId="0" borderId="5" xfId="52" applyNumberFormat="1" applyFont="1" applyFill="1" applyBorder="1" applyAlignment="1">
      <alignment vertical="center"/>
    </xf>
    <xf numFmtId="0" fontId="68" fillId="0" borderId="15" xfId="52" applyFont="1" applyFill="1" applyBorder="1" applyAlignment="1">
      <alignment vertical="center" wrapText="1"/>
    </xf>
    <xf numFmtId="0" fontId="68" fillId="0" borderId="53" xfId="52" applyFont="1" applyFill="1" applyBorder="1" applyAlignment="1">
      <alignment vertical="center" wrapText="1"/>
    </xf>
    <xf numFmtId="3" fontId="68" fillId="0" borderId="53" xfId="52" applyNumberFormat="1" applyFont="1" applyBorder="1" applyAlignment="1">
      <alignment vertical="center" wrapText="1"/>
    </xf>
    <xf numFmtId="10" fontId="68" fillId="0" borderId="53" xfId="52" applyNumberFormat="1" applyFont="1" applyBorder="1" applyAlignment="1">
      <alignment horizontal="center" vertical="center" wrapText="1"/>
    </xf>
    <xf numFmtId="3" fontId="68" fillId="0" borderId="53" xfId="52" applyNumberFormat="1" applyFont="1" applyBorder="1" applyAlignment="1">
      <alignment horizontal="center" vertical="center" wrapText="1"/>
    </xf>
    <xf numFmtId="0" fontId="68" fillId="0" borderId="0" xfId="52" applyFont="1" applyBorder="1" applyAlignment="1">
      <alignment vertical="center"/>
    </xf>
    <xf numFmtId="0" fontId="68" fillId="0" borderId="75" xfId="52" applyFont="1" applyBorder="1" applyAlignment="1">
      <alignment vertical="center"/>
    </xf>
    <xf numFmtId="0" fontId="68" fillId="0" borderId="0" xfId="52" applyFont="1" applyAlignment="1">
      <alignment vertical="center"/>
    </xf>
    <xf numFmtId="3" fontId="67" fillId="0" borderId="0" xfId="52" applyNumberFormat="1" applyFont="1" applyAlignment="1">
      <alignment vertical="center"/>
    </xf>
    <xf numFmtId="0" fontId="67" fillId="0" borderId="0" xfId="52" applyFont="1" applyFill="1" applyAlignment="1">
      <alignment vertical="center"/>
    </xf>
    <xf numFmtId="10" fontId="67" fillId="0" borderId="0" xfId="52" applyNumberFormat="1" applyFont="1" applyFill="1" applyAlignment="1">
      <alignment vertical="center"/>
    </xf>
    <xf numFmtId="4" fontId="68" fillId="0" borderId="0" xfId="52" applyNumberFormat="1" applyFont="1" applyFill="1" applyAlignment="1">
      <alignment vertical="center"/>
    </xf>
    <xf numFmtId="4" fontId="67" fillId="0" borderId="0" xfId="52" applyNumberFormat="1" applyFont="1" applyAlignment="1">
      <alignment vertical="center"/>
    </xf>
    <xf numFmtId="0" fontId="69" fillId="0" borderId="0" xfId="58" applyFont="1"/>
    <xf numFmtId="0" fontId="61" fillId="0" borderId="0" xfId="52" applyFont="1" applyAlignment="1">
      <alignment horizontal="center" vertical="center"/>
    </xf>
    <xf numFmtId="4" fontId="70" fillId="0" borderId="0" xfId="52" applyNumberFormat="1" applyFont="1" applyAlignment="1">
      <alignment horizontal="center" vertical="center"/>
    </xf>
    <xf numFmtId="3" fontId="46" fillId="0" borderId="4" xfId="52" applyNumberFormat="1" applyFont="1" applyFill="1" applyBorder="1" applyAlignment="1">
      <alignment horizontal="center" vertical="center" wrapText="1"/>
    </xf>
    <xf numFmtId="0" fontId="46" fillId="0" borderId="49" xfId="65" applyFont="1" applyFill="1" applyBorder="1" applyAlignment="1">
      <alignment vertical="center" wrapText="1"/>
    </xf>
    <xf numFmtId="0" fontId="46" fillId="0" borderId="61" xfId="65" applyFont="1" applyFill="1" applyBorder="1" applyAlignment="1">
      <alignment vertical="center" wrapText="1"/>
    </xf>
    <xf numFmtId="49" fontId="46" fillId="0" borderId="8" xfId="52" applyNumberFormat="1" applyFont="1" applyFill="1" applyBorder="1" applyAlignment="1">
      <alignment horizontal="center" vertical="center" wrapText="1"/>
    </xf>
    <xf numFmtId="0" fontId="45" fillId="28" borderId="18" xfId="52" applyFont="1" applyFill="1" applyBorder="1" applyAlignment="1">
      <alignment vertical="center" wrapText="1"/>
    </xf>
    <xf numFmtId="3" fontId="70" fillId="28" borderId="17" xfId="52" applyNumberFormat="1" applyFont="1" applyFill="1" applyBorder="1" applyAlignment="1">
      <alignment horizontal="center" vertical="center" wrapText="1"/>
    </xf>
    <xf numFmtId="3" fontId="46" fillId="0" borderId="4" xfId="65" applyNumberFormat="1" applyFont="1" applyFill="1" applyBorder="1" applyAlignment="1">
      <alignment vertical="center"/>
    </xf>
    <xf numFmtId="0" fontId="46" fillId="0" borderId="45" xfId="65" applyFont="1" applyFill="1" applyBorder="1" applyAlignment="1">
      <alignment horizontal="justify" vertical="center" wrapText="1"/>
    </xf>
    <xf numFmtId="3" fontId="46" fillId="0" borderId="2" xfId="52" applyNumberFormat="1" applyFont="1" applyFill="1" applyBorder="1" applyAlignment="1">
      <alignment horizontal="center" vertical="center" wrapText="1"/>
    </xf>
    <xf numFmtId="0" fontId="46" fillId="0" borderId="5" xfId="65" applyFont="1" applyFill="1" applyBorder="1" applyAlignment="1">
      <alignment horizontal="justify" vertical="center" wrapText="1"/>
    </xf>
    <xf numFmtId="0" fontId="46" fillId="0" borderId="4" xfId="52" applyFont="1" applyFill="1" applyBorder="1" applyAlignment="1" applyProtection="1">
      <alignment horizontal="center" vertical="center" wrapText="1"/>
      <protection locked="0"/>
    </xf>
    <xf numFmtId="3" fontId="46" fillId="0" borderId="4" xfId="52" applyNumberFormat="1" applyFont="1" applyFill="1" applyBorder="1" applyAlignment="1" applyProtection="1">
      <alignment horizontal="right" vertical="center" wrapText="1"/>
      <protection locked="0"/>
    </xf>
    <xf numFmtId="0" fontId="46" fillId="0" borderId="5" xfId="52" applyFont="1" applyFill="1" applyBorder="1" applyAlignment="1" applyProtection="1">
      <alignment horizontal="justify" vertical="center" wrapText="1"/>
      <protection locked="0"/>
    </xf>
    <xf numFmtId="0" fontId="46" fillId="0" borderId="78" xfId="65" applyFont="1" applyFill="1" applyBorder="1" applyAlignment="1">
      <alignment vertical="center" wrapText="1"/>
    </xf>
    <xf numFmtId="0" fontId="46" fillId="0" borderId="92" xfId="52" applyFont="1" applyFill="1" applyBorder="1" applyAlignment="1" applyProtection="1">
      <alignment horizontal="center" vertical="center" wrapText="1"/>
      <protection locked="0"/>
    </xf>
    <xf numFmtId="3" fontId="46" fillId="0" borderId="12" xfId="52" applyNumberFormat="1" applyFont="1" applyFill="1" applyBorder="1" applyAlignment="1" applyProtection="1">
      <alignment horizontal="right" vertical="center" wrapText="1"/>
      <protection locked="0"/>
    </xf>
    <xf numFmtId="3" fontId="46" fillId="0" borderId="76" xfId="52" applyNumberFormat="1" applyFont="1" applyFill="1" applyBorder="1" applyAlignment="1">
      <alignment vertical="center" wrapText="1"/>
    </xf>
    <xf numFmtId="3" fontId="46" fillId="0" borderId="2" xfId="0" applyNumberFormat="1" applyFont="1" applyFill="1" applyBorder="1" applyAlignment="1">
      <alignment vertical="center"/>
    </xf>
    <xf numFmtId="3" fontId="46" fillId="0" borderId="9" xfId="0" applyNumberFormat="1" applyFont="1" applyFill="1" applyBorder="1" applyAlignment="1">
      <alignment vertical="center"/>
    </xf>
    <xf numFmtId="3" fontId="46" fillId="0" borderId="4" xfId="65" applyNumberFormat="1" applyFont="1" applyFill="1" applyBorder="1" applyAlignment="1">
      <alignment horizontal="center" vertical="center" wrapText="1"/>
    </xf>
    <xf numFmtId="3" fontId="46" fillId="0" borderId="4" xfId="65" applyNumberFormat="1" applyFont="1" applyFill="1" applyBorder="1" applyAlignment="1">
      <alignment horizontal="center" vertical="center"/>
    </xf>
    <xf numFmtId="3" fontId="46" fillId="0" borderId="9" xfId="65" applyNumberFormat="1" applyFont="1" applyFill="1" applyBorder="1" applyAlignment="1">
      <alignment horizontal="center" vertical="center"/>
    </xf>
    <xf numFmtId="3" fontId="46" fillId="0" borderId="9" xfId="65" applyNumberFormat="1" applyFont="1" applyFill="1" applyBorder="1" applyAlignment="1">
      <alignment vertical="center"/>
    </xf>
    <xf numFmtId="3" fontId="46" fillId="0" borderId="2" xfId="65" applyNumberFormat="1" applyFont="1" applyFill="1" applyBorder="1" applyAlignment="1">
      <alignment vertical="center"/>
    </xf>
    <xf numFmtId="0" fontId="58" fillId="0" borderId="4" xfId="52" applyFont="1" applyFill="1" applyBorder="1" applyAlignment="1">
      <alignment horizontal="center" vertical="center" wrapText="1"/>
    </xf>
    <xf numFmtId="3" fontId="46" fillId="0" borderId="10" xfId="65" applyNumberFormat="1" applyFont="1" applyFill="1" applyBorder="1" applyAlignment="1">
      <alignment vertical="center"/>
    </xf>
    <xf numFmtId="4" fontId="46" fillId="0" borderId="45" xfId="54" applyNumberFormat="1" applyFont="1" applyFill="1" applyBorder="1" applyAlignment="1">
      <alignment horizontal="justify" vertical="center" wrapText="1"/>
    </xf>
    <xf numFmtId="3" fontId="46" fillId="0" borderId="4" xfId="0" applyNumberFormat="1" applyFont="1" applyFill="1" applyBorder="1" applyAlignment="1">
      <alignment vertical="center"/>
    </xf>
    <xf numFmtId="3" fontId="58" fillId="0" borderId="4" xfId="65" applyNumberFormat="1" applyFont="1" applyFill="1" applyBorder="1" applyAlignment="1">
      <alignment vertical="center"/>
    </xf>
    <xf numFmtId="0" fontId="46" fillId="0" borderId="77" xfId="52" applyFont="1" applyFill="1" applyBorder="1" applyAlignment="1">
      <alignment horizontal="justify" vertical="center" wrapText="1"/>
    </xf>
    <xf numFmtId="3" fontId="46" fillId="0" borderId="8" xfId="65" applyNumberFormat="1" applyFont="1" applyFill="1" applyBorder="1" applyAlignment="1">
      <alignment vertical="center"/>
    </xf>
    <xf numFmtId="3" fontId="46" fillId="0" borderId="8" xfId="65" applyNumberFormat="1" applyFont="1" applyFill="1" applyBorder="1" applyAlignment="1">
      <alignment horizontal="center" vertical="center" wrapText="1"/>
    </xf>
    <xf numFmtId="0" fontId="46" fillId="0" borderId="8" xfId="52" applyFont="1" applyFill="1" applyBorder="1" applyAlignment="1">
      <alignment horizontal="center" vertical="center"/>
    </xf>
    <xf numFmtId="0" fontId="46" fillId="0" borderId="38" xfId="65" applyFont="1" applyFill="1" applyBorder="1" applyAlignment="1">
      <alignment horizontal="justify" vertical="center" wrapText="1"/>
    </xf>
    <xf numFmtId="0" fontId="46" fillId="0" borderId="4" xfId="52" applyFont="1" applyFill="1" applyBorder="1" applyAlignment="1">
      <alignment horizontal="center" vertical="center"/>
    </xf>
    <xf numFmtId="0" fontId="46" fillId="0" borderId="6" xfId="65" applyFont="1" applyFill="1" applyBorder="1" applyAlignment="1">
      <alignment vertical="center" wrapText="1"/>
    </xf>
    <xf numFmtId="0" fontId="70" fillId="0" borderId="0" xfId="52" applyFont="1" applyFill="1" applyAlignment="1">
      <alignment vertical="center"/>
    </xf>
    <xf numFmtId="3" fontId="46" fillId="0" borderId="10" xfId="52" applyNumberFormat="1" applyFont="1" applyFill="1" applyBorder="1" applyAlignment="1">
      <alignment horizontal="center" vertical="center" wrapText="1"/>
    </xf>
    <xf numFmtId="4" fontId="46" fillId="0" borderId="0" xfId="52" applyNumberFormat="1" applyFont="1" applyFill="1" applyAlignment="1">
      <alignment vertical="center" wrapText="1"/>
    </xf>
    <xf numFmtId="0" fontId="70" fillId="0" borderId="40" xfId="52" applyFont="1" applyFill="1" applyBorder="1" applyAlignment="1">
      <alignment horizontal="center" vertical="center"/>
    </xf>
    <xf numFmtId="0" fontId="46" fillId="0" borderId="50" xfId="52" applyFont="1" applyFill="1" applyBorder="1" applyAlignment="1">
      <alignment horizontal="center" vertical="center" wrapText="1"/>
    </xf>
    <xf numFmtId="0" fontId="46" fillId="0" borderId="61" xfId="52" applyFont="1" applyFill="1" applyBorder="1" applyAlignment="1">
      <alignment vertical="center" wrapText="1"/>
    </xf>
    <xf numFmtId="0" fontId="46" fillId="0" borderId="78" xfId="52" applyFont="1" applyFill="1" applyBorder="1" applyAlignment="1">
      <alignment vertical="center" wrapText="1"/>
    </xf>
    <xf numFmtId="0" fontId="46" fillId="0" borderId="12" xfId="52" applyNumberFormat="1" applyFont="1" applyFill="1" applyBorder="1" applyAlignment="1">
      <alignment horizontal="center" vertical="center" wrapText="1"/>
    </xf>
    <xf numFmtId="3" fontId="46" fillId="0" borderId="52" xfId="52" applyNumberFormat="1" applyFont="1" applyFill="1" applyBorder="1" applyAlignment="1">
      <alignment vertical="center"/>
    </xf>
    <xf numFmtId="3" fontId="46" fillId="0" borderId="12" xfId="52" applyNumberFormat="1" applyFont="1" applyFill="1" applyBorder="1" applyAlignment="1">
      <alignment horizontal="center" vertical="center" wrapText="1"/>
    </xf>
    <xf numFmtId="0" fontId="70" fillId="0" borderId="76" xfId="52" applyFont="1" applyFill="1" applyBorder="1" applyAlignment="1">
      <alignment horizontal="center" vertical="center" wrapText="1"/>
    </xf>
    <xf numFmtId="0" fontId="45" fillId="0" borderId="4" xfId="52" applyFont="1" applyFill="1" applyBorder="1" applyAlignment="1">
      <alignment vertical="center" wrapText="1"/>
    </xf>
    <xf numFmtId="0" fontId="46" fillId="0" borderId="5" xfId="0" applyFont="1" applyFill="1" applyBorder="1" applyAlignment="1">
      <alignment vertical="center" wrapText="1"/>
    </xf>
    <xf numFmtId="0" fontId="46" fillId="0" borderId="0" xfId="52" applyFont="1" applyFill="1" applyBorder="1" applyAlignment="1">
      <alignment horizontal="center" vertical="center" wrapText="1"/>
    </xf>
    <xf numFmtId="0" fontId="51" fillId="0" borderId="0" xfId="52" applyFont="1" applyFill="1" applyBorder="1" applyAlignment="1">
      <alignment vertical="center" wrapText="1"/>
    </xf>
    <xf numFmtId="0" fontId="51" fillId="0" borderId="0" xfId="65" applyFont="1" applyFill="1" applyBorder="1" applyAlignment="1">
      <alignment vertical="center" wrapText="1"/>
    </xf>
    <xf numFmtId="0" fontId="51" fillId="0" borderId="0" xfId="52" applyFont="1" applyFill="1" applyAlignment="1">
      <alignment vertical="center" wrapText="1"/>
    </xf>
    <xf numFmtId="0" fontId="70" fillId="0" borderId="0" xfId="52" applyFont="1" applyFill="1" applyBorder="1" applyAlignment="1">
      <alignment horizontal="center" vertical="center" wrapText="1"/>
    </xf>
    <xf numFmtId="3" fontId="46" fillId="0" borderId="2" xfId="52" applyNumberFormat="1" applyFont="1" applyFill="1" applyBorder="1" applyAlignment="1">
      <alignment horizontal="right" vertical="center" wrapText="1"/>
    </xf>
    <xf numFmtId="3" fontId="46" fillId="0" borderId="7" xfId="52" applyNumberFormat="1" applyFont="1" applyFill="1" applyBorder="1" applyAlignment="1">
      <alignment horizontal="center" vertical="center" wrapText="1"/>
    </xf>
    <xf numFmtId="0" fontId="46" fillId="0" borderId="92" xfId="52" applyFont="1" applyFill="1" applyBorder="1" applyAlignment="1">
      <alignment horizontal="center" vertical="center" wrapText="1"/>
    </xf>
    <xf numFmtId="3" fontId="46" fillId="0" borderId="52" xfId="52" applyNumberFormat="1" applyFont="1" applyFill="1" applyBorder="1" applyAlignment="1">
      <alignment vertical="center" wrapText="1"/>
    </xf>
    <xf numFmtId="3" fontId="46" fillId="0" borderId="8" xfId="52" applyNumberFormat="1" applyFont="1" applyFill="1" applyBorder="1" applyAlignment="1">
      <alignment horizontal="center" vertical="center" wrapText="1"/>
    </xf>
    <xf numFmtId="3" fontId="51" fillId="0" borderId="0" xfId="52" applyNumberFormat="1" applyFont="1" applyFill="1" applyAlignment="1">
      <alignment vertical="center"/>
    </xf>
    <xf numFmtId="3" fontId="46" fillId="0" borderId="52" xfId="52" applyNumberFormat="1" applyFont="1" applyFill="1" applyBorder="1" applyAlignment="1">
      <alignment horizontal="center" vertical="center" wrapText="1"/>
    </xf>
    <xf numFmtId="0" fontId="45" fillId="30" borderId="37" xfId="52" applyFont="1" applyFill="1" applyBorder="1" applyAlignment="1">
      <alignment vertical="center" wrapText="1"/>
    </xf>
    <xf numFmtId="0" fontId="45" fillId="30" borderId="0" xfId="52" applyFont="1" applyFill="1" applyBorder="1" applyAlignment="1">
      <alignment vertical="center" wrapText="1"/>
    </xf>
    <xf numFmtId="3" fontId="45" fillId="30" borderId="0" xfId="52" applyNumberFormat="1" applyFont="1" applyFill="1" applyBorder="1" applyAlignment="1">
      <alignment vertical="center" wrapText="1"/>
    </xf>
    <xf numFmtId="3" fontId="70" fillId="30" borderId="0" xfId="52" applyNumberFormat="1" applyFont="1" applyFill="1" applyBorder="1" applyAlignment="1">
      <alignment horizontal="center" vertical="center" wrapText="1"/>
    </xf>
    <xf numFmtId="0" fontId="46" fillId="30" borderId="75" xfId="52" applyFont="1" applyFill="1" applyBorder="1" applyAlignment="1">
      <alignment horizontal="justify" vertical="center"/>
    </xf>
    <xf numFmtId="3" fontId="46" fillId="0" borderId="2" xfId="52" applyNumberFormat="1" applyFont="1" applyFill="1" applyBorder="1" applyAlignment="1">
      <alignment horizontal="center" vertical="center"/>
    </xf>
    <xf numFmtId="0" fontId="46" fillId="0" borderId="39" xfId="52" applyFont="1" applyFill="1" applyBorder="1" applyAlignment="1">
      <alignment vertical="center" wrapText="1"/>
    </xf>
    <xf numFmtId="0" fontId="51" fillId="0" borderId="39" xfId="52" applyFont="1" applyBorder="1" applyAlignment="1">
      <alignment horizontal="center" vertical="center" wrapText="1"/>
    </xf>
    <xf numFmtId="3" fontId="10" fillId="0" borderId="0" xfId="52" applyNumberFormat="1" applyFont="1" applyFill="1" applyAlignment="1">
      <alignment vertical="center"/>
    </xf>
    <xf numFmtId="0" fontId="61" fillId="0" borderId="0" xfId="52" applyFont="1" applyFill="1" applyAlignment="1">
      <alignment horizontal="center" vertical="center"/>
    </xf>
    <xf numFmtId="0" fontId="12" fillId="0" borderId="18" xfId="51" applyFont="1" applyFill="1" applyBorder="1" applyAlignment="1">
      <alignment horizontal="center" vertical="center" wrapText="1"/>
    </xf>
    <xf numFmtId="0" fontId="12" fillId="0" borderId="17" xfId="51" applyFont="1" applyFill="1" applyBorder="1" applyAlignment="1">
      <alignment horizontal="center" vertical="center" wrapText="1"/>
    </xf>
    <xf numFmtId="4" fontId="12" fillId="0" borderId="57" xfId="51" applyNumberFormat="1" applyFont="1" applyFill="1" applyBorder="1" applyAlignment="1">
      <alignment horizontal="right" vertical="center"/>
    </xf>
    <xf numFmtId="3" fontId="46" fillId="0" borderId="0" xfId="52" applyNumberFormat="1" applyFont="1" applyFill="1" applyBorder="1" applyAlignment="1">
      <alignment vertical="center"/>
    </xf>
    <xf numFmtId="3" fontId="46" fillId="0" borderId="12" xfId="52" applyNumberFormat="1" applyFont="1" applyFill="1" applyBorder="1" applyAlignment="1">
      <alignment vertical="center"/>
    </xf>
    <xf numFmtId="3" fontId="45" fillId="0" borderId="51" xfId="52" applyNumberFormat="1" applyFont="1" applyFill="1" applyBorder="1" applyAlignment="1">
      <alignment vertical="center"/>
    </xf>
    <xf numFmtId="3" fontId="45" fillId="0" borderId="76" xfId="52" applyNumberFormat="1" applyFont="1" applyFill="1" applyBorder="1" applyAlignment="1">
      <alignment vertical="center" wrapText="1"/>
    </xf>
    <xf numFmtId="3" fontId="45" fillId="0" borderId="51" xfId="52" applyNumberFormat="1" applyFont="1" applyFill="1" applyBorder="1" applyAlignment="1">
      <alignment horizontal="center" vertical="center"/>
    </xf>
    <xf numFmtId="9" fontId="46" fillId="0" borderId="8" xfId="52" applyNumberFormat="1" applyFont="1" applyFill="1" applyBorder="1" applyAlignment="1">
      <alignment horizontal="center" vertical="center"/>
    </xf>
    <xf numFmtId="9" fontId="46" fillId="0" borderId="4" xfId="52" applyNumberFormat="1" applyFont="1" applyFill="1" applyBorder="1" applyAlignment="1">
      <alignment horizontal="center" vertical="center"/>
    </xf>
    <xf numFmtId="0" fontId="46" fillId="0" borderId="51" xfId="0" applyFont="1" applyBorder="1" applyAlignment="1">
      <alignment horizontal="center" vertical="center" wrapText="1"/>
    </xf>
    <xf numFmtId="3" fontId="10" fillId="0" borderId="4" xfId="37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8" fillId="0" borderId="0" xfId="1" applyFont="1" applyAlignment="1">
      <alignment horizontal="center" vertical="center" wrapText="1"/>
    </xf>
    <xf numFmtId="49" fontId="34" fillId="0" borderId="35" xfId="1" applyNumberFormat="1" applyFont="1" applyBorder="1" applyAlignment="1">
      <alignment horizontal="center" vertical="center" wrapText="1"/>
    </xf>
    <xf numFmtId="49" fontId="34" fillId="0" borderId="19" xfId="1" applyNumberFormat="1" applyFont="1" applyBorder="1" applyAlignment="1">
      <alignment horizontal="center" vertical="center" wrapText="1"/>
    </xf>
    <xf numFmtId="3" fontId="34" fillId="0" borderId="32" xfId="1" applyNumberFormat="1" applyFont="1" applyFill="1" applyBorder="1" applyAlignment="1">
      <alignment horizontal="center" vertical="center" wrapText="1"/>
    </xf>
    <xf numFmtId="3" fontId="34" fillId="0" borderId="22" xfId="1" applyNumberFormat="1" applyFont="1" applyFill="1" applyBorder="1" applyAlignment="1">
      <alignment horizontal="center" vertical="center" wrapText="1"/>
    </xf>
    <xf numFmtId="3" fontId="34" fillId="0" borderId="31" xfId="1" applyNumberFormat="1" applyFont="1" applyFill="1" applyBorder="1" applyAlignment="1">
      <alignment horizontal="center" vertical="center" wrapText="1"/>
    </xf>
    <xf numFmtId="3" fontId="34" fillId="0" borderId="23" xfId="1" applyNumberFormat="1" applyFont="1" applyFill="1" applyBorder="1" applyAlignment="1">
      <alignment horizontal="center" vertical="center" wrapText="1"/>
    </xf>
    <xf numFmtId="3" fontId="34" fillId="0" borderId="34" xfId="1" applyNumberFormat="1" applyFont="1" applyFill="1" applyBorder="1" applyAlignment="1">
      <alignment horizontal="center" vertical="center" wrapText="1"/>
    </xf>
    <xf numFmtId="3" fontId="34" fillId="0" borderId="21" xfId="1" applyNumberFormat="1" applyFont="1" applyFill="1" applyBorder="1" applyAlignment="1">
      <alignment horizontal="center" vertical="center" wrapText="1"/>
    </xf>
    <xf numFmtId="0" fontId="12" fillId="0" borderId="33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/>
    </xf>
    <xf numFmtId="0" fontId="40" fillId="0" borderId="33" xfId="51" applyFont="1" applyFill="1" applyBorder="1" applyAlignment="1">
      <alignment horizontal="center" vertical="center"/>
    </xf>
    <xf numFmtId="0" fontId="40" fillId="0" borderId="20" xfId="51" applyFont="1" applyFill="1" applyBorder="1" applyAlignment="1">
      <alignment horizontal="center" vertical="center"/>
    </xf>
    <xf numFmtId="0" fontId="41" fillId="0" borderId="32" xfId="51" applyFont="1" applyFill="1" applyBorder="1" applyAlignment="1">
      <alignment horizontal="center" vertical="center"/>
    </xf>
    <xf numFmtId="0" fontId="41" fillId="0" borderId="22" xfId="51" applyFont="1" applyFill="1" applyBorder="1" applyAlignment="1">
      <alignment horizontal="center" vertical="center"/>
    </xf>
    <xf numFmtId="165" fontId="40" fillId="0" borderId="25" xfId="51" applyNumberFormat="1" applyFont="1" applyFill="1" applyBorder="1" applyAlignment="1">
      <alignment horizontal="center" vertical="center" wrapText="1"/>
    </xf>
    <xf numFmtId="165" fontId="40" fillId="0" borderId="40" xfId="51" applyNumberFormat="1" applyFont="1" applyFill="1" applyBorder="1" applyAlignment="1">
      <alignment horizontal="center" vertical="center" wrapText="1"/>
    </xf>
    <xf numFmtId="165" fontId="40" fillId="0" borderId="41" xfId="51" applyNumberFormat="1" applyFont="1" applyFill="1" applyBorder="1" applyAlignment="1">
      <alignment horizontal="center" vertical="center" wrapText="1"/>
    </xf>
    <xf numFmtId="0" fontId="39" fillId="0" borderId="39" xfId="51" applyFont="1" applyFill="1" applyBorder="1" applyAlignment="1">
      <alignment horizontal="center" vertical="center" wrapText="1"/>
    </xf>
    <xf numFmtId="0" fontId="45" fillId="0" borderId="56" xfId="52" applyFont="1" applyFill="1" applyBorder="1" applyAlignment="1">
      <alignment horizontal="left" vertical="center" wrapText="1"/>
    </xf>
    <xf numFmtId="0" fontId="45" fillId="0" borderId="40" xfId="52" applyFont="1" applyFill="1" applyBorder="1" applyAlignment="1">
      <alignment horizontal="left" vertical="center" wrapText="1"/>
    </xf>
    <xf numFmtId="0" fontId="45" fillId="0" borderId="41" xfId="52" applyFont="1" applyFill="1" applyBorder="1" applyAlignment="1">
      <alignment horizontal="left" vertical="center" wrapText="1"/>
    </xf>
    <xf numFmtId="0" fontId="9" fillId="0" borderId="0" xfId="52" applyFont="1" applyAlignment="1">
      <alignment horizontal="center" vertical="center" wrapText="1"/>
    </xf>
    <xf numFmtId="0" fontId="7" fillId="0" borderId="0" xfId="54" applyFont="1" applyAlignment="1">
      <alignment horizontal="center" vertical="center" wrapText="1"/>
    </xf>
    <xf numFmtId="0" fontId="45" fillId="28" borderId="47" xfId="52" applyFont="1" applyFill="1" applyBorder="1" applyAlignment="1">
      <alignment horizontal="center" vertical="center" wrapText="1"/>
    </xf>
    <xf numFmtId="0" fontId="45" fillId="28" borderId="58" xfId="52" applyFont="1" applyFill="1" applyBorder="1" applyAlignment="1">
      <alignment horizontal="center" vertical="center" wrapText="1"/>
    </xf>
    <xf numFmtId="4" fontId="45" fillId="28" borderId="32" xfId="52" applyNumberFormat="1" applyFont="1" applyFill="1" applyBorder="1" applyAlignment="1">
      <alignment horizontal="center" vertical="center" wrapText="1"/>
    </xf>
    <xf numFmtId="4" fontId="45" fillId="28" borderId="22" xfId="52" applyNumberFormat="1" applyFont="1" applyFill="1" applyBorder="1" applyAlignment="1">
      <alignment horizontal="center" vertical="center" wrapText="1"/>
    </xf>
    <xf numFmtId="4" fontId="45" fillId="28" borderId="24" xfId="34" applyNumberFormat="1" applyFont="1" applyFill="1" applyBorder="1" applyAlignment="1">
      <alignment horizontal="center" vertical="center" wrapText="1"/>
    </xf>
    <xf numFmtId="0" fontId="48" fillId="0" borderId="24" xfId="34" applyFont="1" applyBorder="1" applyAlignment="1">
      <alignment vertical="center"/>
    </xf>
    <xf numFmtId="0" fontId="7" fillId="0" borderId="24" xfId="34" applyFont="1" applyBorder="1" applyAlignment="1">
      <alignment vertical="center"/>
    </xf>
    <xf numFmtId="0" fontId="7" fillId="0" borderId="24" xfId="54" applyFont="1" applyBorder="1" applyAlignment="1">
      <alignment vertical="center"/>
    </xf>
    <xf numFmtId="49" fontId="45" fillId="28" borderId="34" xfId="55" applyNumberFormat="1" applyFont="1" applyFill="1" applyBorder="1" applyAlignment="1">
      <alignment horizontal="center" vertical="center" wrapText="1"/>
    </xf>
    <xf numFmtId="0" fontId="49" fillId="0" borderId="21" xfId="66" applyFont="1" applyBorder="1" applyAlignment="1">
      <alignment horizontal="center" vertical="center" wrapText="1"/>
    </xf>
    <xf numFmtId="0" fontId="45" fillId="0" borderId="1" xfId="52" applyFont="1" applyFill="1" applyBorder="1" applyAlignment="1">
      <alignment horizontal="left" vertical="center"/>
    </xf>
    <xf numFmtId="0" fontId="45" fillId="0" borderId="76" xfId="52" applyFont="1" applyFill="1" applyBorder="1" applyAlignment="1">
      <alignment horizontal="left" vertical="center"/>
    </xf>
    <xf numFmtId="0" fontId="45" fillId="0" borderId="77" xfId="52" applyFont="1" applyFill="1" applyBorder="1" applyAlignment="1">
      <alignment horizontal="left" vertical="center"/>
    </xf>
    <xf numFmtId="0" fontId="45" fillId="0" borderId="1" xfId="52" applyFont="1" applyBorder="1" applyAlignment="1">
      <alignment horizontal="left" vertical="center" wrapText="1"/>
    </xf>
    <xf numFmtId="0" fontId="45" fillId="0" borderId="76" xfId="52" applyFont="1" applyBorder="1" applyAlignment="1">
      <alignment horizontal="left" vertical="center" wrapText="1"/>
    </xf>
    <xf numFmtId="0" fontId="45" fillId="0" borderId="77" xfId="52" applyFont="1" applyBorder="1" applyAlignment="1">
      <alignment horizontal="left" vertical="center" wrapText="1"/>
    </xf>
    <xf numFmtId="0" fontId="45" fillId="0" borderId="1" xfId="52" applyFont="1" applyFill="1" applyBorder="1" applyAlignment="1">
      <alignment horizontal="left" vertical="center" wrapText="1"/>
    </xf>
    <xf numFmtId="0" fontId="45" fillId="0" borderId="76" xfId="52" applyFont="1" applyFill="1" applyBorder="1" applyAlignment="1">
      <alignment horizontal="left" vertical="center" wrapText="1"/>
    </xf>
    <xf numFmtId="0" fontId="45" fillId="0" borderId="77" xfId="52" applyFont="1" applyFill="1" applyBorder="1" applyAlignment="1">
      <alignment horizontal="left" vertical="center" wrapText="1"/>
    </xf>
    <xf numFmtId="0" fontId="15" fillId="0" borderId="0" xfId="54" applyFont="1" applyFill="1" applyAlignment="1">
      <alignment horizontal="left" wrapText="1"/>
    </xf>
    <xf numFmtId="0" fontId="45" fillId="0" borderId="35" xfId="54" applyFont="1" applyFill="1" applyBorder="1" applyAlignment="1">
      <alignment horizontal="left" vertical="center" wrapText="1"/>
    </xf>
    <xf numFmtId="0" fontId="45" fillId="0" borderId="59" xfId="54" applyFont="1" applyFill="1" applyBorder="1" applyAlignment="1">
      <alignment horizontal="left" vertical="center" wrapText="1"/>
    </xf>
    <xf numFmtId="0" fontId="45" fillId="0" borderId="60" xfId="54" applyFont="1" applyFill="1" applyBorder="1" applyAlignment="1">
      <alignment horizontal="left" vertical="center" wrapText="1"/>
    </xf>
    <xf numFmtId="0" fontId="45" fillId="0" borderId="56" xfId="54" applyFont="1" applyFill="1" applyBorder="1" applyAlignment="1">
      <alignment horizontal="left" vertical="center" wrapText="1"/>
    </xf>
    <xf numFmtId="0" fontId="45" fillId="0" borderId="40" xfId="54" applyFont="1" applyFill="1" applyBorder="1" applyAlignment="1">
      <alignment horizontal="left" vertical="center" wrapText="1"/>
    </xf>
    <xf numFmtId="0" fontId="45" fillId="0" borderId="41" xfId="54" applyFont="1" applyFill="1" applyBorder="1" applyAlignment="1">
      <alignment horizontal="left" vertical="center" wrapText="1"/>
    </xf>
    <xf numFmtId="0" fontId="9" fillId="0" borderId="0" xfId="54" applyFont="1" applyFill="1" applyAlignment="1">
      <alignment horizontal="center" vertical="center" wrapText="1"/>
    </xf>
    <xf numFmtId="0" fontId="45" fillId="28" borderId="32" xfId="52" applyFont="1" applyFill="1" applyBorder="1" applyAlignment="1">
      <alignment horizontal="center" vertical="center" wrapText="1"/>
    </xf>
    <xf numFmtId="0" fontId="2" fillId="0" borderId="22" xfId="63" applyBorder="1" applyAlignment="1">
      <alignment horizontal="center" vertical="center" wrapText="1"/>
    </xf>
    <xf numFmtId="0" fontId="7" fillId="0" borderId="24" xfId="54" applyBorder="1" applyAlignment="1">
      <alignment vertical="center"/>
    </xf>
    <xf numFmtId="0" fontId="2" fillId="0" borderId="21" xfId="63" applyBorder="1" applyAlignment="1">
      <alignment horizontal="center" vertical="center" wrapText="1"/>
    </xf>
    <xf numFmtId="0" fontId="45" fillId="0" borderId="56" xfId="52" applyFont="1" applyBorder="1" applyAlignment="1">
      <alignment horizontal="left" vertical="center" wrapText="1"/>
    </xf>
    <xf numFmtId="0" fontId="45" fillId="0" borderId="40" xfId="52" applyFont="1" applyBorder="1" applyAlignment="1">
      <alignment horizontal="left" vertical="center" wrapText="1"/>
    </xf>
    <xf numFmtId="0" fontId="45" fillId="0" borderId="41" xfId="52" applyFont="1" applyBorder="1" applyAlignment="1">
      <alignment horizontal="left" vertical="center" wrapText="1"/>
    </xf>
    <xf numFmtId="0" fontId="45" fillId="0" borderId="56" xfId="52" applyFont="1" applyFill="1" applyBorder="1" applyAlignment="1">
      <alignment horizontal="left" vertical="center"/>
    </xf>
    <xf numFmtId="0" fontId="45" fillId="0" borderId="40" xfId="52" applyFont="1" applyFill="1" applyBorder="1" applyAlignment="1">
      <alignment horizontal="left" vertical="center"/>
    </xf>
    <xf numFmtId="0" fontId="45" fillId="0" borderId="41" xfId="52" applyFont="1" applyFill="1" applyBorder="1" applyAlignment="1">
      <alignment horizontal="left" vertical="center"/>
    </xf>
    <xf numFmtId="0" fontId="49" fillId="0" borderId="0" xfId="65" applyFont="1" applyAlignment="1">
      <alignment horizontal="center" vertical="center" wrapText="1"/>
    </xf>
    <xf numFmtId="0" fontId="49" fillId="0" borderId="22" xfId="65" applyFont="1" applyBorder="1" applyAlignment="1">
      <alignment horizontal="center" vertical="center" wrapText="1"/>
    </xf>
    <xf numFmtId="0" fontId="45" fillId="28" borderId="34" xfId="52" applyFont="1" applyFill="1" applyBorder="1" applyAlignment="1">
      <alignment horizontal="center" vertical="center" wrapText="1"/>
    </xf>
    <xf numFmtId="0" fontId="49" fillId="0" borderId="21" xfId="65" applyFont="1" applyBorder="1" applyAlignment="1">
      <alignment horizontal="center" vertical="center" wrapText="1"/>
    </xf>
    <xf numFmtId="0" fontId="26" fillId="0" borderId="0" xfId="35" applyAlignment="1">
      <alignment vertical="center"/>
    </xf>
    <xf numFmtId="0" fontId="45" fillId="0" borderId="47" xfId="34" applyFont="1" applyBorder="1" applyAlignment="1" applyProtection="1">
      <alignment horizontal="center" vertical="center" wrapText="1"/>
      <protection locked="0"/>
    </xf>
    <xf numFmtId="0" fontId="45" fillId="0" borderId="58" xfId="34" applyFont="1" applyBorder="1" applyAlignment="1" applyProtection="1">
      <alignment horizontal="center" vertical="center" wrapText="1"/>
      <protection locked="0"/>
    </xf>
    <xf numFmtId="4" fontId="45" fillId="0" borderId="24" xfId="34" applyNumberFormat="1" applyFont="1" applyBorder="1" applyAlignment="1" applyProtection="1">
      <alignment horizontal="center" vertical="center" wrapText="1"/>
      <protection locked="0"/>
    </xf>
    <xf numFmtId="4" fontId="45" fillId="0" borderId="42" xfId="34" applyNumberFormat="1" applyFont="1" applyBorder="1" applyAlignment="1" applyProtection="1">
      <alignment horizontal="center" vertical="center" wrapText="1"/>
      <protection locked="0"/>
    </xf>
    <xf numFmtId="4" fontId="45" fillId="0" borderId="32" xfId="34" applyNumberFormat="1" applyFont="1" applyBorder="1" applyAlignment="1" applyProtection="1">
      <alignment horizontal="center" vertical="center" wrapText="1"/>
      <protection locked="0"/>
    </xf>
    <xf numFmtId="4" fontId="45" fillId="0" borderId="22" xfId="34" applyNumberFormat="1" applyFont="1" applyBorder="1" applyAlignment="1" applyProtection="1">
      <alignment horizontal="center" vertical="center" wrapText="1"/>
      <protection locked="0"/>
    </xf>
    <xf numFmtId="4" fontId="45" fillId="28" borderId="24" xfId="34" applyNumberFormat="1" applyFont="1" applyFill="1" applyBorder="1" applyAlignment="1" applyProtection="1">
      <alignment horizontal="center" vertical="center"/>
      <protection locked="0"/>
    </xf>
    <xf numFmtId="4" fontId="45" fillId="28" borderId="36" xfId="34" applyNumberFormat="1" applyFont="1" applyFill="1" applyBorder="1" applyAlignment="1" applyProtection="1">
      <alignment horizontal="center" vertical="center"/>
      <protection locked="0"/>
    </xf>
    <xf numFmtId="0" fontId="9" fillId="0" borderId="0" xfId="37" applyFont="1" applyAlignment="1">
      <alignment horizontal="center" vertical="center"/>
    </xf>
    <xf numFmtId="0" fontId="47" fillId="0" borderId="0" xfId="37" applyFont="1" applyAlignment="1">
      <alignment horizontal="center"/>
    </xf>
    <xf numFmtId="0" fontId="12" fillId="0" borderId="47" xfId="37" applyFont="1" applyBorder="1" applyAlignment="1">
      <alignment horizontal="center" vertical="center" wrapText="1"/>
    </xf>
    <xf numFmtId="0" fontId="12" fillId="0" borderId="24" xfId="37" applyFont="1" applyBorder="1" applyAlignment="1">
      <alignment horizontal="center" vertical="center"/>
    </xf>
    <xf numFmtId="0" fontId="12" fillId="0" borderId="36" xfId="37" applyFont="1" applyBorder="1" applyAlignment="1">
      <alignment horizontal="center" vertical="center"/>
    </xf>
    <xf numFmtId="0" fontId="10" fillId="0" borderId="24" xfId="37" applyFont="1" applyBorder="1" applyAlignment="1">
      <alignment horizontal="center" vertical="center"/>
    </xf>
    <xf numFmtId="0" fontId="10" fillId="0" borderId="36" xfId="37" applyFont="1" applyBorder="1" applyAlignment="1">
      <alignment horizontal="center" vertical="center"/>
    </xf>
    <xf numFmtId="0" fontId="12" fillId="0" borderId="25" xfId="37" applyFont="1" applyBorder="1" applyAlignment="1">
      <alignment horizontal="center" vertical="center" wrapText="1"/>
    </xf>
    <xf numFmtId="0" fontId="12" fillId="0" borderId="40" xfId="37" applyFont="1" applyBorder="1" applyAlignment="1">
      <alignment horizontal="center" vertical="center" wrapText="1"/>
    </xf>
    <xf numFmtId="0" fontId="12" fillId="0" borderId="56" xfId="37" applyFont="1" applyBorder="1" applyAlignment="1">
      <alignment horizontal="center" vertical="center" wrapText="1"/>
    </xf>
    <xf numFmtId="0" fontId="10" fillId="0" borderId="40" xfId="37" applyFont="1" applyBorder="1" applyAlignment="1">
      <alignment horizontal="center" vertical="center"/>
    </xf>
    <xf numFmtId="0" fontId="10" fillId="0" borderId="41" xfId="37" applyFont="1" applyBorder="1" applyAlignment="1">
      <alignment horizontal="center" vertical="center"/>
    </xf>
    <xf numFmtId="0" fontId="9" fillId="0" borderId="0" xfId="51" applyFont="1" applyAlignment="1">
      <alignment horizontal="center" vertical="center"/>
    </xf>
    <xf numFmtId="0" fontId="10" fillId="0" borderId="55" xfId="51" applyFont="1" applyBorder="1" applyAlignment="1">
      <alignment horizontal="center" vertical="center"/>
    </xf>
    <xf numFmtId="0" fontId="7" fillId="0" borderId="18" xfId="51" applyFont="1" applyBorder="1" applyAlignment="1">
      <alignment horizontal="center" vertical="center"/>
    </xf>
    <xf numFmtId="0" fontId="10" fillId="0" borderId="44" xfId="51" applyFont="1" applyBorder="1" applyAlignment="1">
      <alignment vertical="center"/>
    </xf>
    <xf numFmtId="0" fontId="7" fillId="0" borderId="10" xfId="51" applyFont="1" applyBorder="1" applyAlignment="1">
      <alignment vertical="center"/>
    </xf>
    <xf numFmtId="0" fontId="10" fillId="0" borderId="49" xfId="51" applyFont="1" applyBorder="1" applyAlignment="1">
      <alignment vertical="center"/>
    </xf>
    <xf numFmtId="0" fontId="7" fillId="0" borderId="4" xfId="51" applyFont="1" applyBorder="1" applyAlignment="1">
      <alignment vertical="center"/>
    </xf>
    <xf numFmtId="0" fontId="10" fillId="0" borderId="49" xfId="51" applyFont="1" applyFill="1" applyBorder="1" applyAlignment="1">
      <alignment horizontal="left" vertical="center" wrapText="1"/>
    </xf>
    <xf numFmtId="0" fontId="10" fillId="0" borderId="4" xfId="51" applyFont="1" applyFill="1" applyBorder="1" applyAlignment="1">
      <alignment horizontal="left" vertical="center" wrapText="1"/>
    </xf>
    <xf numFmtId="0" fontId="53" fillId="0" borderId="0" xfId="51" applyFont="1" applyAlignment="1">
      <alignment horizontal="center" vertical="center"/>
    </xf>
    <xf numFmtId="0" fontId="45" fillId="0" borderId="0" xfId="51" applyFont="1" applyBorder="1" applyAlignment="1">
      <alignment wrapText="1"/>
    </xf>
    <xf numFmtId="0" fontId="10" fillId="0" borderId="47" xfId="51" applyFont="1" applyBorder="1" applyAlignment="1">
      <alignment horizontal="left" vertical="center" wrapText="1"/>
    </xf>
    <xf numFmtId="0" fontId="10" fillId="0" borderId="24" xfId="51" applyFont="1" applyBorder="1" applyAlignment="1">
      <alignment horizontal="left" vertical="center" wrapText="1"/>
    </xf>
    <xf numFmtId="0" fontId="12" fillId="0" borderId="49" xfId="51" applyFont="1" applyBorder="1" applyAlignment="1">
      <alignment vertical="center"/>
    </xf>
    <xf numFmtId="0" fontId="55" fillId="0" borderId="4" xfId="51" applyFont="1" applyBorder="1" applyAlignment="1">
      <alignment vertical="center"/>
    </xf>
    <xf numFmtId="0" fontId="12" fillId="0" borderId="14" xfId="51" applyFont="1" applyBorder="1" applyAlignment="1">
      <alignment horizontal="left" vertical="center" wrapText="1"/>
    </xf>
    <xf numFmtId="0" fontId="7" fillId="0" borderId="79" xfId="51" applyFont="1" applyBorder="1" applyAlignment="1"/>
    <xf numFmtId="0" fontId="12" fillId="28" borderId="15" xfId="51" applyFont="1" applyFill="1" applyBorder="1" applyAlignment="1">
      <alignment vertical="center" wrapText="1"/>
    </xf>
    <xf numFmtId="0" fontId="55" fillId="28" borderId="54" xfId="51" applyFont="1" applyFill="1" applyBorder="1" applyAlignment="1">
      <alignment vertical="center" wrapText="1"/>
    </xf>
    <xf numFmtId="0" fontId="10" fillId="0" borderId="47" xfId="51" applyFont="1" applyFill="1" applyBorder="1" applyAlignment="1">
      <alignment horizontal="left" vertical="center" wrapText="1"/>
    </xf>
    <xf numFmtId="0" fontId="10" fillId="0" borderId="24" xfId="51" applyFont="1" applyFill="1" applyBorder="1" applyAlignment="1">
      <alignment horizontal="left" vertical="center" wrapText="1"/>
    </xf>
    <xf numFmtId="0" fontId="53" fillId="0" borderId="0" xfId="51" applyFont="1" applyFill="1" applyAlignment="1">
      <alignment horizontal="center" vertical="center"/>
    </xf>
    <xf numFmtId="0" fontId="12" fillId="0" borderId="58" xfId="51" applyFont="1" applyBorder="1" applyAlignment="1">
      <alignment vertical="center" wrapText="1"/>
    </xf>
    <xf numFmtId="0" fontId="12" fillId="0" borderId="42" xfId="51" applyFont="1" applyBorder="1" applyAlignment="1">
      <alignment vertical="center" wrapText="1"/>
    </xf>
    <xf numFmtId="0" fontId="12" fillId="0" borderId="14" xfId="51" applyFont="1" applyBorder="1" applyAlignment="1">
      <alignment vertical="center" wrapText="1"/>
    </xf>
    <xf numFmtId="0" fontId="12" fillId="0" borderId="79" xfId="51" applyFont="1" applyBorder="1" applyAlignment="1">
      <alignment vertical="center" wrapText="1"/>
    </xf>
    <xf numFmtId="0" fontId="46" fillId="0" borderId="0" xfId="51" applyFont="1" applyBorder="1" applyAlignment="1">
      <alignment horizontal="center" vertical="center"/>
    </xf>
    <xf numFmtId="0" fontId="46" fillId="0" borderId="0" xfId="51" applyFont="1" applyBorder="1" applyAlignment="1"/>
    <xf numFmtId="0" fontId="10" fillId="0" borderId="47" xfId="51" applyFont="1" applyFill="1" applyBorder="1" applyAlignment="1">
      <alignment vertical="center" wrapText="1"/>
    </xf>
    <xf numFmtId="0" fontId="10" fillId="0" borderId="24" xfId="51" applyFont="1" applyFill="1" applyBorder="1" applyAlignment="1">
      <alignment vertical="center" wrapText="1"/>
    </xf>
    <xf numFmtId="0" fontId="10" fillId="0" borderId="49" xfId="51" applyFont="1" applyFill="1" applyBorder="1" applyAlignment="1">
      <alignment vertical="center" wrapText="1"/>
    </xf>
    <xf numFmtId="0" fontId="10" fillId="0" borderId="4" xfId="51" applyFont="1" applyFill="1" applyBorder="1" applyAlignment="1">
      <alignment vertical="center" wrapText="1"/>
    </xf>
    <xf numFmtId="0" fontId="12" fillId="0" borderId="80" xfId="51" applyFont="1" applyBorder="1" applyAlignment="1">
      <alignment vertical="center" wrapText="1"/>
    </xf>
    <xf numFmtId="0" fontId="12" fillId="0" borderId="82" xfId="51" applyFont="1" applyBorder="1" applyAlignment="1">
      <alignment vertical="center" wrapText="1"/>
    </xf>
    <xf numFmtId="0" fontId="12" fillId="28" borderId="47" xfId="51" applyFont="1" applyFill="1" applyBorder="1" applyAlignment="1">
      <alignment horizontal="left" vertical="center" wrapText="1"/>
    </xf>
    <xf numFmtId="0" fontId="12" fillId="28" borderId="24" xfId="51" applyFont="1" applyFill="1" applyBorder="1" applyAlignment="1">
      <alignment horizontal="left" vertical="center" wrapText="1"/>
    </xf>
    <xf numFmtId="0" fontId="12" fillId="0" borderId="49" xfId="51" applyFont="1" applyBorder="1" applyAlignment="1">
      <alignment vertical="center" wrapText="1"/>
    </xf>
    <xf numFmtId="0" fontId="12" fillId="0" borderId="4" xfId="51" applyFont="1" applyBorder="1" applyAlignment="1">
      <alignment vertical="center" wrapText="1"/>
    </xf>
    <xf numFmtId="0" fontId="10" fillId="0" borderId="15" xfId="51" applyFont="1" applyBorder="1" applyAlignment="1">
      <alignment horizontal="center" vertical="center"/>
    </xf>
    <xf numFmtId="0" fontId="7" fillId="0" borderId="54" xfId="51" applyBorder="1" applyAlignment="1">
      <alignment horizontal="center" vertical="center"/>
    </xf>
    <xf numFmtId="0" fontId="12" fillId="0" borderId="56" xfId="51" applyFont="1" applyBorder="1" applyAlignment="1">
      <alignment vertical="center" wrapText="1"/>
    </xf>
    <xf numFmtId="0" fontId="12" fillId="0" borderId="48" xfId="51" applyFont="1" applyBorder="1" applyAlignment="1">
      <alignment vertical="center" wrapText="1"/>
    </xf>
    <xf numFmtId="0" fontId="10" fillId="0" borderId="44" xfId="51" applyFont="1" applyFill="1" applyBorder="1" applyAlignment="1">
      <alignment horizontal="left" vertical="center" wrapText="1"/>
    </xf>
    <xf numFmtId="0" fontId="10" fillId="0" borderId="9" xfId="51" applyFont="1" applyFill="1" applyBorder="1" applyAlignment="1">
      <alignment horizontal="left" vertical="center" wrapText="1"/>
    </xf>
    <xf numFmtId="0" fontId="55" fillId="28" borderId="53" xfId="51" applyFont="1" applyFill="1" applyBorder="1" applyAlignment="1">
      <alignment vertical="center" wrapText="1"/>
    </xf>
  </cellXfs>
  <cellStyles count="67">
    <cellStyle name="20 % – Zvýraznění1 2" xfId="2"/>
    <cellStyle name="20 % – Zvýraznění2 2" xfId="3"/>
    <cellStyle name="20 % – Zvýraznění3 2" xfId="4"/>
    <cellStyle name="20 % – Zvýraznění4 2" xfId="5"/>
    <cellStyle name="20 % - zvýraznenie1" xfId="6"/>
    <cellStyle name="20 % - zvýraznenie2" xfId="7"/>
    <cellStyle name="20 % - zvýraznenie3" xfId="8"/>
    <cellStyle name="20 % - zvýraznenie4" xfId="9"/>
    <cellStyle name="20 % - zvýraznenie5" xfId="10"/>
    <cellStyle name="20 % - zvýraznenie6" xfId="11"/>
    <cellStyle name="40 % – Zvýraznění3 2" xfId="12"/>
    <cellStyle name="40 % - zvýraznenie1" xfId="13"/>
    <cellStyle name="40 % - zvýraznenie2" xfId="14"/>
    <cellStyle name="40 % - zvýraznenie3" xfId="15"/>
    <cellStyle name="40 % - zvýraznenie4" xfId="16"/>
    <cellStyle name="40 % - zvýraznenie5" xfId="17"/>
    <cellStyle name="40 % - zvýraznenie6" xfId="18"/>
    <cellStyle name="60 % – Zvýraznění3 2" xfId="19"/>
    <cellStyle name="60 % – Zvýraznění4 2" xfId="20"/>
    <cellStyle name="60 % – Zvýraznění6 2" xfId="21"/>
    <cellStyle name="60 % - zvýraznenie1" xfId="22"/>
    <cellStyle name="60 % - zvýraznenie2" xfId="23"/>
    <cellStyle name="60 % - zvýraznenie3" xfId="24"/>
    <cellStyle name="60 % - zvýraznenie4" xfId="25"/>
    <cellStyle name="60 % - zvýraznenie5" xfId="26"/>
    <cellStyle name="60 % - zvýraznenie6" xfId="27"/>
    <cellStyle name="Dobrá" xfId="28"/>
    <cellStyle name="Kontrolná bunka" xfId="29"/>
    <cellStyle name="Neutrálna" xfId="30"/>
    <cellStyle name="Normal_Zlin II table for road scheme submission_new environmental wording" xfId="31"/>
    <cellStyle name="normálne 2" xfId="32"/>
    <cellStyle name="normálne_2007 až 2013 august 2008" xfId="33"/>
    <cellStyle name="Normální" xfId="0" builtinId="0"/>
    <cellStyle name="normální 2" xfId="34"/>
    <cellStyle name="Normální 3" xfId="35"/>
    <cellStyle name="Normální 3 2" xfId="54"/>
    <cellStyle name="Normální 4" xfId="36"/>
    <cellStyle name="Normální 4 2" xfId="51"/>
    <cellStyle name="Normální 5" xfId="37"/>
    <cellStyle name="Normální 6" xfId="53"/>
    <cellStyle name="Normální 6 2" xfId="59"/>
    <cellStyle name="Normální 6 2 2" xfId="62"/>
    <cellStyle name="Normální 6 2 2 2" xfId="63"/>
    <cellStyle name="Normální 6 3" xfId="60"/>
    <cellStyle name="Normální 6 3 2" xfId="61"/>
    <cellStyle name="Normální 6 3 2 2" xfId="64"/>
    <cellStyle name="Normální 6 3 2 3" xfId="66"/>
    <cellStyle name="Normální 6 3 3" xfId="65"/>
    <cellStyle name="normální_10_BILANCEE" xfId="1"/>
    <cellStyle name="normální_Akce EU - tabulka(tom)-final" xfId="58"/>
    <cellStyle name="normální_číselníky MSK" xfId="57"/>
    <cellStyle name="normální_EU akce-upr 2" xfId="52"/>
    <cellStyle name="normální_List1" xfId="56"/>
    <cellStyle name="Poznámka 2" xfId="38"/>
    <cellStyle name="Prepojená bunka" xfId="39"/>
    <cellStyle name="Procenta 2" xfId="55"/>
    <cellStyle name="Spolu" xfId="40"/>
    <cellStyle name="Text upozornenia" xfId="41"/>
    <cellStyle name="Titul" xfId="42"/>
    <cellStyle name="Vysvetľujúci text" xfId="43"/>
    <cellStyle name="Zlá" xfId="44"/>
    <cellStyle name="Zvýraznenie1" xfId="45"/>
    <cellStyle name="Zvýraznenie2" xfId="46"/>
    <cellStyle name="Zvýraznenie3" xfId="47"/>
    <cellStyle name="Zvýraznenie4" xfId="48"/>
    <cellStyle name="Zvýraznenie5" xfId="49"/>
    <cellStyle name="Zvýraznenie6" xfId="5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cs-CZ"/>
              <a:t>Přehled splácení jistiny a úroků z úvěrů čerpaných Moravskoslezským krajem</a:t>
            </a:r>
            <a:r>
              <a:rPr lang="cs-CZ" baseline="0"/>
              <a:t> (v tis. Kč)</a:t>
            </a:r>
            <a:endParaRPr lang="cs-CZ"/>
          </a:p>
        </c:rich>
      </c:tx>
      <c:layout>
        <c:manualLayout>
          <c:xMode val="edge"/>
          <c:yMode val="edge"/>
          <c:x val="0.15142679753705285"/>
          <c:y val="4.1666757172594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579881042189453E-2"/>
          <c:y val="0.10293673635623134"/>
          <c:w val="0.85522820309522629"/>
          <c:h val="0.8264541587473981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'Tab. 7'!$O$7</c:f>
              <c:strCache>
                <c:ptCount val="1"/>
                <c:pt idx="0">
                  <c:v>splátka jistiny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'Tab. 7'!$A$8:$A$13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'Tab. 7'!$O$8:$O$13</c:f>
              <c:numCache>
                <c:formatCode>#,##0</c:formatCode>
                <c:ptCount val="6"/>
                <c:pt idx="0">
                  <c:v>1284763.04</c:v>
                </c:pt>
                <c:pt idx="1">
                  <c:v>984259</c:v>
                </c:pt>
                <c:pt idx="2">
                  <c:v>886277</c:v>
                </c:pt>
                <c:pt idx="3">
                  <c:v>1200414</c:v>
                </c:pt>
                <c:pt idx="4">
                  <c:v>370000</c:v>
                </c:pt>
                <c:pt idx="5">
                  <c:v>244990</c:v>
                </c:pt>
              </c:numCache>
            </c:numRef>
          </c:val>
        </c:ser>
        <c:ser>
          <c:idx val="1"/>
          <c:order val="1"/>
          <c:tx>
            <c:strRef>
              <c:f>'Tab. 7'!$P$7</c:f>
              <c:strCache>
                <c:ptCount val="1"/>
                <c:pt idx="0">
                  <c:v>úrok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'Tab. 7'!$A$8:$A$13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'Tab. 7'!$P$8:$P$13</c:f>
              <c:numCache>
                <c:formatCode>#,##0</c:formatCode>
                <c:ptCount val="6"/>
                <c:pt idx="0">
                  <c:v>45000</c:v>
                </c:pt>
                <c:pt idx="1">
                  <c:v>40000</c:v>
                </c:pt>
                <c:pt idx="2">
                  <c:v>36000</c:v>
                </c:pt>
                <c:pt idx="3">
                  <c:v>30000</c:v>
                </c:pt>
                <c:pt idx="4">
                  <c:v>9800</c:v>
                </c:pt>
                <c:pt idx="5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83648"/>
        <c:axId val="673989528"/>
        <c:axId val="0"/>
      </c:bar3DChart>
      <c:catAx>
        <c:axId val="67398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s-CZ"/>
          </a:p>
        </c:txPr>
        <c:crossAx val="673989528"/>
        <c:crosses val="autoZero"/>
        <c:auto val="1"/>
        <c:lblAlgn val="ctr"/>
        <c:lblOffset val="100"/>
        <c:noMultiLvlLbl val="0"/>
      </c:catAx>
      <c:valAx>
        <c:axId val="67398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s-CZ"/>
          </a:p>
        </c:txPr>
        <c:crossAx val="67398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727277510684521"/>
          <c:y val="0.35458322020092314"/>
          <c:w val="8.2822349692876204E-2"/>
          <c:h val="0.20403746945424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 b="1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18</xdr:row>
      <xdr:rowOff>19050</xdr:rowOff>
    </xdr:from>
    <xdr:to>
      <xdr:col>15</xdr:col>
      <xdr:colOff>628649</xdr:colOff>
      <xdr:row>52</xdr:row>
      <xdr:rowOff>38100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kova2598/AppData/Local/Microsoft/Windows/INetCache/Content.Outlook/P53HJRV8/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zoomScaleNormal="100" workbookViewId="0">
      <selection activeCell="D3" sqref="D3"/>
    </sheetView>
  </sheetViews>
  <sheetFormatPr defaultRowHeight="15.75" x14ac:dyDescent="0.25"/>
  <cols>
    <col min="1" max="1" width="15.85546875" style="119" customWidth="1"/>
    <col min="2" max="2" width="67.42578125" style="119" customWidth="1"/>
    <col min="3" max="3" width="5.7109375" style="335" customWidth="1"/>
    <col min="4" max="16384" width="9.140625" style="119"/>
  </cols>
  <sheetData>
    <row r="1" spans="1:4" ht="15" x14ac:dyDescent="0.2">
      <c r="A1" s="344" t="s">
        <v>287</v>
      </c>
      <c r="C1" s="330"/>
    </row>
    <row r="2" spans="1:4" x14ac:dyDescent="0.25">
      <c r="C2" s="331"/>
    </row>
    <row r="3" spans="1:4" ht="17.25" customHeight="1" x14ac:dyDescent="0.2">
      <c r="A3" s="573" t="s">
        <v>80</v>
      </c>
      <c r="B3" s="573"/>
      <c r="C3" s="123"/>
      <c r="D3" s="123"/>
    </row>
    <row r="4" spans="1:4" ht="19.5" customHeight="1" x14ac:dyDescent="0.2">
      <c r="A4" s="573" t="s">
        <v>410</v>
      </c>
      <c r="B4" s="573"/>
      <c r="C4" s="328"/>
      <c r="D4" s="123"/>
    </row>
    <row r="6" spans="1:4" ht="18" customHeight="1" x14ac:dyDescent="0.2">
      <c r="A6" s="574" t="s">
        <v>88</v>
      </c>
      <c r="B6" s="574"/>
      <c r="C6" s="328"/>
    </row>
    <row r="7" spans="1:4" ht="36.75" customHeight="1" x14ac:dyDescent="0.2">
      <c r="A7" s="251"/>
      <c r="B7" s="251"/>
      <c r="C7" s="328"/>
    </row>
    <row r="8" spans="1:4" s="328" customFormat="1" ht="21" customHeight="1" x14ac:dyDescent="0.2">
      <c r="A8" s="327" t="s">
        <v>275</v>
      </c>
      <c r="C8" s="329" t="s">
        <v>276</v>
      </c>
    </row>
    <row r="9" spans="1:4" s="328" customFormat="1" ht="15" customHeight="1" x14ac:dyDescent="0.2">
      <c r="A9" s="327"/>
      <c r="C9" s="329"/>
    </row>
    <row r="10" spans="1:4" ht="18" customHeight="1" x14ac:dyDescent="0.2">
      <c r="A10" s="360" t="s">
        <v>59</v>
      </c>
      <c r="B10" s="120" t="s">
        <v>421</v>
      </c>
      <c r="C10" s="332">
        <v>2</v>
      </c>
    </row>
    <row r="11" spans="1:4" ht="15" x14ac:dyDescent="0.2">
      <c r="A11" s="360"/>
      <c r="B11" s="120"/>
      <c r="C11" s="332"/>
    </row>
    <row r="12" spans="1:4" ht="18" customHeight="1" x14ac:dyDescent="0.2">
      <c r="A12" s="360" t="s">
        <v>81</v>
      </c>
      <c r="B12" s="120" t="s">
        <v>411</v>
      </c>
      <c r="C12" s="332">
        <v>5</v>
      </c>
    </row>
    <row r="13" spans="1:4" ht="15" x14ac:dyDescent="0.2">
      <c r="A13" s="360"/>
      <c r="B13" s="120"/>
      <c r="C13" s="332"/>
    </row>
    <row r="14" spans="1:4" ht="30" x14ac:dyDescent="0.2">
      <c r="A14" s="360" t="s">
        <v>82</v>
      </c>
      <c r="B14" s="120" t="s">
        <v>295</v>
      </c>
      <c r="C14" s="332">
        <v>7</v>
      </c>
    </row>
    <row r="15" spans="1:4" ht="15" x14ac:dyDescent="0.2">
      <c r="A15" s="360"/>
      <c r="B15" s="120"/>
      <c r="C15" s="405"/>
    </row>
    <row r="16" spans="1:4" ht="18" customHeight="1" x14ac:dyDescent="0.2">
      <c r="A16" s="360" t="s">
        <v>83</v>
      </c>
      <c r="B16" s="120" t="s">
        <v>284</v>
      </c>
      <c r="C16" s="332">
        <v>13</v>
      </c>
    </row>
    <row r="17" spans="1:3" ht="15" x14ac:dyDescent="0.2">
      <c r="A17" s="360"/>
      <c r="B17" s="120"/>
      <c r="C17" s="332"/>
    </row>
    <row r="18" spans="1:3" ht="18" customHeight="1" x14ac:dyDescent="0.2">
      <c r="A18" s="360" t="s">
        <v>84</v>
      </c>
      <c r="B18" s="120" t="s">
        <v>285</v>
      </c>
      <c r="C18" s="332">
        <v>17</v>
      </c>
    </row>
    <row r="19" spans="1:3" ht="15" x14ac:dyDescent="0.2">
      <c r="A19" s="360"/>
      <c r="B19" s="120"/>
      <c r="C19" s="405"/>
    </row>
    <row r="20" spans="1:3" ht="30" x14ac:dyDescent="0.2">
      <c r="A20" s="360" t="s">
        <v>85</v>
      </c>
      <c r="B20" s="120" t="s">
        <v>291</v>
      </c>
      <c r="C20" s="332">
        <v>29</v>
      </c>
    </row>
    <row r="21" spans="1:3" ht="15" x14ac:dyDescent="0.2">
      <c r="A21" s="360"/>
      <c r="B21" s="120"/>
      <c r="C21" s="405"/>
    </row>
    <row r="22" spans="1:3" ht="30" x14ac:dyDescent="0.2">
      <c r="A22" s="360" t="s">
        <v>86</v>
      </c>
      <c r="B22" s="120" t="s">
        <v>89</v>
      </c>
      <c r="C22" s="332">
        <v>31</v>
      </c>
    </row>
    <row r="23" spans="1:3" ht="15" x14ac:dyDescent="0.2">
      <c r="A23" s="360"/>
      <c r="B23" s="120"/>
      <c r="C23" s="332"/>
    </row>
    <row r="24" spans="1:3" ht="18" customHeight="1" x14ac:dyDescent="0.2">
      <c r="A24" s="360" t="s">
        <v>87</v>
      </c>
      <c r="B24" s="120" t="s">
        <v>292</v>
      </c>
      <c r="C24" s="332">
        <v>32</v>
      </c>
    </row>
    <row r="25" spans="1:3" ht="15" x14ac:dyDescent="0.2">
      <c r="A25" s="122"/>
      <c r="B25" s="120"/>
      <c r="C25" s="332"/>
    </row>
    <row r="26" spans="1:3" ht="15" x14ac:dyDescent="0.2">
      <c r="A26" s="122"/>
      <c r="B26" s="121"/>
      <c r="C26" s="332"/>
    </row>
    <row r="27" spans="1:3" ht="15" x14ac:dyDescent="0.2">
      <c r="C27" s="333"/>
    </row>
    <row r="28" spans="1:3" ht="15" x14ac:dyDescent="0.2">
      <c r="C28" s="332"/>
    </row>
    <row r="29" spans="1:3" x14ac:dyDescent="0.25">
      <c r="C29" s="334"/>
    </row>
    <row r="30" spans="1:3" ht="15" x14ac:dyDescent="0.2">
      <c r="C30" s="332"/>
    </row>
    <row r="31" spans="1:3" x14ac:dyDescent="0.25">
      <c r="C31" s="334"/>
    </row>
    <row r="32" spans="1:3" ht="15" x14ac:dyDescent="0.2">
      <c r="C32" s="332"/>
    </row>
    <row r="33" spans="3:3" x14ac:dyDescent="0.25">
      <c r="C33" s="334"/>
    </row>
    <row r="34" spans="3:3" ht="15" x14ac:dyDescent="0.2">
      <c r="C34" s="332"/>
    </row>
    <row r="35" spans="3:3" x14ac:dyDescent="0.25">
      <c r="C35" s="334"/>
    </row>
    <row r="36" spans="3:3" ht="15" x14ac:dyDescent="0.2">
      <c r="C36" s="332"/>
    </row>
    <row r="37" spans="3:3" x14ac:dyDescent="0.25">
      <c r="C37" s="334"/>
    </row>
    <row r="38" spans="3:3" ht="15" x14ac:dyDescent="0.2">
      <c r="C38" s="332"/>
    </row>
  </sheetData>
  <mergeCells count="3">
    <mergeCell ref="A4:B4"/>
    <mergeCell ref="A3:B3"/>
    <mergeCell ref="A6:B6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4"/>
  <sheetViews>
    <sheetView showGridLines="0" zoomScale="90" zoomScaleNormal="90" zoomScaleSheetLayoutView="70" workbookViewId="0">
      <selection activeCell="I2" sqref="I2"/>
    </sheetView>
  </sheetViews>
  <sheetFormatPr defaultRowHeight="10.5" x14ac:dyDescent="0.15"/>
  <cols>
    <col min="1" max="1" width="38.140625" style="252" customWidth="1"/>
    <col min="2" max="2" width="13.42578125" style="252" customWidth="1"/>
    <col min="3" max="3" width="14.7109375" style="253" customWidth="1"/>
    <col min="4" max="8" width="14.7109375" style="252" customWidth="1"/>
    <col min="9" max="10" width="12.5703125" style="252" bestFit="1" customWidth="1"/>
    <col min="11" max="254" width="9.140625" style="252"/>
    <col min="255" max="256" width="0" style="252" hidden="1" customWidth="1"/>
    <col min="257" max="257" width="11.140625" style="252" customWidth="1"/>
    <col min="258" max="258" width="43.140625" style="252" customWidth="1"/>
    <col min="259" max="260" width="13.28515625" style="252" customWidth="1"/>
    <col min="261" max="261" width="13.5703125" style="252" customWidth="1"/>
    <col min="262" max="264" width="14.85546875" style="252" customWidth="1"/>
    <col min="265" max="266" width="12.5703125" style="252" bestFit="1" customWidth="1"/>
    <col min="267" max="510" width="9.140625" style="252"/>
    <col min="511" max="512" width="0" style="252" hidden="1" customWidth="1"/>
    <col min="513" max="513" width="11.140625" style="252" customWidth="1"/>
    <col min="514" max="514" width="43.140625" style="252" customWidth="1"/>
    <col min="515" max="516" width="13.28515625" style="252" customWidth="1"/>
    <col min="517" max="517" width="13.5703125" style="252" customWidth="1"/>
    <col min="518" max="520" width="14.85546875" style="252" customWidth="1"/>
    <col min="521" max="522" width="12.5703125" style="252" bestFit="1" customWidth="1"/>
    <col min="523" max="766" width="9.140625" style="252"/>
    <col min="767" max="768" width="0" style="252" hidden="1" customWidth="1"/>
    <col min="769" max="769" width="11.140625" style="252" customWidth="1"/>
    <col min="770" max="770" width="43.140625" style="252" customWidth="1"/>
    <col min="771" max="772" width="13.28515625" style="252" customWidth="1"/>
    <col min="773" max="773" width="13.5703125" style="252" customWidth="1"/>
    <col min="774" max="776" width="14.85546875" style="252" customWidth="1"/>
    <col min="777" max="778" width="12.5703125" style="252" bestFit="1" customWidth="1"/>
    <col min="779" max="1022" width="9.140625" style="252"/>
    <col min="1023" max="1024" width="0" style="252" hidden="1" customWidth="1"/>
    <col min="1025" max="1025" width="11.140625" style="252" customWidth="1"/>
    <col min="1026" max="1026" width="43.140625" style="252" customWidth="1"/>
    <col min="1027" max="1028" width="13.28515625" style="252" customWidth="1"/>
    <col min="1029" max="1029" width="13.5703125" style="252" customWidth="1"/>
    <col min="1030" max="1032" width="14.85546875" style="252" customWidth="1"/>
    <col min="1033" max="1034" width="12.5703125" style="252" bestFit="1" customWidth="1"/>
    <col min="1035" max="1278" width="9.140625" style="252"/>
    <col min="1279" max="1280" width="0" style="252" hidden="1" customWidth="1"/>
    <col min="1281" max="1281" width="11.140625" style="252" customWidth="1"/>
    <col min="1282" max="1282" width="43.140625" style="252" customWidth="1"/>
    <col min="1283" max="1284" width="13.28515625" style="252" customWidth="1"/>
    <col min="1285" max="1285" width="13.5703125" style="252" customWidth="1"/>
    <col min="1286" max="1288" width="14.85546875" style="252" customWidth="1"/>
    <col min="1289" max="1290" width="12.5703125" style="252" bestFit="1" customWidth="1"/>
    <col min="1291" max="1534" width="9.140625" style="252"/>
    <col min="1535" max="1536" width="0" style="252" hidden="1" customWidth="1"/>
    <col min="1537" max="1537" width="11.140625" style="252" customWidth="1"/>
    <col min="1538" max="1538" width="43.140625" style="252" customWidth="1"/>
    <col min="1539" max="1540" width="13.28515625" style="252" customWidth="1"/>
    <col min="1541" max="1541" width="13.5703125" style="252" customWidth="1"/>
    <col min="1542" max="1544" width="14.85546875" style="252" customWidth="1"/>
    <col min="1545" max="1546" width="12.5703125" style="252" bestFit="1" customWidth="1"/>
    <col min="1547" max="1790" width="9.140625" style="252"/>
    <col min="1791" max="1792" width="0" style="252" hidden="1" customWidth="1"/>
    <col min="1793" max="1793" width="11.140625" style="252" customWidth="1"/>
    <col min="1794" max="1794" width="43.140625" style="252" customWidth="1"/>
    <col min="1795" max="1796" width="13.28515625" style="252" customWidth="1"/>
    <col min="1797" max="1797" width="13.5703125" style="252" customWidth="1"/>
    <col min="1798" max="1800" width="14.85546875" style="252" customWidth="1"/>
    <col min="1801" max="1802" width="12.5703125" style="252" bestFit="1" customWidth="1"/>
    <col min="1803" max="2046" width="9.140625" style="252"/>
    <col min="2047" max="2048" width="0" style="252" hidden="1" customWidth="1"/>
    <col min="2049" max="2049" width="11.140625" style="252" customWidth="1"/>
    <col min="2050" max="2050" width="43.140625" style="252" customWidth="1"/>
    <col min="2051" max="2052" width="13.28515625" style="252" customWidth="1"/>
    <col min="2053" max="2053" width="13.5703125" style="252" customWidth="1"/>
    <col min="2054" max="2056" width="14.85546875" style="252" customWidth="1"/>
    <col min="2057" max="2058" width="12.5703125" style="252" bestFit="1" customWidth="1"/>
    <col min="2059" max="2302" width="9.140625" style="252"/>
    <col min="2303" max="2304" width="0" style="252" hidden="1" customWidth="1"/>
    <col min="2305" max="2305" width="11.140625" style="252" customWidth="1"/>
    <col min="2306" max="2306" width="43.140625" style="252" customWidth="1"/>
    <col min="2307" max="2308" width="13.28515625" style="252" customWidth="1"/>
    <col min="2309" max="2309" width="13.5703125" style="252" customWidth="1"/>
    <col min="2310" max="2312" width="14.85546875" style="252" customWidth="1"/>
    <col min="2313" max="2314" width="12.5703125" style="252" bestFit="1" customWidth="1"/>
    <col min="2315" max="2558" width="9.140625" style="252"/>
    <col min="2559" max="2560" width="0" style="252" hidden="1" customWidth="1"/>
    <col min="2561" max="2561" width="11.140625" style="252" customWidth="1"/>
    <col min="2562" max="2562" width="43.140625" style="252" customWidth="1"/>
    <col min="2563" max="2564" width="13.28515625" style="252" customWidth="1"/>
    <col min="2565" max="2565" width="13.5703125" style="252" customWidth="1"/>
    <col min="2566" max="2568" width="14.85546875" style="252" customWidth="1"/>
    <col min="2569" max="2570" width="12.5703125" style="252" bestFit="1" customWidth="1"/>
    <col min="2571" max="2814" width="9.140625" style="252"/>
    <col min="2815" max="2816" width="0" style="252" hidden="1" customWidth="1"/>
    <col min="2817" max="2817" width="11.140625" style="252" customWidth="1"/>
    <col min="2818" max="2818" width="43.140625" style="252" customWidth="1"/>
    <col min="2819" max="2820" width="13.28515625" style="252" customWidth="1"/>
    <col min="2821" max="2821" width="13.5703125" style="252" customWidth="1"/>
    <col min="2822" max="2824" width="14.85546875" style="252" customWidth="1"/>
    <col min="2825" max="2826" width="12.5703125" style="252" bestFit="1" customWidth="1"/>
    <col min="2827" max="3070" width="9.140625" style="252"/>
    <col min="3071" max="3072" width="0" style="252" hidden="1" customWidth="1"/>
    <col min="3073" max="3073" width="11.140625" style="252" customWidth="1"/>
    <col min="3074" max="3074" width="43.140625" style="252" customWidth="1"/>
    <col min="3075" max="3076" width="13.28515625" style="252" customWidth="1"/>
    <col min="3077" max="3077" width="13.5703125" style="252" customWidth="1"/>
    <col min="3078" max="3080" width="14.85546875" style="252" customWidth="1"/>
    <col min="3081" max="3082" width="12.5703125" style="252" bestFit="1" customWidth="1"/>
    <col min="3083" max="3326" width="9.140625" style="252"/>
    <col min="3327" max="3328" width="0" style="252" hidden="1" customWidth="1"/>
    <col min="3329" max="3329" width="11.140625" style="252" customWidth="1"/>
    <col min="3330" max="3330" width="43.140625" style="252" customWidth="1"/>
    <col min="3331" max="3332" width="13.28515625" style="252" customWidth="1"/>
    <col min="3333" max="3333" width="13.5703125" style="252" customWidth="1"/>
    <col min="3334" max="3336" width="14.85546875" style="252" customWidth="1"/>
    <col min="3337" max="3338" width="12.5703125" style="252" bestFit="1" customWidth="1"/>
    <col min="3339" max="3582" width="9.140625" style="252"/>
    <col min="3583" max="3584" width="0" style="252" hidden="1" customWidth="1"/>
    <col min="3585" max="3585" width="11.140625" style="252" customWidth="1"/>
    <col min="3586" max="3586" width="43.140625" style="252" customWidth="1"/>
    <col min="3587" max="3588" width="13.28515625" style="252" customWidth="1"/>
    <col min="3589" max="3589" width="13.5703125" style="252" customWidth="1"/>
    <col min="3590" max="3592" width="14.85546875" style="252" customWidth="1"/>
    <col min="3593" max="3594" width="12.5703125" style="252" bestFit="1" customWidth="1"/>
    <col min="3595" max="3838" width="9.140625" style="252"/>
    <col min="3839" max="3840" width="0" style="252" hidden="1" customWidth="1"/>
    <col min="3841" max="3841" width="11.140625" style="252" customWidth="1"/>
    <col min="3842" max="3842" width="43.140625" style="252" customWidth="1"/>
    <col min="3843" max="3844" width="13.28515625" style="252" customWidth="1"/>
    <col min="3845" max="3845" width="13.5703125" style="252" customWidth="1"/>
    <col min="3846" max="3848" width="14.85546875" style="252" customWidth="1"/>
    <col min="3849" max="3850" width="12.5703125" style="252" bestFit="1" customWidth="1"/>
    <col min="3851" max="4094" width="9.140625" style="252"/>
    <col min="4095" max="4096" width="0" style="252" hidden="1" customWidth="1"/>
    <col min="4097" max="4097" width="11.140625" style="252" customWidth="1"/>
    <col min="4098" max="4098" width="43.140625" style="252" customWidth="1"/>
    <col min="4099" max="4100" width="13.28515625" style="252" customWidth="1"/>
    <col min="4101" max="4101" width="13.5703125" style="252" customWidth="1"/>
    <col min="4102" max="4104" width="14.85546875" style="252" customWidth="1"/>
    <col min="4105" max="4106" width="12.5703125" style="252" bestFit="1" customWidth="1"/>
    <col min="4107" max="4350" width="9.140625" style="252"/>
    <col min="4351" max="4352" width="0" style="252" hidden="1" customWidth="1"/>
    <col min="4353" max="4353" width="11.140625" style="252" customWidth="1"/>
    <col min="4354" max="4354" width="43.140625" style="252" customWidth="1"/>
    <col min="4355" max="4356" width="13.28515625" style="252" customWidth="1"/>
    <col min="4357" max="4357" width="13.5703125" style="252" customWidth="1"/>
    <col min="4358" max="4360" width="14.85546875" style="252" customWidth="1"/>
    <col min="4361" max="4362" width="12.5703125" style="252" bestFit="1" customWidth="1"/>
    <col min="4363" max="4606" width="9.140625" style="252"/>
    <col min="4607" max="4608" width="0" style="252" hidden="1" customWidth="1"/>
    <col min="4609" max="4609" width="11.140625" style="252" customWidth="1"/>
    <col min="4610" max="4610" width="43.140625" style="252" customWidth="1"/>
    <col min="4611" max="4612" width="13.28515625" style="252" customWidth="1"/>
    <col min="4613" max="4613" width="13.5703125" style="252" customWidth="1"/>
    <col min="4614" max="4616" width="14.85546875" style="252" customWidth="1"/>
    <col min="4617" max="4618" width="12.5703125" style="252" bestFit="1" customWidth="1"/>
    <col min="4619" max="4862" width="9.140625" style="252"/>
    <col min="4863" max="4864" width="0" style="252" hidden="1" customWidth="1"/>
    <col min="4865" max="4865" width="11.140625" style="252" customWidth="1"/>
    <col min="4866" max="4866" width="43.140625" style="252" customWidth="1"/>
    <col min="4867" max="4868" width="13.28515625" style="252" customWidth="1"/>
    <col min="4869" max="4869" width="13.5703125" style="252" customWidth="1"/>
    <col min="4870" max="4872" width="14.85546875" style="252" customWidth="1"/>
    <col min="4873" max="4874" width="12.5703125" style="252" bestFit="1" customWidth="1"/>
    <col min="4875" max="5118" width="9.140625" style="252"/>
    <col min="5119" max="5120" width="0" style="252" hidden="1" customWidth="1"/>
    <col min="5121" max="5121" width="11.140625" style="252" customWidth="1"/>
    <col min="5122" max="5122" width="43.140625" style="252" customWidth="1"/>
    <col min="5123" max="5124" width="13.28515625" style="252" customWidth="1"/>
    <col min="5125" max="5125" width="13.5703125" style="252" customWidth="1"/>
    <col min="5126" max="5128" width="14.85546875" style="252" customWidth="1"/>
    <col min="5129" max="5130" width="12.5703125" style="252" bestFit="1" customWidth="1"/>
    <col min="5131" max="5374" width="9.140625" style="252"/>
    <col min="5375" max="5376" width="0" style="252" hidden="1" customWidth="1"/>
    <col min="5377" max="5377" width="11.140625" style="252" customWidth="1"/>
    <col min="5378" max="5378" width="43.140625" style="252" customWidth="1"/>
    <col min="5379" max="5380" width="13.28515625" style="252" customWidth="1"/>
    <col min="5381" max="5381" width="13.5703125" style="252" customWidth="1"/>
    <col min="5382" max="5384" width="14.85546875" style="252" customWidth="1"/>
    <col min="5385" max="5386" width="12.5703125" style="252" bestFit="1" customWidth="1"/>
    <col min="5387" max="5630" width="9.140625" style="252"/>
    <col min="5631" max="5632" width="0" style="252" hidden="1" customWidth="1"/>
    <col min="5633" max="5633" width="11.140625" style="252" customWidth="1"/>
    <col min="5634" max="5634" width="43.140625" style="252" customWidth="1"/>
    <col min="5635" max="5636" width="13.28515625" style="252" customWidth="1"/>
    <col min="5637" max="5637" width="13.5703125" style="252" customWidth="1"/>
    <col min="5638" max="5640" width="14.85546875" style="252" customWidth="1"/>
    <col min="5641" max="5642" width="12.5703125" style="252" bestFit="1" customWidth="1"/>
    <col min="5643" max="5886" width="9.140625" style="252"/>
    <col min="5887" max="5888" width="0" style="252" hidden="1" customWidth="1"/>
    <col min="5889" max="5889" width="11.140625" style="252" customWidth="1"/>
    <col min="5890" max="5890" width="43.140625" style="252" customWidth="1"/>
    <col min="5891" max="5892" width="13.28515625" style="252" customWidth="1"/>
    <col min="5893" max="5893" width="13.5703125" style="252" customWidth="1"/>
    <col min="5894" max="5896" width="14.85546875" style="252" customWidth="1"/>
    <col min="5897" max="5898" width="12.5703125" style="252" bestFit="1" customWidth="1"/>
    <col min="5899" max="6142" width="9.140625" style="252"/>
    <col min="6143" max="6144" width="0" style="252" hidden="1" customWidth="1"/>
    <col min="6145" max="6145" width="11.140625" style="252" customWidth="1"/>
    <col min="6146" max="6146" width="43.140625" style="252" customWidth="1"/>
    <col min="6147" max="6148" width="13.28515625" style="252" customWidth="1"/>
    <col min="6149" max="6149" width="13.5703125" style="252" customWidth="1"/>
    <col min="6150" max="6152" width="14.85546875" style="252" customWidth="1"/>
    <col min="6153" max="6154" width="12.5703125" style="252" bestFit="1" customWidth="1"/>
    <col min="6155" max="6398" width="9.140625" style="252"/>
    <col min="6399" max="6400" width="0" style="252" hidden="1" customWidth="1"/>
    <col min="6401" max="6401" width="11.140625" style="252" customWidth="1"/>
    <col min="6402" max="6402" width="43.140625" style="252" customWidth="1"/>
    <col min="6403" max="6404" width="13.28515625" style="252" customWidth="1"/>
    <col min="6405" max="6405" width="13.5703125" style="252" customWidth="1"/>
    <col min="6406" max="6408" width="14.85546875" style="252" customWidth="1"/>
    <col min="6409" max="6410" width="12.5703125" style="252" bestFit="1" customWidth="1"/>
    <col min="6411" max="6654" width="9.140625" style="252"/>
    <col min="6655" max="6656" width="0" style="252" hidden="1" customWidth="1"/>
    <col min="6657" max="6657" width="11.140625" style="252" customWidth="1"/>
    <col min="6658" max="6658" width="43.140625" style="252" customWidth="1"/>
    <col min="6659" max="6660" width="13.28515625" style="252" customWidth="1"/>
    <col min="6661" max="6661" width="13.5703125" style="252" customWidth="1"/>
    <col min="6662" max="6664" width="14.85546875" style="252" customWidth="1"/>
    <col min="6665" max="6666" width="12.5703125" style="252" bestFit="1" customWidth="1"/>
    <col min="6667" max="6910" width="9.140625" style="252"/>
    <col min="6911" max="6912" width="0" style="252" hidden="1" customWidth="1"/>
    <col min="6913" max="6913" width="11.140625" style="252" customWidth="1"/>
    <col min="6914" max="6914" width="43.140625" style="252" customWidth="1"/>
    <col min="6915" max="6916" width="13.28515625" style="252" customWidth="1"/>
    <col min="6917" max="6917" width="13.5703125" style="252" customWidth="1"/>
    <col min="6918" max="6920" width="14.85546875" style="252" customWidth="1"/>
    <col min="6921" max="6922" width="12.5703125" style="252" bestFit="1" customWidth="1"/>
    <col min="6923" max="7166" width="9.140625" style="252"/>
    <col min="7167" max="7168" width="0" style="252" hidden="1" customWidth="1"/>
    <col min="7169" max="7169" width="11.140625" style="252" customWidth="1"/>
    <col min="7170" max="7170" width="43.140625" style="252" customWidth="1"/>
    <col min="7171" max="7172" width="13.28515625" style="252" customWidth="1"/>
    <col min="7173" max="7173" width="13.5703125" style="252" customWidth="1"/>
    <col min="7174" max="7176" width="14.85546875" style="252" customWidth="1"/>
    <col min="7177" max="7178" width="12.5703125" style="252" bestFit="1" customWidth="1"/>
    <col min="7179" max="7422" width="9.140625" style="252"/>
    <col min="7423" max="7424" width="0" style="252" hidden="1" customWidth="1"/>
    <col min="7425" max="7425" width="11.140625" style="252" customWidth="1"/>
    <col min="7426" max="7426" width="43.140625" style="252" customWidth="1"/>
    <col min="7427" max="7428" width="13.28515625" style="252" customWidth="1"/>
    <col min="7429" max="7429" width="13.5703125" style="252" customWidth="1"/>
    <col min="7430" max="7432" width="14.85546875" style="252" customWidth="1"/>
    <col min="7433" max="7434" width="12.5703125" style="252" bestFit="1" customWidth="1"/>
    <col min="7435" max="7678" width="9.140625" style="252"/>
    <col min="7679" max="7680" width="0" style="252" hidden="1" customWidth="1"/>
    <col min="7681" max="7681" width="11.140625" style="252" customWidth="1"/>
    <col min="7682" max="7682" width="43.140625" style="252" customWidth="1"/>
    <col min="7683" max="7684" width="13.28515625" style="252" customWidth="1"/>
    <col min="7685" max="7685" width="13.5703125" style="252" customWidth="1"/>
    <col min="7686" max="7688" width="14.85546875" style="252" customWidth="1"/>
    <col min="7689" max="7690" width="12.5703125" style="252" bestFit="1" customWidth="1"/>
    <col min="7691" max="7934" width="9.140625" style="252"/>
    <col min="7935" max="7936" width="0" style="252" hidden="1" customWidth="1"/>
    <col min="7937" max="7937" width="11.140625" style="252" customWidth="1"/>
    <col min="7938" max="7938" width="43.140625" style="252" customWidth="1"/>
    <col min="7939" max="7940" width="13.28515625" style="252" customWidth="1"/>
    <col min="7941" max="7941" width="13.5703125" style="252" customWidth="1"/>
    <col min="7942" max="7944" width="14.85546875" style="252" customWidth="1"/>
    <col min="7945" max="7946" width="12.5703125" style="252" bestFit="1" customWidth="1"/>
    <col min="7947" max="8190" width="9.140625" style="252"/>
    <col min="8191" max="8192" width="0" style="252" hidden="1" customWidth="1"/>
    <col min="8193" max="8193" width="11.140625" style="252" customWidth="1"/>
    <col min="8194" max="8194" width="43.140625" style="252" customWidth="1"/>
    <col min="8195" max="8196" width="13.28515625" style="252" customWidth="1"/>
    <col min="8197" max="8197" width="13.5703125" style="252" customWidth="1"/>
    <col min="8198" max="8200" width="14.85546875" style="252" customWidth="1"/>
    <col min="8201" max="8202" width="12.5703125" style="252" bestFit="1" customWidth="1"/>
    <col min="8203" max="8446" width="9.140625" style="252"/>
    <col min="8447" max="8448" width="0" style="252" hidden="1" customWidth="1"/>
    <col min="8449" max="8449" width="11.140625" style="252" customWidth="1"/>
    <col min="8450" max="8450" width="43.140625" style="252" customWidth="1"/>
    <col min="8451" max="8452" width="13.28515625" style="252" customWidth="1"/>
    <col min="8453" max="8453" width="13.5703125" style="252" customWidth="1"/>
    <col min="8454" max="8456" width="14.85546875" style="252" customWidth="1"/>
    <col min="8457" max="8458" width="12.5703125" style="252" bestFit="1" customWidth="1"/>
    <col min="8459" max="8702" width="9.140625" style="252"/>
    <col min="8703" max="8704" width="0" style="252" hidden="1" customWidth="1"/>
    <col min="8705" max="8705" width="11.140625" style="252" customWidth="1"/>
    <col min="8706" max="8706" width="43.140625" style="252" customWidth="1"/>
    <col min="8707" max="8708" width="13.28515625" style="252" customWidth="1"/>
    <col min="8709" max="8709" width="13.5703125" style="252" customWidth="1"/>
    <col min="8710" max="8712" width="14.85546875" style="252" customWidth="1"/>
    <col min="8713" max="8714" width="12.5703125" style="252" bestFit="1" customWidth="1"/>
    <col min="8715" max="8958" width="9.140625" style="252"/>
    <col min="8959" max="8960" width="0" style="252" hidden="1" customWidth="1"/>
    <col min="8961" max="8961" width="11.140625" style="252" customWidth="1"/>
    <col min="8962" max="8962" width="43.140625" style="252" customWidth="1"/>
    <col min="8963" max="8964" width="13.28515625" style="252" customWidth="1"/>
    <col min="8965" max="8965" width="13.5703125" style="252" customWidth="1"/>
    <col min="8966" max="8968" width="14.85546875" style="252" customWidth="1"/>
    <col min="8969" max="8970" width="12.5703125" style="252" bestFit="1" customWidth="1"/>
    <col min="8971" max="9214" width="9.140625" style="252"/>
    <col min="9215" max="9216" width="0" style="252" hidden="1" customWidth="1"/>
    <col min="9217" max="9217" width="11.140625" style="252" customWidth="1"/>
    <col min="9218" max="9218" width="43.140625" style="252" customWidth="1"/>
    <col min="9219" max="9220" width="13.28515625" style="252" customWidth="1"/>
    <col min="9221" max="9221" width="13.5703125" style="252" customWidth="1"/>
    <col min="9222" max="9224" width="14.85546875" style="252" customWidth="1"/>
    <col min="9225" max="9226" width="12.5703125" style="252" bestFit="1" customWidth="1"/>
    <col min="9227" max="9470" width="9.140625" style="252"/>
    <col min="9471" max="9472" width="0" style="252" hidden="1" customWidth="1"/>
    <col min="9473" max="9473" width="11.140625" style="252" customWidth="1"/>
    <col min="9474" max="9474" width="43.140625" style="252" customWidth="1"/>
    <col min="9475" max="9476" width="13.28515625" style="252" customWidth="1"/>
    <col min="9477" max="9477" width="13.5703125" style="252" customWidth="1"/>
    <col min="9478" max="9480" width="14.85546875" style="252" customWidth="1"/>
    <col min="9481" max="9482" width="12.5703125" style="252" bestFit="1" customWidth="1"/>
    <col min="9483" max="9726" width="9.140625" style="252"/>
    <col min="9727" max="9728" width="0" style="252" hidden="1" customWidth="1"/>
    <col min="9729" max="9729" width="11.140625" style="252" customWidth="1"/>
    <col min="9730" max="9730" width="43.140625" style="252" customWidth="1"/>
    <col min="9731" max="9732" width="13.28515625" style="252" customWidth="1"/>
    <col min="9733" max="9733" width="13.5703125" style="252" customWidth="1"/>
    <col min="9734" max="9736" width="14.85546875" style="252" customWidth="1"/>
    <col min="9737" max="9738" width="12.5703125" style="252" bestFit="1" customWidth="1"/>
    <col min="9739" max="9982" width="9.140625" style="252"/>
    <col min="9983" max="9984" width="0" style="252" hidden="1" customWidth="1"/>
    <col min="9985" max="9985" width="11.140625" style="252" customWidth="1"/>
    <col min="9986" max="9986" width="43.140625" style="252" customWidth="1"/>
    <col min="9987" max="9988" width="13.28515625" style="252" customWidth="1"/>
    <col min="9989" max="9989" width="13.5703125" style="252" customWidth="1"/>
    <col min="9990" max="9992" width="14.85546875" style="252" customWidth="1"/>
    <col min="9993" max="9994" width="12.5703125" style="252" bestFit="1" customWidth="1"/>
    <col min="9995" max="10238" width="9.140625" style="252"/>
    <col min="10239" max="10240" width="0" style="252" hidden="1" customWidth="1"/>
    <col min="10241" max="10241" width="11.140625" style="252" customWidth="1"/>
    <col min="10242" max="10242" width="43.140625" style="252" customWidth="1"/>
    <col min="10243" max="10244" width="13.28515625" style="252" customWidth="1"/>
    <col min="10245" max="10245" width="13.5703125" style="252" customWidth="1"/>
    <col min="10246" max="10248" width="14.85546875" style="252" customWidth="1"/>
    <col min="10249" max="10250" width="12.5703125" style="252" bestFit="1" customWidth="1"/>
    <col min="10251" max="10494" width="9.140625" style="252"/>
    <col min="10495" max="10496" width="0" style="252" hidden="1" customWidth="1"/>
    <col min="10497" max="10497" width="11.140625" style="252" customWidth="1"/>
    <col min="10498" max="10498" width="43.140625" style="252" customWidth="1"/>
    <col min="10499" max="10500" width="13.28515625" style="252" customWidth="1"/>
    <col min="10501" max="10501" width="13.5703125" style="252" customWidth="1"/>
    <col min="10502" max="10504" width="14.85546875" style="252" customWidth="1"/>
    <col min="10505" max="10506" width="12.5703125" style="252" bestFit="1" customWidth="1"/>
    <col min="10507" max="10750" width="9.140625" style="252"/>
    <col min="10751" max="10752" width="0" style="252" hidden="1" customWidth="1"/>
    <col min="10753" max="10753" width="11.140625" style="252" customWidth="1"/>
    <col min="10754" max="10754" width="43.140625" style="252" customWidth="1"/>
    <col min="10755" max="10756" width="13.28515625" style="252" customWidth="1"/>
    <col min="10757" max="10757" width="13.5703125" style="252" customWidth="1"/>
    <col min="10758" max="10760" width="14.85546875" style="252" customWidth="1"/>
    <col min="10761" max="10762" width="12.5703125" style="252" bestFit="1" customWidth="1"/>
    <col min="10763" max="11006" width="9.140625" style="252"/>
    <col min="11007" max="11008" width="0" style="252" hidden="1" customWidth="1"/>
    <col min="11009" max="11009" width="11.140625" style="252" customWidth="1"/>
    <col min="11010" max="11010" width="43.140625" style="252" customWidth="1"/>
    <col min="11011" max="11012" width="13.28515625" style="252" customWidth="1"/>
    <col min="11013" max="11013" width="13.5703125" style="252" customWidth="1"/>
    <col min="11014" max="11016" width="14.85546875" style="252" customWidth="1"/>
    <col min="11017" max="11018" width="12.5703125" style="252" bestFit="1" customWidth="1"/>
    <col min="11019" max="11262" width="9.140625" style="252"/>
    <col min="11263" max="11264" width="0" style="252" hidden="1" customWidth="1"/>
    <col min="11265" max="11265" width="11.140625" style="252" customWidth="1"/>
    <col min="11266" max="11266" width="43.140625" style="252" customWidth="1"/>
    <col min="11267" max="11268" width="13.28515625" style="252" customWidth="1"/>
    <col min="11269" max="11269" width="13.5703125" style="252" customWidth="1"/>
    <col min="11270" max="11272" width="14.85546875" style="252" customWidth="1"/>
    <col min="11273" max="11274" width="12.5703125" style="252" bestFit="1" customWidth="1"/>
    <col min="11275" max="11518" width="9.140625" style="252"/>
    <col min="11519" max="11520" width="0" style="252" hidden="1" customWidth="1"/>
    <col min="11521" max="11521" width="11.140625" style="252" customWidth="1"/>
    <col min="11522" max="11522" width="43.140625" style="252" customWidth="1"/>
    <col min="11523" max="11524" width="13.28515625" style="252" customWidth="1"/>
    <col min="11525" max="11525" width="13.5703125" style="252" customWidth="1"/>
    <col min="11526" max="11528" width="14.85546875" style="252" customWidth="1"/>
    <col min="11529" max="11530" width="12.5703125" style="252" bestFit="1" customWidth="1"/>
    <col min="11531" max="11774" width="9.140625" style="252"/>
    <col min="11775" max="11776" width="0" style="252" hidden="1" customWidth="1"/>
    <col min="11777" max="11777" width="11.140625" style="252" customWidth="1"/>
    <col min="11778" max="11778" width="43.140625" style="252" customWidth="1"/>
    <col min="11779" max="11780" width="13.28515625" style="252" customWidth="1"/>
    <col min="11781" max="11781" width="13.5703125" style="252" customWidth="1"/>
    <col min="11782" max="11784" width="14.85546875" style="252" customWidth="1"/>
    <col min="11785" max="11786" width="12.5703125" style="252" bestFit="1" customWidth="1"/>
    <col min="11787" max="12030" width="9.140625" style="252"/>
    <col min="12031" max="12032" width="0" style="252" hidden="1" customWidth="1"/>
    <col min="12033" max="12033" width="11.140625" style="252" customWidth="1"/>
    <col min="12034" max="12034" width="43.140625" style="252" customWidth="1"/>
    <col min="12035" max="12036" width="13.28515625" style="252" customWidth="1"/>
    <col min="12037" max="12037" width="13.5703125" style="252" customWidth="1"/>
    <col min="12038" max="12040" width="14.85546875" style="252" customWidth="1"/>
    <col min="12041" max="12042" width="12.5703125" style="252" bestFit="1" customWidth="1"/>
    <col min="12043" max="12286" width="9.140625" style="252"/>
    <col min="12287" max="12288" width="0" style="252" hidden="1" customWidth="1"/>
    <col min="12289" max="12289" width="11.140625" style="252" customWidth="1"/>
    <col min="12290" max="12290" width="43.140625" style="252" customWidth="1"/>
    <col min="12291" max="12292" width="13.28515625" style="252" customWidth="1"/>
    <col min="12293" max="12293" width="13.5703125" style="252" customWidth="1"/>
    <col min="12294" max="12296" width="14.85546875" style="252" customWidth="1"/>
    <col min="12297" max="12298" width="12.5703125" style="252" bestFit="1" customWidth="1"/>
    <col min="12299" max="12542" width="9.140625" style="252"/>
    <col min="12543" max="12544" width="0" style="252" hidden="1" customWidth="1"/>
    <col min="12545" max="12545" width="11.140625" style="252" customWidth="1"/>
    <col min="12546" max="12546" width="43.140625" style="252" customWidth="1"/>
    <col min="12547" max="12548" width="13.28515625" style="252" customWidth="1"/>
    <col min="12549" max="12549" width="13.5703125" style="252" customWidth="1"/>
    <col min="12550" max="12552" width="14.85546875" style="252" customWidth="1"/>
    <col min="12553" max="12554" width="12.5703125" style="252" bestFit="1" customWidth="1"/>
    <col min="12555" max="12798" width="9.140625" style="252"/>
    <col min="12799" max="12800" width="0" style="252" hidden="1" customWidth="1"/>
    <col min="12801" max="12801" width="11.140625" style="252" customWidth="1"/>
    <col min="12802" max="12802" width="43.140625" style="252" customWidth="1"/>
    <col min="12803" max="12804" width="13.28515625" style="252" customWidth="1"/>
    <col min="12805" max="12805" width="13.5703125" style="252" customWidth="1"/>
    <col min="12806" max="12808" width="14.85546875" style="252" customWidth="1"/>
    <col min="12809" max="12810" width="12.5703125" style="252" bestFit="1" customWidth="1"/>
    <col min="12811" max="13054" width="9.140625" style="252"/>
    <col min="13055" max="13056" width="0" style="252" hidden="1" customWidth="1"/>
    <col min="13057" max="13057" width="11.140625" style="252" customWidth="1"/>
    <col min="13058" max="13058" width="43.140625" style="252" customWidth="1"/>
    <col min="13059" max="13060" width="13.28515625" style="252" customWidth="1"/>
    <col min="13061" max="13061" width="13.5703125" style="252" customWidth="1"/>
    <col min="13062" max="13064" width="14.85546875" style="252" customWidth="1"/>
    <col min="13065" max="13066" width="12.5703125" style="252" bestFit="1" customWidth="1"/>
    <col min="13067" max="13310" width="9.140625" style="252"/>
    <col min="13311" max="13312" width="0" style="252" hidden="1" customWidth="1"/>
    <col min="13313" max="13313" width="11.140625" style="252" customWidth="1"/>
    <col min="13314" max="13314" width="43.140625" style="252" customWidth="1"/>
    <col min="13315" max="13316" width="13.28515625" style="252" customWidth="1"/>
    <col min="13317" max="13317" width="13.5703125" style="252" customWidth="1"/>
    <col min="13318" max="13320" width="14.85546875" style="252" customWidth="1"/>
    <col min="13321" max="13322" width="12.5703125" style="252" bestFit="1" customWidth="1"/>
    <col min="13323" max="13566" width="9.140625" style="252"/>
    <col min="13567" max="13568" width="0" style="252" hidden="1" customWidth="1"/>
    <col min="13569" max="13569" width="11.140625" style="252" customWidth="1"/>
    <col min="13570" max="13570" width="43.140625" style="252" customWidth="1"/>
    <col min="13571" max="13572" width="13.28515625" style="252" customWidth="1"/>
    <col min="13573" max="13573" width="13.5703125" style="252" customWidth="1"/>
    <col min="13574" max="13576" width="14.85546875" style="252" customWidth="1"/>
    <col min="13577" max="13578" width="12.5703125" style="252" bestFit="1" customWidth="1"/>
    <col min="13579" max="13822" width="9.140625" style="252"/>
    <col min="13823" max="13824" width="0" style="252" hidden="1" customWidth="1"/>
    <col min="13825" max="13825" width="11.140625" style="252" customWidth="1"/>
    <col min="13826" max="13826" width="43.140625" style="252" customWidth="1"/>
    <col min="13827" max="13828" width="13.28515625" style="252" customWidth="1"/>
    <col min="13829" max="13829" width="13.5703125" style="252" customWidth="1"/>
    <col min="13830" max="13832" width="14.85546875" style="252" customWidth="1"/>
    <col min="13833" max="13834" width="12.5703125" style="252" bestFit="1" customWidth="1"/>
    <col min="13835" max="14078" width="9.140625" style="252"/>
    <col min="14079" max="14080" width="0" style="252" hidden="1" customWidth="1"/>
    <col min="14081" max="14081" width="11.140625" style="252" customWidth="1"/>
    <col min="14082" max="14082" width="43.140625" style="252" customWidth="1"/>
    <col min="14083" max="14084" width="13.28515625" style="252" customWidth="1"/>
    <col min="14085" max="14085" width="13.5703125" style="252" customWidth="1"/>
    <col min="14086" max="14088" width="14.85546875" style="252" customWidth="1"/>
    <col min="14089" max="14090" width="12.5703125" style="252" bestFit="1" customWidth="1"/>
    <col min="14091" max="14334" width="9.140625" style="252"/>
    <col min="14335" max="14336" width="0" style="252" hidden="1" customWidth="1"/>
    <col min="14337" max="14337" width="11.140625" style="252" customWidth="1"/>
    <col min="14338" max="14338" width="43.140625" style="252" customWidth="1"/>
    <col min="14339" max="14340" width="13.28515625" style="252" customWidth="1"/>
    <col min="14341" max="14341" width="13.5703125" style="252" customWidth="1"/>
    <col min="14342" max="14344" width="14.85546875" style="252" customWidth="1"/>
    <col min="14345" max="14346" width="12.5703125" style="252" bestFit="1" customWidth="1"/>
    <col min="14347" max="14590" width="9.140625" style="252"/>
    <col min="14591" max="14592" width="0" style="252" hidden="1" customWidth="1"/>
    <col min="14593" max="14593" width="11.140625" style="252" customWidth="1"/>
    <col min="14594" max="14594" width="43.140625" style="252" customWidth="1"/>
    <col min="14595" max="14596" width="13.28515625" style="252" customWidth="1"/>
    <col min="14597" max="14597" width="13.5703125" style="252" customWidth="1"/>
    <col min="14598" max="14600" width="14.85546875" style="252" customWidth="1"/>
    <col min="14601" max="14602" width="12.5703125" style="252" bestFit="1" customWidth="1"/>
    <col min="14603" max="14846" width="9.140625" style="252"/>
    <col min="14847" max="14848" width="0" style="252" hidden="1" customWidth="1"/>
    <col min="14849" max="14849" width="11.140625" style="252" customWidth="1"/>
    <col min="14850" max="14850" width="43.140625" style="252" customWidth="1"/>
    <col min="14851" max="14852" width="13.28515625" style="252" customWidth="1"/>
    <col min="14853" max="14853" width="13.5703125" style="252" customWidth="1"/>
    <col min="14854" max="14856" width="14.85546875" style="252" customWidth="1"/>
    <col min="14857" max="14858" width="12.5703125" style="252" bestFit="1" customWidth="1"/>
    <col min="14859" max="15102" width="9.140625" style="252"/>
    <col min="15103" max="15104" width="0" style="252" hidden="1" customWidth="1"/>
    <col min="15105" max="15105" width="11.140625" style="252" customWidth="1"/>
    <col min="15106" max="15106" width="43.140625" style="252" customWidth="1"/>
    <col min="15107" max="15108" width="13.28515625" style="252" customWidth="1"/>
    <col min="15109" max="15109" width="13.5703125" style="252" customWidth="1"/>
    <col min="15110" max="15112" width="14.85546875" style="252" customWidth="1"/>
    <col min="15113" max="15114" width="12.5703125" style="252" bestFit="1" customWidth="1"/>
    <col min="15115" max="15358" width="9.140625" style="252"/>
    <col min="15359" max="15360" width="0" style="252" hidden="1" customWidth="1"/>
    <col min="15361" max="15361" width="11.140625" style="252" customWidth="1"/>
    <col min="15362" max="15362" width="43.140625" style="252" customWidth="1"/>
    <col min="15363" max="15364" width="13.28515625" style="252" customWidth="1"/>
    <col min="15365" max="15365" width="13.5703125" style="252" customWidth="1"/>
    <col min="15366" max="15368" width="14.85546875" style="252" customWidth="1"/>
    <col min="15369" max="15370" width="12.5703125" style="252" bestFit="1" customWidth="1"/>
    <col min="15371" max="15614" width="9.140625" style="252"/>
    <col min="15615" max="15616" width="0" style="252" hidden="1" customWidth="1"/>
    <col min="15617" max="15617" width="11.140625" style="252" customWidth="1"/>
    <col min="15618" max="15618" width="43.140625" style="252" customWidth="1"/>
    <col min="15619" max="15620" width="13.28515625" style="252" customWidth="1"/>
    <col min="15621" max="15621" width="13.5703125" style="252" customWidth="1"/>
    <col min="15622" max="15624" width="14.85546875" style="252" customWidth="1"/>
    <col min="15625" max="15626" width="12.5703125" style="252" bestFit="1" customWidth="1"/>
    <col min="15627" max="15870" width="9.140625" style="252"/>
    <col min="15871" max="15872" width="0" style="252" hidden="1" customWidth="1"/>
    <col min="15873" max="15873" width="11.140625" style="252" customWidth="1"/>
    <col min="15874" max="15874" width="43.140625" style="252" customWidth="1"/>
    <col min="15875" max="15876" width="13.28515625" style="252" customWidth="1"/>
    <col min="15877" max="15877" width="13.5703125" style="252" customWidth="1"/>
    <col min="15878" max="15880" width="14.85546875" style="252" customWidth="1"/>
    <col min="15881" max="15882" width="12.5703125" style="252" bestFit="1" customWidth="1"/>
    <col min="15883" max="16126" width="9.140625" style="252"/>
    <col min="16127" max="16128" width="0" style="252" hidden="1" customWidth="1"/>
    <col min="16129" max="16129" width="11.140625" style="252" customWidth="1"/>
    <col min="16130" max="16130" width="43.140625" style="252" customWidth="1"/>
    <col min="16131" max="16132" width="13.28515625" style="252" customWidth="1"/>
    <col min="16133" max="16133" width="13.5703125" style="252" customWidth="1"/>
    <col min="16134" max="16136" width="14.85546875" style="252" customWidth="1"/>
    <col min="16137" max="16138" width="12.5703125" style="252" bestFit="1" customWidth="1"/>
    <col min="16139" max="16384" width="9.140625" style="252"/>
  </cols>
  <sheetData>
    <row r="1" spans="1:22" ht="12.75" x14ac:dyDescent="0.2">
      <c r="A1" s="64" t="s">
        <v>87</v>
      </c>
    </row>
    <row r="2" spans="1:22" ht="27.75" customHeight="1" x14ac:dyDescent="0.15">
      <c r="A2" s="661" t="s">
        <v>241</v>
      </c>
      <c r="B2" s="661"/>
      <c r="C2" s="661"/>
      <c r="D2" s="661"/>
      <c r="E2" s="661"/>
      <c r="F2" s="661"/>
      <c r="G2" s="661"/>
      <c r="H2" s="661"/>
    </row>
    <row r="3" spans="1:22" x14ac:dyDescent="0.15">
      <c r="A3" s="403"/>
      <c r="B3" s="403"/>
      <c r="C3" s="411"/>
      <c r="D3" s="403"/>
      <c r="E3" s="403"/>
    </row>
    <row r="4" spans="1:22" ht="14.25" customHeight="1" x14ac:dyDescent="0.15">
      <c r="A4" s="670" t="s">
        <v>90</v>
      </c>
      <c r="B4" s="670"/>
      <c r="C4" s="670"/>
      <c r="D4" s="670"/>
      <c r="E4" s="670"/>
      <c r="F4" s="670"/>
      <c r="G4" s="670"/>
      <c r="H4" s="670"/>
      <c r="K4" s="253"/>
      <c r="L4" s="254"/>
      <c r="M4" s="253"/>
      <c r="N4" s="253"/>
      <c r="O4" s="253"/>
      <c r="P4" s="253"/>
      <c r="Q4" s="253"/>
      <c r="R4" s="253"/>
      <c r="S4" s="253"/>
      <c r="T4" s="253"/>
      <c r="U4" s="253"/>
      <c r="V4" s="253"/>
    </row>
    <row r="5" spans="1:22" ht="12" customHeight="1" thickBot="1" x14ac:dyDescent="0.2">
      <c r="A5" s="403"/>
      <c r="B5" s="403"/>
      <c r="C5" s="411"/>
      <c r="D5" s="403"/>
      <c r="E5" s="403"/>
      <c r="F5" s="256"/>
      <c r="G5" s="256"/>
      <c r="H5" s="256" t="s">
        <v>277</v>
      </c>
      <c r="K5" s="253"/>
      <c r="L5" s="254"/>
      <c r="M5" s="253"/>
      <c r="N5" s="253"/>
      <c r="O5" s="253"/>
      <c r="P5" s="253"/>
      <c r="Q5" s="253"/>
      <c r="R5" s="253"/>
      <c r="S5" s="253"/>
      <c r="T5" s="253"/>
      <c r="U5" s="253"/>
      <c r="V5" s="253"/>
    </row>
    <row r="6" spans="1:22" ht="18" customHeight="1" thickBot="1" x14ac:dyDescent="0.2">
      <c r="A6" s="662" t="s">
        <v>242</v>
      </c>
      <c r="B6" s="663"/>
      <c r="C6" s="257">
        <v>2018</v>
      </c>
      <c r="D6" s="257" t="s">
        <v>243</v>
      </c>
      <c r="E6" s="258" t="s">
        <v>244</v>
      </c>
      <c r="F6" s="258" t="s">
        <v>245</v>
      </c>
      <c r="G6" s="258" t="s">
        <v>400</v>
      </c>
      <c r="H6" s="259" t="s">
        <v>757</v>
      </c>
      <c r="K6" s="410"/>
      <c r="L6" s="260"/>
      <c r="M6" s="260"/>
      <c r="N6" s="253"/>
      <c r="O6" s="253"/>
      <c r="P6" s="261"/>
      <c r="Q6" s="261"/>
      <c r="R6" s="261"/>
      <c r="S6" s="261"/>
      <c r="T6" s="261"/>
      <c r="U6" s="261"/>
      <c r="V6" s="261"/>
    </row>
    <row r="7" spans="1:22" ht="15" customHeight="1" x14ac:dyDescent="0.15">
      <c r="A7" s="664" t="s">
        <v>246</v>
      </c>
      <c r="B7" s="665"/>
      <c r="C7" s="262">
        <v>6849.2244123600003</v>
      </c>
      <c r="D7" s="262">
        <f>7038.88053+100</f>
        <v>7138.8805300000004</v>
      </c>
      <c r="E7" s="263">
        <v>7340.3</v>
      </c>
      <c r="F7" s="263">
        <v>7640.3</v>
      </c>
      <c r="G7" s="263">
        <v>7940.3</v>
      </c>
      <c r="H7" s="264">
        <v>8140.3</v>
      </c>
      <c r="K7" s="410"/>
      <c r="L7" s="260"/>
      <c r="M7" s="260"/>
      <c r="N7" s="253"/>
      <c r="O7" s="253"/>
      <c r="P7" s="261"/>
      <c r="Q7" s="261"/>
      <c r="R7" s="261"/>
      <c r="S7" s="261"/>
      <c r="T7" s="261"/>
      <c r="U7" s="261"/>
      <c r="V7" s="261"/>
    </row>
    <row r="8" spans="1:22" ht="15" customHeight="1" x14ac:dyDescent="0.15">
      <c r="A8" s="666" t="s">
        <v>247</v>
      </c>
      <c r="B8" s="667" t="s">
        <v>247</v>
      </c>
      <c r="C8" s="302">
        <v>563.85013667999999</v>
      </c>
      <c r="D8" s="265">
        <v>649.71597099999997</v>
      </c>
      <c r="E8" s="266">
        <v>585.65499999999997</v>
      </c>
      <c r="F8" s="266">
        <v>491.279</v>
      </c>
      <c r="G8" s="266">
        <v>491.85300000000001</v>
      </c>
      <c r="H8" s="267">
        <v>517.346</v>
      </c>
      <c r="K8" s="410"/>
      <c r="L8" s="260"/>
      <c r="M8" s="260"/>
      <c r="N8" s="253"/>
      <c r="O8" s="253"/>
      <c r="P8" s="261"/>
      <c r="Q8" s="261"/>
      <c r="R8" s="261"/>
      <c r="S8" s="261"/>
      <c r="T8" s="261"/>
      <c r="U8" s="261"/>
      <c r="V8" s="261"/>
    </row>
    <row r="9" spans="1:22" ht="15" customHeight="1" x14ac:dyDescent="0.15">
      <c r="A9" s="668" t="s">
        <v>248</v>
      </c>
      <c r="B9" s="669" t="s">
        <v>248</v>
      </c>
      <c r="C9" s="302">
        <v>15569.868696479998</v>
      </c>
      <c r="D9" s="265">
        <v>18360.700777999999</v>
      </c>
      <c r="E9" s="265">
        <v>19289.272219999999</v>
      </c>
      <c r="F9" s="266">
        <v>19326.14673</v>
      </c>
      <c r="G9" s="266">
        <v>19373.02043</v>
      </c>
      <c r="H9" s="267">
        <v>19360.035</v>
      </c>
      <c r="K9" s="410"/>
      <c r="L9" s="260"/>
      <c r="M9" s="260"/>
      <c r="N9" s="253"/>
      <c r="O9" s="253"/>
      <c r="P9" s="261"/>
      <c r="Q9" s="261"/>
      <c r="R9" s="261"/>
      <c r="S9" s="261"/>
      <c r="T9" s="261"/>
      <c r="U9" s="261"/>
      <c r="V9" s="261"/>
    </row>
    <row r="10" spans="1:22" ht="15" customHeight="1" x14ac:dyDescent="0.15">
      <c r="A10" s="674" t="s">
        <v>249</v>
      </c>
      <c r="B10" s="675" t="s">
        <v>250</v>
      </c>
      <c r="C10" s="404">
        <f>SUM(C7:C9)</f>
        <v>22982.94324552</v>
      </c>
      <c r="D10" s="268">
        <f t="shared" ref="D10:H10" si="0">SUM(D7:D9)</f>
        <v>26149.297278999999</v>
      </c>
      <c r="E10" s="269">
        <f t="shared" si="0"/>
        <v>27215.227220000001</v>
      </c>
      <c r="F10" s="269">
        <f t="shared" si="0"/>
        <v>27457.725729999998</v>
      </c>
      <c r="G10" s="269">
        <f t="shared" si="0"/>
        <v>27805.173430000003</v>
      </c>
      <c r="H10" s="270">
        <f t="shared" si="0"/>
        <v>28017.681</v>
      </c>
      <c r="K10" s="253"/>
      <c r="L10" s="253"/>
      <c r="M10" s="271"/>
      <c r="N10" s="271"/>
      <c r="O10" s="271"/>
      <c r="P10" s="271"/>
      <c r="Q10" s="271"/>
      <c r="R10" s="271"/>
      <c r="S10" s="271"/>
      <c r="T10" s="271"/>
      <c r="U10" s="271"/>
      <c r="V10" s="271"/>
    </row>
    <row r="11" spans="1:22" ht="28.5" customHeight="1" thickBot="1" x14ac:dyDescent="0.25">
      <c r="A11" s="676" t="s">
        <v>251</v>
      </c>
      <c r="B11" s="677"/>
      <c r="C11" s="272">
        <v>2116.1129810299999</v>
      </c>
      <c r="D11" s="272">
        <v>2291.1614584600002</v>
      </c>
      <c r="E11" s="273">
        <v>1752.53917346</v>
      </c>
      <c r="F11" s="273">
        <v>1543.3378877500002</v>
      </c>
      <c r="G11" s="273">
        <v>1417.0858578700002</v>
      </c>
      <c r="H11" s="274">
        <v>608.5765721600003</v>
      </c>
      <c r="K11" s="410"/>
      <c r="L11" s="410"/>
      <c r="M11" s="410"/>
      <c r="N11" s="275"/>
      <c r="O11" s="275"/>
      <c r="P11" s="276"/>
      <c r="Q11" s="276"/>
      <c r="R11" s="276"/>
      <c r="S11" s="276"/>
      <c r="T11" s="276"/>
      <c r="U11" s="276"/>
      <c r="V11" s="276"/>
    </row>
    <row r="12" spans="1:22" ht="28.5" customHeight="1" thickBot="1" x14ac:dyDescent="0.2">
      <c r="A12" s="678" t="s">
        <v>252</v>
      </c>
      <c r="B12" s="679" t="s">
        <v>253</v>
      </c>
      <c r="C12" s="277">
        <f t="shared" ref="C12:H12" si="1">C11/C10</f>
        <v>9.2073193516782836E-2</v>
      </c>
      <c r="D12" s="277">
        <f t="shared" si="1"/>
        <v>8.7618471502864753E-2</v>
      </c>
      <c r="E12" s="278">
        <f t="shared" si="1"/>
        <v>6.4395537075365272E-2</v>
      </c>
      <c r="F12" s="278">
        <f t="shared" si="1"/>
        <v>5.6207782936070587E-2</v>
      </c>
      <c r="G12" s="278">
        <f t="shared" si="1"/>
        <v>5.0964827154829223E-2</v>
      </c>
      <c r="H12" s="279">
        <f t="shared" si="1"/>
        <v>2.1721161439449622E-2</v>
      </c>
      <c r="K12" s="410"/>
      <c r="L12" s="410"/>
      <c r="M12" s="410"/>
      <c r="N12" s="275"/>
      <c r="O12" s="275"/>
      <c r="P12" s="276"/>
      <c r="Q12" s="276"/>
      <c r="R12" s="276"/>
      <c r="S12" s="276"/>
      <c r="T12" s="276"/>
      <c r="U12" s="276"/>
      <c r="V12" s="276"/>
    </row>
    <row r="13" spans="1:22" ht="11.25" hidden="1" x14ac:dyDescent="0.15">
      <c r="A13" s="280" t="s">
        <v>254</v>
      </c>
      <c r="B13" s="281" t="s">
        <v>255</v>
      </c>
      <c r="K13" s="410"/>
      <c r="L13" s="410"/>
      <c r="M13" s="283"/>
      <c r="N13" s="275"/>
      <c r="O13" s="275"/>
      <c r="P13" s="276"/>
      <c r="Q13" s="276"/>
      <c r="R13" s="276"/>
      <c r="S13" s="276"/>
      <c r="T13" s="276"/>
      <c r="U13" s="276"/>
      <c r="V13" s="276"/>
    </row>
    <row r="14" spans="1:22" ht="11.25" hidden="1" x14ac:dyDescent="0.15">
      <c r="A14" s="280" t="s">
        <v>256</v>
      </c>
      <c r="B14" s="281" t="s">
        <v>257</v>
      </c>
      <c r="K14" s="410"/>
      <c r="L14" s="410"/>
      <c r="M14" s="283"/>
      <c r="N14" s="275"/>
      <c r="O14" s="275"/>
      <c r="P14" s="276"/>
      <c r="Q14" s="276"/>
      <c r="R14" s="276"/>
      <c r="S14" s="276"/>
      <c r="T14" s="276"/>
      <c r="U14" s="276"/>
      <c r="V14" s="276"/>
    </row>
    <row r="15" spans="1:22" ht="45.75" customHeight="1" x14ac:dyDescent="0.15">
      <c r="K15" s="410"/>
      <c r="L15" s="410"/>
      <c r="M15" s="410"/>
      <c r="N15" s="275"/>
      <c r="O15" s="275"/>
      <c r="P15" s="276"/>
      <c r="Q15" s="276"/>
      <c r="R15" s="276"/>
      <c r="S15" s="276"/>
      <c r="T15" s="276"/>
      <c r="U15" s="276"/>
      <c r="V15" s="276"/>
    </row>
    <row r="16" spans="1:22" s="285" customFormat="1" ht="17.25" customHeight="1" x14ac:dyDescent="0.15">
      <c r="A16" s="682" t="s">
        <v>758</v>
      </c>
      <c r="B16" s="682"/>
      <c r="C16" s="682"/>
      <c r="D16" s="682"/>
      <c r="E16" s="682"/>
      <c r="F16" s="682"/>
      <c r="G16" s="682"/>
      <c r="H16" s="682"/>
      <c r="I16" s="252"/>
      <c r="J16" s="252"/>
      <c r="K16" s="410"/>
      <c r="L16" s="410"/>
      <c r="M16" s="410"/>
      <c r="N16" s="412"/>
      <c r="O16" s="412"/>
      <c r="P16" s="286"/>
      <c r="Q16" s="286"/>
      <c r="R16" s="286"/>
      <c r="S16" s="286"/>
      <c r="T16" s="286"/>
      <c r="U16" s="286"/>
      <c r="V16" s="286"/>
    </row>
    <row r="17" spans="1:22" ht="11.25" customHeight="1" thickBot="1" x14ac:dyDescent="0.25">
      <c r="A17" s="255"/>
      <c r="F17" s="256"/>
      <c r="G17" s="256"/>
      <c r="H17" s="256" t="s">
        <v>401</v>
      </c>
      <c r="K17" s="410"/>
      <c r="L17" s="410"/>
      <c r="M17" s="410"/>
      <c r="N17" s="271"/>
      <c r="O17" s="271"/>
      <c r="P17" s="276"/>
      <c r="Q17" s="276"/>
      <c r="R17" s="276"/>
      <c r="S17" s="276"/>
      <c r="T17" s="276"/>
      <c r="U17" s="276"/>
      <c r="V17" s="276"/>
    </row>
    <row r="18" spans="1:22" ht="18" customHeight="1" thickBot="1" x14ac:dyDescent="0.2">
      <c r="A18" s="662" t="s">
        <v>242</v>
      </c>
      <c r="B18" s="663"/>
      <c r="C18" s="561">
        <v>2018</v>
      </c>
      <c r="D18" s="561" t="s">
        <v>243</v>
      </c>
      <c r="E18" s="562" t="s">
        <v>244</v>
      </c>
      <c r="F18" s="258" t="s">
        <v>245</v>
      </c>
      <c r="G18" s="258" t="s">
        <v>400</v>
      </c>
      <c r="H18" s="259" t="s">
        <v>757</v>
      </c>
      <c r="K18" s="410"/>
      <c r="L18" s="260"/>
      <c r="M18" s="260"/>
      <c r="N18" s="253"/>
      <c r="O18" s="253"/>
      <c r="P18" s="261"/>
      <c r="Q18" s="261"/>
      <c r="R18" s="261"/>
      <c r="S18" s="261"/>
      <c r="T18" s="261"/>
      <c r="U18" s="261"/>
      <c r="V18" s="261"/>
    </row>
    <row r="19" spans="1:22" ht="17.25" hidden="1" customHeight="1" thickBot="1" x14ac:dyDescent="0.2">
      <c r="A19" s="680" t="s">
        <v>246</v>
      </c>
      <c r="B19" s="681"/>
      <c r="C19" s="287">
        <f t="shared" ref="C19:H21" si="2">C7</f>
        <v>6849.2244123600003</v>
      </c>
      <c r="D19" s="299">
        <f t="shared" si="2"/>
        <v>7138.8805300000004</v>
      </c>
      <c r="E19" s="300">
        <f t="shared" si="2"/>
        <v>7340.3</v>
      </c>
      <c r="F19" s="289">
        <f t="shared" si="2"/>
        <v>7640.3</v>
      </c>
      <c r="G19" s="289">
        <f t="shared" si="2"/>
        <v>7940.3</v>
      </c>
      <c r="H19" s="288">
        <f t="shared" si="2"/>
        <v>8140.3</v>
      </c>
      <c r="K19" s="253"/>
      <c r="L19" s="253"/>
      <c r="M19" s="253"/>
      <c r="N19" s="253"/>
      <c r="O19" s="253"/>
      <c r="P19" s="410"/>
      <c r="Q19" s="410"/>
      <c r="R19" s="410"/>
      <c r="S19" s="410"/>
      <c r="T19" s="410"/>
      <c r="U19" s="410"/>
      <c r="V19" s="410"/>
    </row>
    <row r="20" spans="1:22" ht="17.25" hidden="1" customHeight="1" thickBot="1" x14ac:dyDescent="0.2">
      <c r="A20" s="668" t="s">
        <v>247</v>
      </c>
      <c r="B20" s="669"/>
      <c r="C20" s="287">
        <f t="shared" si="2"/>
        <v>563.85013667999999</v>
      </c>
      <c r="D20" s="299">
        <f t="shared" si="2"/>
        <v>649.71597099999997</v>
      </c>
      <c r="E20" s="300">
        <f t="shared" si="2"/>
        <v>585.65499999999997</v>
      </c>
      <c r="F20" s="289">
        <f t="shared" si="2"/>
        <v>491.279</v>
      </c>
      <c r="G20" s="289">
        <f t="shared" si="2"/>
        <v>491.85300000000001</v>
      </c>
      <c r="H20" s="288">
        <f t="shared" si="2"/>
        <v>517.346</v>
      </c>
      <c r="K20" s="261"/>
      <c r="L20" s="283"/>
      <c r="M20" s="283"/>
      <c r="N20" s="283"/>
      <c r="O20" s="283"/>
      <c r="P20" s="290"/>
      <c r="Q20" s="290"/>
      <c r="R20" s="290"/>
      <c r="S20" s="290"/>
      <c r="T20" s="290"/>
      <c r="U20" s="290"/>
      <c r="V20" s="290"/>
    </row>
    <row r="21" spans="1:22" ht="42" hidden="1" customHeight="1" x14ac:dyDescent="0.15">
      <c r="A21" s="668" t="s">
        <v>248</v>
      </c>
      <c r="B21" s="669"/>
      <c r="C21" s="287">
        <f t="shared" si="2"/>
        <v>15569.868696479998</v>
      </c>
      <c r="D21" s="299">
        <f t="shared" si="2"/>
        <v>18360.700777999999</v>
      </c>
      <c r="E21" s="300">
        <f t="shared" si="2"/>
        <v>19289.272219999999</v>
      </c>
      <c r="F21" s="289">
        <f t="shared" si="2"/>
        <v>19326.14673</v>
      </c>
      <c r="G21" s="289">
        <f t="shared" si="2"/>
        <v>19373.02043</v>
      </c>
      <c r="H21" s="288">
        <f t="shared" si="2"/>
        <v>19360.035</v>
      </c>
      <c r="K21" s="253"/>
      <c r="L21" s="410"/>
      <c r="M21" s="411"/>
      <c r="N21" s="291"/>
      <c r="O21" s="291"/>
      <c r="P21" s="292"/>
      <c r="Q21" s="292"/>
      <c r="R21" s="292"/>
      <c r="S21" s="292"/>
      <c r="T21" s="292"/>
      <c r="U21" s="292"/>
      <c r="V21" s="292"/>
    </row>
    <row r="22" spans="1:22" ht="16.5" customHeight="1" thickBot="1" x14ac:dyDescent="0.2">
      <c r="A22" s="685" t="s">
        <v>249</v>
      </c>
      <c r="B22" s="686"/>
      <c r="C22" s="293">
        <f t="shared" ref="C22:H22" si="3">SUM(C19:C21)</f>
        <v>22982.94324552</v>
      </c>
      <c r="D22" s="563">
        <f t="shared" si="3"/>
        <v>26149.297278999999</v>
      </c>
      <c r="E22" s="563">
        <f t="shared" si="3"/>
        <v>27215.227220000001</v>
      </c>
      <c r="F22" s="293">
        <f t="shared" si="3"/>
        <v>27457.725729999998</v>
      </c>
      <c r="G22" s="293">
        <f t="shared" si="3"/>
        <v>27805.173430000003</v>
      </c>
      <c r="H22" s="294">
        <f t="shared" si="3"/>
        <v>28017.681</v>
      </c>
      <c r="K22" s="253"/>
      <c r="L22" s="410"/>
      <c r="M22" s="411"/>
      <c r="N22" s="412"/>
      <c r="O22" s="412"/>
      <c r="P22" s="292"/>
      <c r="Q22" s="292"/>
      <c r="R22" s="292"/>
      <c r="S22" s="292"/>
      <c r="T22" s="292"/>
      <c r="U22" s="292"/>
      <c r="V22" s="292"/>
    </row>
    <row r="23" spans="1:22" ht="5.25" customHeight="1" thickBot="1" x14ac:dyDescent="0.2">
      <c r="A23" s="295"/>
      <c r="B23" s="296"/>
      <c r="C23" s="296"/>
      <c r="D23" s="297"/>
      <c r="E23" s="297"/>
      <c r="F23" s="297"/>
      <c r="G23" s="297"/>
      <c r="H23" s="298"/>
      <c r="K23" s="253"/>
      <c r="L23" s="687"/>
      <c r="M23" s="688"/>
      <c r="N23" s="671"/>
      <c r="O23" s="671"/>
      <c r="P23" s="292"/>
      <c r="Q23" s="292"/>
      <c r="R23" s="292"/>
      <c r="S23" s="292"/>
      <c r="T23" s="292"/>
      <c r="U23" s="292"/>
      <c r="V23" s="292"/>
    </row>
    <row r="24" spans="1:22" ht="15" customHeight="1" x14ac:dyDescent="0.15">
      <c r="A24" s="672" t="s">
        <v>258</v>
      </c>
      <c r="B24" s="673"/>
      <c r="C24" s="300">
        <v>2372.51298103</v>
      </c>
      <c r="D24" s="300">
        <v>2514.7914584600003</v>
      </c>
      <c r="E24" s="300">
        <v>1944.6391734600002</v>
      </c>
      <c r="F24" s="300">
        <v>1610.8288877499999</v>
      </c>
      <c r="G24" s="300">
        <v>1497.4428578700004</v>
      </c>
      <c r="H24" s="301">
        <v>725.87657216000002</v>
      </c>
    </row>
    <row r="25" spans="1:22" ht="15" customHeight="1" x14ac:dyDescent="0.15">
      <c r="A25" s="668" t="s">
        <v>259</v>
      </c>
      <c r="B25" s="669"/>
      <c r="C25" s="303">
        <v>71.259</v>
      </c>
      <c r="D25" s="303">
        <v>72.3</v>
      </c>
      <c r="E25" s="303">
        <v>72.099999999999994</v>
      </c>
      <c r="F25" s="303">
        <v>72.099999999999994</v>
      </c>
      <c r="G25" s="303">
        <v>72.099999999999994</v>
      </c>
      <c r="H25" s="304">
        <v>0</v>
      </c>
    </row>
    <row r="26" spans="1:22" ht="15" customHeight="1" x14ac:dyDescent="0.15">
      <c r="A26" s="668" t="s">
        <v>260</v>
      </c>
      <c r="B26" s="669"/>
      <c r="C26" s="266">
        <v>0</v>
      </c>
      <c r="D26" s="303">
        <v>0</v>
      </c>
      <c r="E26" s="303">
        <v>0</v>
      </c>
      <c r="F26" s="266">
        <v>0</v>
      </c>
      <c r="G26" s="266">
        <v>0</v>
      </c>
      <c r="H26" s="267">
        <v>0</v>
      </c>
    </row>
    <row r="27" spans="1:22" ht="15.75" customHeight="1" thickBot="1" x14ac:dyDescent="0.2">
      <c r="A27" s="683" t="s">
        <v>261</v>
      </c>
      <c r="B27" s="684"/>
      <c r="C27" s="293">
        <f t="shared" ref="C27:H27" si="4">SUM(C24:C26)</f>
        <v>2443.77198103</v>
      </c>
      <c r="D27" s="563">
        <f t="shared" si="4"/>
        <v>2587.0914584600005</v>
      </c>
      <c r="E27" s="563">
        <f t="shared" si="4"/>
        <v>2016.7391734600001</v>
      </c>
      <c r="F27" s="293">
        <f t="shared" si="4"/>
        <v>1682.9288877499998</v>
      </c>
      <c r="G27" s="293">
        <f t="shared" si="4"/>
        <v>1569.5428578700003</v>
      </c>
      <c r="H27" s="294">
        <f t="shared" si="4"/>
        <v>725.87657216000002</v>
      </c>
    </row>
    <row r="28" spans="1:22" ht="3.75" customHeight="1" thickBot="1" x14ac:dyDescent="0.2">
      <c r="A28" s="305"/>
      <c r="B28" s="306"/>
      <c r="C28" s="306"/>
      <c r="D28" s="297"/>
      <c r="E28" s="297"/>
      <c r="F28" s="307"/>
      <c r="G28" s="307"/>
      <c r="H28" s="308"/>
    </row>
    <row r="29" spans="1:22" ht="27" customHeight="1" x14ac:dyDescent="0.15">
      <c r="A29" s="689" t="s">
        <v>262</v>
      </c>
      <c r="B29" s="690"/>
      <c r="C29" s="289">
        <v>2372.51298103</v>
      </c>
      <c r="D29" s="300">
        <v>1777.81228571</v>
      </c>
      <c r="E29" s="300">
        <v>1262.060285</v>
      </c>
      <c r="F29" s="289">
        <v>1031.61028571</v>
      </c>
      <c r="G29" s="289">
        <v>838.56128570999999</v>
      </c>
      <c r="H29" s="288">
        <v>1153.16828571</v>
      </c>
    </row>
    <row r="30" spans="1:22" ht="15" customHeight="1" x14ac:dyDescent="0.15">
      <c r="A30" s="691" t="s">
        <v>263</v>
      </c>
      <c r="B30" s="692"/>
      <c r="C30" s="303">
        <v>71.259</v>
      </c>
      <c r="D30" s="303">
        <v>58.78</v>
      </c>
      <c r="E30" s="303">
        <v>45</v>
      </c>
      <c r="F30" s="266">
        <v>40</v>
      </c>
      <c r="G30" s="266">
        <v>36</v>
      </c>
      <c r="H30" s="267">
        <v>30</v>
      </c>
    </row>
    <row r="31" spans="1:22" ht="15.75" customHeight="1" thickBot="1" x14ac:dyDescent="0.2">
      <c r="A31" s="683" t="s">
        <v>264</v>
      </c>
      <c r="B31" s="684"/>
      <c r="C31" s="563">
        <f t="shared" ref="C31:H31" si="5">SUM(C29:C30)</f>
        <v>2443.77198103</v>
      </c>
      <c r="D31" s="563">
        <f t="shared" si="5"/>
        <v>1836.5922857099999</v>
      </c>
      <c r="E31" s="563">
        <f t="shared" si="5"/>
        <v>1307.060285</v>
      </c>
      <c r="F31" s="293">
        <f t="shared" si="5"/>
        <v>1071.61028571</v>
      </c>
      <c r="G31" s="293">
        <f t="shared" si="5"/>
        <v>874.56128570999999</v>
      </c>
      <c r="H31" s="294">
        <f t="shared" si="5"/>
        <v>1183.16828571</v>
      </c>
    </row>
    <row r="32" spans="1:22" ht="5.25" customHeight="1" thickBot="1" x14ac:dyDescent="0.2">
      <c r="A32" s="305"/>
      <c r="B32" s="306"/>
      <c r="C32" s="306"/>
      <c r="D32" s="297"/>
      <c r="E32" s="297"/>
      <c r="F32" s="307"/>
      <c r="G32" s="307"/>
      <c r="H32" s="308"/>
    </row>
    <row r="33" spans="1:8" ht="15" customHeight="1" x14ac:dyDescent="0.15">
      <c r="A33" s="689" t="s">
        <v>265</v>
      </c>
      <c r="B33" s="690"/>
      <c r="C33" s="300">
        <v>21071.900602579997</v>
      </c>
      <c r="D33" s="300">
        <v>25313.829259999999</v>
      </c>
      <c r="E33" s="300">
        <v>26780.404999999999</v>
      </c>
      <c r="F33" s="300">
        <v>26839.602729999999</v>
      </c>
      <c r="G33" s="300">
        <v>26857.46643</v>
      </c>
      <c r="H33" s="301">
        <v>26917.470999999998</v>
      </c>
    </row>
    <row r="34" spans="1:8" ht="15.75" customHeight="1" thickBot="1" x14ac:dyDescent="0.2">
      <c r="A34" s="683" t="s">
        <v>266</v>
      </c>
      <c r="B34" s="684"/>
      <c r="C34" s="293">
        <f t="shared" ref="C34:G34" si="6">SUM(C33)</f>
        <v>21071.900602579997</v>
      </c>
      <c r="D34" s="293">
        <f t="shared" si="6"/>
        <v>25313.829259999999</v>
      </c>
      <c r="E34" s="293">
        <f t="shared" si="6"/>
        <v>26780.404999999999</v>
      </c>
      <c r="F34" s="293">
        <f t="shared" si="6"/>
        <v>26839.602729999999</v>
      </c>
      <c r="G34" s="293">
        <f t="shared" si="6"/>
        <v>26857.46643</v>
      </c>
      <c r="H34" s="294">
        <f t="shared" ref="H34" si="7">SUM(H33)</f>
        <v>26917.470999999998</v>
      </c>
    </row>
    <row r="35" spans="1:8" ht="3.75" customHeight="1" thickBot="1" x14ac:dyDescent="0.2">
      <c r="A35" s="305"/>
      <c r="B35" s="306"/>
      <c r="C35" s="306"/>
      <c r="D35" s="307"/>
      <c r="E35" s="307"/>
      <c r="F35" s="307"/>
      <c r="G35" s="307"/>
      <c r="H35" s="308"/>
    </row>
    <row r="36" spans="1:8" ht="24.75" customHeight="1" thickBot="1" x14ac:dyDescent="0.2">
      <c r="A36" s="693" t="s">
        <v>267</v>
      </c>
      <c r="B36" s="694"/>
      <c r="C36" s="309">
        <f t="shared" ref="C36:H36" si="8">C22-(C34-C30)</f>
        <v>1982.3016429400013</v>
      </c>
      <c r="D36" s="309">
        <f t="shared" si="8"/>
        <v>894.24801899999875</v>
      </c>
      <c r="E36" s="309">
        <f t="shared" si="8"/>
        <v>479.82222000000183</v>
      </c>
      <c r="F36" s="309">
        <f t="shared" si="8"/>
        <v>658.12299999999959</v>
      </c>
      <c r="G36" s="309">
        <f t="shared" si="8"/>
        <v>983.70700000000215</v>
      </c>
      <c r="H36" s="310">
        <f t="shared" si="8"/>
        <v>1130.2100000000028</v>
      </c>
    </row>
    <row r="37" spans="1:8" ht="6" customHeight="1" thickTop="1" thickBot="1" x14ac:dyDescent="0.2">
      <c r="A37" s="311"/>
      <c r="B37" s="312"/>
      <c r="C37" s="312"/>
      <c r="D37" s="313"/>
      <c r="E37" s="313"/>
      <c r="F37" s="313"/>
      <c r="G37" s="313"/>
      <c r="H37" s="314"/>
    </row>
    <row r="38" spans="1:8" ht="33" customHeight="1" x14ac:dyDescent="0.15">
      <c r="A38" s="695" t="s">
        <v>268</v>
      </c>
      <c r="B38" s="696"/>
      <c r="C38" s="315">
        <f t="shared" ref="C38:H38" si="9">C27/C22</f>
        <v>0.10632980967336973</v>
      </c>
      <c r="D38" s="315">
        <f t="shared" si="9"/>
        <v>9.8935410418758904E-2</v>
      </c>
      <c r="E38" s="315">
        <f t="shared" si="9"/>
        <v>7.410333770713233E-2</v>
      </c>
      <c r="F38" s="315">
        <f t="shared" si="9"/>
        <v>6.1291634431006457E-2</v>
      </c>
      <c r="G38" s="315">
        <f t="shared" si="9"/>
        <v>5.6447871538055722E-2</v>
      </c>
      <c r="H38" s="316">
        <f t="shared" si="9"/>
        <v>2.5907803438835642E-2</v>
      </c>
    </row>
    <row r="39" spans="1:8" ht="33.75" customHeight="1" x14ac:dyDescent="0.15">
      <c r="A39" s="697" t="s">
        <v>269</v>
      </c>
      <c r="B39" s="698"/>
      <c r="C39" s="317">
        <f>C31/C22</f>
        <v>0.10632980967336973</v>
      </c>
      <c r="D39" s="317">
        <f t="shared" ref="D39:H39" si="10">D31/D22</f>
        <v>7.02348619970347E-2</v>
      </c>
      <c r="E39" s="317">
        <f t="shared" si="10"/>
        <v>4.8026800380320325E-2</v>
      </c>
      <c r="F39" s="317">
        <f>F31/F22</f>
        <v>3.9027641846504819E-2</v>
      </c>
      <c r="G39" s="317">
        <f t="shared" si="10"/>
        <v>3.1453185786153172E-2</v>
      </c>
      <c r="H39" s="318">
        <f t="shared" si="10"/>
        <v>4.2229343881458284E-2</v>
      </c>
    </row>
    <row r="40" spans="1:8" ht="33" customHeight="1" thickBot="1" x14ac:dyDescent="0.2">
      <c r="A40" s="683" t="s">
        <v>270</v>
      </c>
      <c r="B40" s="684"/>
      <c r="C40" s="319">
        <f t="shared" ref="C40:H40" si="11">C36/C30</f>
        <v>27.818263558848724</v>
      </c>
      <c r="D40" s="319">
        <f t="shared" si="11"/>
        <v>15.213474293977521</v>
      </c>
      <c r="E40" s="319">
        <f t="shared" si="11"/>
        <v>10.66271600000004</v>
      </c>
      <c r="F40" s="319">
        <f t="shared" si="11"/>
        <v>16.453074999999991</v>
      </c>
      <c r="G40" s="319">
        <f t="shared" si="11"/>
        <v>27.325194444444506</v>
      </c>
      <c r="H40" s="320">
        <f t="shared" si="11"/>
        <v>37.673666666666762</v>
      </c>
    </row>
    <row r="41" spans="1:8" ht="35.25" customHeight="1" x14ac:dyDescent="0.15">
      <c r="A41" s="321"/>
      <c r="B41" s="322"/>
      <c r="C41" s="323"/>
    </row>
    <row r="42" spans="1:8" ht="18" customHeight="1" x14ac:dyDescent="0.15">
      <c r="A42" s="670" t="s">
        <v>91</v>
      </c>
      <c r="B42" s="670"/>
      <c r="C42" s="670"/>
      <c r="D42" s="670"/>
      <c r="E42" s="670"/>
      <c r="F42" s="670"/>
      <c r="G42" s="670"/>
      <c r="H42" s="670"/>
    </row>
    <row r="43" spans="1:8" ht="12" thickBot="1" x14ac:dyDescent="0.2">
      <c r="A43" s="280"/>
      <c r="B43" s="281"/>
      <c r="C43" s="324"/>
      <c r="G43" s="256"/>
      <c r="H43" s="256" t="s">
        <v>401</v>
      </c>
    </row>
    <row r="44" spans="1:8" ht="18" customHeight="1" thickBot="1" x14ac:dyDescent="0.2">
      <c r="A44" s="699" t="s">
        <v>242</v>
      </c>
      <c r="B44" s="700"/>
      <c r="C44" s="257">
        <v>2018</v>
      </c>
      <c r="D44" s="257" t="s">
        <v>243</v>
      </c>
      <c r="E44" s="258" t="s">
        <v>244</v>
      </c>
      <c r="F44" s="258" t="s">
        <v>245</v>
      </c>
      <c r="G44" s="258" t="s">
        <v>400</v>
      </c>
      <c r="H44" s="259" t="s">
        <v>757</v>
      </c>
    </row>
    <row r="45" spans="1:8" ht="17.25" customHeight="1" x14ac:dyDescent="0.15">
      <c r="A45" s="701" t="s">
        <v>271</v>
      </c>
      <c r="B45" s="702">
        <v>17394.467784840002</v>
      </c>
      <c r="C45" s="303">
        <v>24084.84937855</v>
      </c>
      <c r="D45" s="303">
        <v>23273.281006000005</v>
      </c>
      <c r="E45" s="303">
        <v>29206.34722</v>
      </c>
      <c r="F45" s="303">
        <v>28973.74973</v>
      </c>
      <c r="G45" s="303">
        <v>29432.26743</v>
      </c>
      <c r="H45" s="304">
        <v>29185.29</v>
      </c>
    </row>
    <row r="46" spans="1:8" ht="17.25" customHeight="1" x14ac:dyDescent="0.15">
      <c r="A46" s="703" t="s">
        <v>272</v>
      </c>
      <c r="B46" s="704"/>
      <c r="C46" s="302">
        <v>21299.262999999999</v>
      </c>
      <c r="D46" s="302">
        <v>22345.864569502504</v>
      </c>
      <c r="E46" s="302">
        <v>24484.900732497503</v>
      </c>
      <c r="F46" s="303">
        <v>26384.5568336375</v>
      </c>
      <c r="G46" s="303">
        <v>27721.411346499997</v>
      </c>
      <c r="H46" s="304">
        <v>29199.413594999998</v>
      </c>
    </row>
    <row r="47" spans="1:8" ht="17.25" customHeight="1" thickBot="1" x14ac:dyDescent="0.2">
      <c r="A47" s="685" t="s">
        <v>273</v>
      </c>
      <c r="B47" s="686"/>
      <c r="C47" s="265">
        <f t="shared" ref="C47:H47" si="12">C11</f>
        <v>2116.1129810299999</v>
      </c>
      <c r="D47" s="265">
        <f t="shared" si="12"/>
        <v>2291.1614584600002</v>
      </c>
      <c r="E47" s="265">
        <f t="shared" si="12"/>
        <v>1752.53917346</v>
      </c>
      <c r="F47" s="266">
        <f t="shared" si="12"/>
        <v>1543.3378877500002</v>
      </c>
      <c r="G47" s="266">
        <f t="shared" si="12"/>
        <v>1417.0858578700002</v>
      </c>
      <c r="H47" s="267">
        <f t="shared" si="12"/>
        <v>608.5765721600003</v>
      </c>
    </row>
    <row r="48" spans="1:8" ht="19.5" customHeight="1" thickBot="1" x14ac:dyDescent="0.2">
      <c r="A48" s="678" t="s">
        <v>274</v>
      </c>
      <c r="B48" s="705"/>
      <c r="C48" s="277">
        <f t="shared" ref="C48:H48" si="13">(C47)/C46</f>
        <v>9.9351464932378175E-2</v>
      </c>
      <c r="D48" s="277">
        <f t="shared" si="13"/>
        <v>0.10253178843601168</v>
      </c>
      <c r="E48" s="277">
        <f t="shared" si="13"/>
        <v>7.1576323408734446E-2</v>
      </c>
      <c r="F48" s="278">
        <f t="shared" si="13"/>
        <v>5.8493985609885578E-2</v>
      </c>
      <c r="G48" s="278">
        <f t="shared" si="13"/>
        <v>5.1118820761227805E-2</v>
      </c>
      <c r="H48" s="279">
        <f t="shared" si="13"/>
        <v>2.0842081988393449E-2</v>
      </c>
    </row>
    <row r="49" spans="1:3" x14ac:dyDescent="0.15">
      <c r="C49" s="325"/>
    </row>
    <row r="50" spans="1:3" ht="10.5" customHeight="1" x14ac:dyDescent="0.15">
      <c r="A50" s="321" t="s">
        <v>759</v>
      </c>
      <c r="B50" s="322"/>
      <c r="C50" s="323"/>
    </row>
    <row r="51" spans="1:3" x14ac:dyDescent="0.15">
      <c r="C51" s="282"/>
    </row>
    <row r="52" spans="1:3" x14ac:dyDescent="0.15">
      <c r="C52" s="326"/>
    </row>
    <row r="53" spans="1:3" x14ac:dyDescent="0.15">
      <c r="C53" s="324"/>
    </row>
    <row r="54" spans="1:3" x14ac:dyDescent="0.15">
      <c r="C54" s="324"/>
    </row>
    <row r="55" spans="1:3" ht="10.5" customHeight="1" x14ac:dyDescent="0.15">
      <c r="C55" s="282"/>
    </row>
    <row r="56" spans="1:3" ht="10.5" customHeight="1" x14ac:dyDescent="0.15">
      <c r="C56" s="284"/>
    </row>
    <row r="57" spans="1:3" ht="10.5" customHeight="1" x14ac:dyDescent="0.15"/>
    <row r="59" spans="1:3" ht="21.75" customHeight="1" x14ac:dyDescent="0.15"/>
    <row r="60" spans="1:3" ht="10.5" customHeight="1" x14ac:dyDescent="0.15"/>
    <row r="62" spans="1:3" ht="11.25" customHeight="1" x14ac:dyDescent="0.15"/>
    <row r="64" spans="1:3" ht="10.5" customHeight="1" x14ac:dyDescent="0.15"/>
    <row r="67" spans="3:3" ht="11.25" customHeight="1" x14ac:dyDescent="0.15"/>
    <row r="70" spans="3:3" ht="10.5" customHeight="1" x14ac:dyDescent="0.15"/>
    <row r="71" spans="3:3" ht="10.5" customHeight="1" x14ac:dyDescent="0.15"/>
    <row r="72" spans="3:3" ht="11.25" customHeight="1" x14ac:dyDescent="0.15"/>
    <row r="74" spans="3:3" ht="11.25" customHeight="1" x14ac:dyDescent="0.15"/>
    <row r="77" spans="3:3" ht="10.5" customHeight="1" x14ac:dyDescent="0.15">
      <c r="C77" s="252"/>
    </row>
    <row r="78" spans="3:3" ht="10.5" customHeight="1" x14ac:dyDescent="0.15">
      <c r="C78" s="252"/>
    </row>
    <row r="79" spans="3:3" ht="11.25" customHeight="1" x14ac:dyDescent="0.15">
      <c r="C79" s="252"/>
    </row>
    <row r="80" spans="3:3" x14ac:dyDescent="0.15">
      <c r="C80" s="252"/>
    </row>
    <row r="81" spans="3:3" x14ac:dyDescent="0.15">
      <c r="C81" s="252"/>
    </row>
    <row r="82" spans="3:3" x14ac:dyDescent="0.15">
      <c r="C82" s="252"/>
    </row>
    <row r="83" spans="3:3" x14ac:dyDescent="0.15">
      <c r="C83" s="252"/>
    </row>
    <row r="84" spans="3:3" x14ac:dyDescent="0.15">
      <c r="C84" s="252"/>
    </row>
    <row r="85" spans="3:3" x14ac:dyDescent="0.15">
      <c r="C85" s="252"/>
    </row>
    <row r="86" spans="3:3" x14ac:dyDescent="0.15">
      <c r="C86" s="252"/>
    </row>
    <row r="87" spans="3:3" x14ac:dyDescent="0.15">
      <c r="C87" s="252"/>
    </row>
    <row r="88" spans="3:3" x14ac:dyDescent="0.15">
      <c r="C88" s="252"/>
    </row>
    <row r="89" spans="3:3" x14ac:dyDescent="0.15">
      <c r="C89" s="252"/>
    </row>
    <row r="90" spans="3:3" x14ac:dyDescent="0.15">
      <c r="C90" s="252"/>
    </row>
    <row r="91" spans="3:3" x14ac:dyDescent="0.15">
      <c r="C91" s="252"/>
    </row>
    <row r="92" spans="3:3" x14ac:dyDescent="0.15">
      <c r="C92" s="252"/>
    </row>
    <row r="93" spans="3:3" x14ac:dyDescent="0.15">
      <c r="C93" s="252"/>
    </row>
    <row r="94" spans="3:3" x14ac:dyDescent="0.15">
      <c r="C94" s="252"/>
    </row>
    <row r="95" spans="3:3" x14ac:dyDescent="0.15">
      <c r="C95" s="252"/>
    </row>
    <row r="96" spans="3:3" x14ac:dyDescent="0.15">
      <c r="C96" s="252"/>
    </row>
    <row r="97" spans="3:3" x14ac:dyDescent="0.15">
      <c r="C97" s="252"/>
    </row>
    <row r="98" spans="3:3" x14ac:dyDescent="0.15">
      <c r="C98" s="252"/>
    </row>
    <row r="99" spans="3:3" x14ac:dyDescent="0.15">
      <c r="C99" s="252"/>
    </row>
    <row r="100" spans="3:3" x14ac:dyDescent="0.15">
      <c r="C100" s="252"/>
    </row>
    <row r="101" spans="3:3" x14ac:dyDescent="0.15">
      <c r="C101" s="252"/>
    </row>
    <row r="102" spans="3:3" x14ac:dyDescent="0.15">
      <c r="C102" s="252"/>
    </row>
    <row r="103" spans="3:3" x14ac:dyDescent="0.15">
      <c r="C103" s="252"/>
    </row>
    <row r="104" spans="3:3" x14ac:dyDescent="0.15">
      <c r="C104" s="252"/>
    </row>
  </sheetData>
  <mergeCells count="36">
    <mergeCell ref="A44:B44"/>
    <mergeCell ref="A45:B45"/>
    <mergeCell ref="A46:B46"/>
    <mergeCell ref="A47:B47"/>
    <mergeCell ref="A48:B48"/>
    <mergeCell ref="A42:H42"/>
    <mergeCell ref="A33:B33"/>
    <mergeCell ref="A34:B34"/>
    <mergeCell ref="A36:B36"/>
    <mergeCell ref="A38:B38"/>
    <mergeCell ref="A39:B39"/>
    <mergeCell ref="A40:B40"/>
    <mergeCell ref="A31:B31"/>
    <mergeCell ref="A20:B20"/>
    <mergeCell ref="A21:B21"/>
    <mergeCell ref="A22:B22"/>
    <mergeCell ref="L23:M23"/>
    <mergeCell ref="A25:B25"/>
    <mergeCell ref="A26:B26"/>
    <mergeCell ref="A27:B27"/>
    <mergeCell ref="A29:B29"/>
    <mergeCell ref="A30:B30"/>
    <mergeCell ref="N23:O23"/>
    <mergeCell ref="A24:B24"/>
    <mergeCell ref="A10:B10"/>
    <mergeCell ref="A11:B11"/>
    <mergeCell ref="A12:B12"/>
    <mergeCell ref="A18:B18"/>
    <mergeCell ref="A19:B19"/>
    <mergeCell ref="A16:H16"/>
    <mergeCell ref="A2:H2"/>
    <mergeCell ref="A6:B6"/>
    <mergeCell ref="A7:B7"/>
    <mergeCell ref="A8:B8"/>
    <mergeCell ref="A9:B9"/>
    <mergeCell ref="A4:H4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69" firstPageNumber="32" orientation="portrait" useFirstPageNumber="1" r:id="rId1"/>
  <headerFooter>
    <oddHeader>&amp;L&amp;"Tahoma,Kurzíva"Střednědobý výhled rozpočtu na léta 2021 - 2023
Příloha č. 13&amp;R&amp;"Tahoma,Kurzíva"Ukazatele zadluženosti</oddHeader>
    <oddFooter>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3"/>
  <sheetViews>
    <sheetView zoomScaleNormal="100" zoomScaleSheetLayoutView="100" workbookViewId="0">
      <selection activeCell="F4" sqref="F4"/>
    </sheetView>
  </sheetViews>
  <sheetFormatPr defaultRowHeight="12.75" x14ac:dyDescent="0.2"/>
  <cols>
    <col min="1" max="1" width="62.7109375" style="2" customWidth="1"/>
    <col min="2" max="2" width="15.7109375" style="12" customWidth="1"/>
    <col min="3" max="5" width="13.7109375" style="13" customWidth="1"/>
    <col min="6" max="6" width="12" style="2" customWidth="1"/>
    <col min="7" max="7" width="11.5703125" style="2" customWidth="1"/>
    <col min="8" max="8" width="11.7109375" style="2" customWidth="1"/>
    <col min="9" max="12" width="14.7109375" style="2" customWidth="1"/>
    <col min="13" max="16384" width="9.140625" style="2"/>
  </cols>
  <sheetData>
    <row r="1" spans="1:8" s="65" customFormat="1" ht="15" customHeight="1" x14ac:dyDescent="0.2">
      <c r="A1" s="64" t="s">
        <v>59</v>
      </c>
      <c r="E1" s="66"/>
      <c r="F1" s="67"/>
      <c r="G1" s="67"/>
      <c r="H1" s="67"/>
    </row>
    <row r="2" spans="1:8" s="72" customFormat="1" ht="6" customHeight="1" x14ac:dyDescent="0.25">
      <c r="A2" s="68"/>
      <c r="B2" s="69"/>
      <c r="C2" s="69"/>
      <c r="D2" s="69"/>
      <c r="E2" s="70"/>
      <c r="F2" s="71"/>
      <c r="G2" s="71"/>
      <c r="H2" s="71"/>
    </row>
    <row r="3" spans="1:8" s="72" customFormat="1" ht="36" customHeight="1" x14ac:dyDescent="0.2">
      <c r="A3" s="575" t="s">
        <v>412</v>
      </c>
      <c r="B3" s="575"/>
      <c r="C3" s="575"/>
      <c r="D3" s="575"/>
      <c r="E3" s="575"/>
      <c r="F3" s="575"/>
      <c r="G3" s="575"/>
      <c r="H3" s="575"/>
    </row>
    <row r="4" spans="1:8" s="72" customFormat="1" ht="11.25" customHeight="1" thickBot="1" x14ac:dyDescent="0.25">
      <c r="A4" s="359"/>
      <c r="B4" s="73"/>
      <c r="C4" s="73"/>
      <c r="D4" s="73"/>
      <c r="E4" s="73"/>
      <c r="F4" s="74"/>
      <c r="G4" s="74"/>
      <c r="H4" s="74"/>
    </row>
    <row r="5" spans="1:8" s="1" customFormat="1" ht="43.5" customHeight="1" thickBot="1" x14ac:dyDescent="0.25">
      <c r="A5" s="27" t="s">
        <v>0</v>
      </c>
      <c r="B5" s="30" t="s">
        <v>413</v>
      </c>
      <c r="C5" s="28" t="s">
        <v>65</v>
      </c>
      <c r="D5" s="28" t="s">
        <v>296</v>
      </c>
      <c r="E5" s="29" t="s">
        <v>414</v>
      </c>
    </row>
    <row r="6" spans="1:8" s="55" customFormat="1" ht="16.5" customHeight="1" x14ac:dyDescent="0.2">
      <c r="A6" s="53" t="s">
        <v>1</v>
      </c>
      <c r="B6" s="54">
        <f t="shared" ref="B6:E6" si="0">B7+B8+B9+B10</f>
        <v>29206286</v>
      </c>
      <c r="C6" s="54">
        <f t="shared" si="0"/>
        <v>28934953</v>
      </c>
      <c r="D6" s="54">
        <f t="shared" si="0"/>
        <v>29486722</v>
      </c>
      <c r="E6" s="58">
        <f t="shared" si="0"/>
        <v>29181133</v>
      </c>
    </row>
    <row r="7" spans="1:8" s="1" customFormat="1" ht="16.5" customHeight="1" x14ac:dyDescent="0.2">
      <c r="A7" s="32" t="s">
        <v>2</v>
      </c>
      <c r="B7" s="34">
        <f>B31</f>
        <v>7340300</v>
      </c>
      <c r="C7" s="31">
        <f t="shared" ref="C7:E7" si="1">C31</f>
        <v>7640300</v>
      </c>
      <c r="D7" s="31">
        <f t="shared" si="1"/>
        <v>7940300</v>
      </c>
      <c r="E7" s="59">
        <f t="shared" si="1"/>
        <v>8140300</v>
      </c>
    </row>
    <row r="8" spans="1:8" s="1" customFormat="1" ht="16.5" customHeight="1" x14ac:dyDescent="0.2">
      <c r="A8" s="32" t="s">
        <v>3</v>
      </c>
      <c r="B8" s="34">
        <f>B36</f>
        <v>585252</v>
      </c>
      <c r="C8" s="31">
        <f t="shared" ref="C8:E8" si="2">C36</f>
        <v>545585</v>
      </c>
      <c r="D8" s="31">
        <f t="shared" si="2"/>
        <v>492696</v>
      </c>
      <c r="E8" s="59">
        <f t="shared" si="2"/>
        <v>518189</v>
      </c>
    </row>
    <row r="9" spans="1:8" s="1" customFormat="1" ht="16.5" customHeight="1" x14ac:dyDescent="0.2">
      <c r="A9" s="32" t="s">
        <v>4</v>
      </c>
      <c r="B9" s="34">
        <f>B57</f>
        <v>36450</v>
      </c>
      <c r="C9" s="31">
        <f t="shared" ref="C9:E9" si="3">C57</f>
        <v>94808</v>
      </c>
      <c r="D9" s="31">
        <f t="shared" si="3"/>
        <v>36600</v>
      </c>
      <c r="E9" s="59">
        <f t="shared" si="3"/>
        <v>36600</v>
      </c>
    </row>
    <row r="10" spans="1:8" s="1" customFormat="1" ht="16.5" customHeight="1" x14ac:dyDescent="0.2">
      <c r="A10" s="32" t="s">
        <v>26</v>
      </c>
      <c r="B10" s="34">
        <f>B60+B64+B65</f>
        <v>21244284</v>
      </c>
      <c r="C10" s="31">
        <f>C60+C64+C65</f>
        <v>20654260</v>
      </c>
      <c r="D10" s="31">
        <f>D60+D64+D65</f>
        <v>21017126</v>
      </c>
      <c r="E10" s="59">
        <f>E60+E64+E65</f>
        <v>20486044</v>
      </c>
    </row>
    <row r="11" spans="1:8" s="55" customFormat="1" ht="16.5" customHeight="1" x14ac:dyDescent="0.2">
      <c r="A11" s="53" t="s">
        <v>5</v>
      </c>
      <c r="B11" s="54">
        <f>B12+B13+B14</f>
        <v>592501</v>
      </c>
      <c r="C11" s="54">
        <f>C12+C13+C14</f>
        <v>203234</v>
      </c>
      <c r="D11" s="54">
        <f>D12+D13+D14</f>
        <v>62309</v>
      </c>
      <c r="E11" s="58">
        <f>E12+E13+E14</f>
        <v>-842434</v>
      </c>
    </row>
    <row r="12" spans="1:8" s="3" customFormat="1" ht="16.5" customHeight="1" x14ac:dyDescent="0.2">
      <c r="A12" s="33" t="s">
        <v>56</v>
      </c>
      <c r="B12" s="34">
        <v>723448</v>
      </c>
      <c r="C12" s="31">
        <v>775055</v>
      </c>
      <c r="D12" s="31">
        <v>760013</v>
      </c>
      <c r="E12" s="59">
        <v>391902</v>
      </c>
    </row>
    <row r="13" spans="1:8" s="4" customFormat="1" ht="16.5" customHeight="1" x14ac:dyDescent="0.2">
      <c r="A13" s="33" t="s">
        <v>57</v>
      </c>
      <c r="B13" s="34">
        <v>-1284763</v>
      </c>
      <c r="C13" s="31">
        <v>-984259</v>
      </c>
      <c r="D13" s="31">
        <v>-886277</v>
      </c>
      <c r="E13" s="59">
        <v>-1200414</v>
      </c>
    </row>
    <row r="14" spans="1:8" s="3" customFormat="1" ht="16.5" customHeight="1" x14ac:dyDescent="0.2">
      <c r="A14" s="33" t="s">
        <v>58</v>
      </c>
      <c r="B14" s="34">
        <v>1153816</v>
      </c>
      <c r="C14" s="31">
        <v>412438</v>
      </c>
      <c r="D14" s="31">
        <v>188573</v>
      </c>
      <c r="E14" s="59">
        <v>-33922</v>
      </c>
      <c r="F14" s="8"/>
    </row>
    <row r="15" spans="1:8" s="55" customFormat="1" ht="16.5" customHeight="1" x14ac:dyDescent="0.2">
      <c r="A15" s="53" t="s">
        <v>7</v>
      </c>
      <c r="B15" s="54">
        <f>B16+B17+B18+B19+B20+B21+B22+B23</f>
        <v>29798787</v>
      </c>
      <c r="C15" s="54">
        <f t="shared" ref="C15:E15" si="4">C16+C17+C18+C19+C20+C21+C22+C23</f>
        <v>29138187</v>
      </c>
      <c r="D15" s="54">
        <f t="shared" si="4"/>
        <v>29549031</v>
      </c>
      <c r="E15" s="58">
        <f t="shared" si="4"/>
        <v>28338699</v>
      </c>
    </row>
    <row r="16" spans="1:8" s="1" customFormat="1" ht="16.5" customHeight="1" x14ac:dyDescent="0.2">
      <c r="A16" s="33" t="s">
        <v>8</v>
      </c>
      <c r="B16" s="34">
        <f>'Tab. 1 VÝDAJE'!B3</f>
        <v>675342</v>
      </c>
      <c r="C16" s="31">
        <f>'Tab. 1 VÝDAJE'!C3</f>
        <v>687433</v>
      </c>
      <c r="D16" s="31">
        <f>'Tab. 1 VÝDAJE'!D3</f>
        <v>700582</v>
      </c>
      <c r="E16" s="59">
        <f>'Tab. 1 VÝDAJE'!E3</f>
        <v>720381</v>
      </c>
    </row>
    <row r="17" spans="1:8" s="1" customFormat="1" ht="16.5" customHeight="1" x14ac:dyDescent="0.2">
      <c r="A17" s="33" t="s">
        <v>9</v>
      </c>
      <c r="B17" s="34">
        <f>'Tab. 1 VÝDAJE'!B4</f>
        <v>287965</v>
      </c>
      <c r="C17" s="31">
        <f>'Tab. 1 VÝDAJE'!C4</f>
        <v>332088</v>
      </c>
      <c r="D17" s="31">
        <f>'Tab. 1 VÝDAJE'!D4</f>
        <v>282469</v>
      </c>
      <c r="E17" s="59">
        <f>'Tab. 1 VÝDAJE'!E4</f>
        <v>280469</v>
      </c>
    </row>
    <row r="18" spans="1:8" s="1" customFormat="1" ht="16.5" customHeight="1" x14ac:dyDescent="0.2">
      <c r="A18" s="33" t="s">
        <v>60</v>
      </c>
      <c r="B18" s="34">
        <f>'Tab. 1 VÝDAJE'!B15</f>
        <v>3473523</v>
      </c>
      <c r="C18" s="31">
        <f>'Tab. 1 VÝDAJE'!C15</f>
        <v>3321252</v>
      </c>
      <c r="D18" s="31">
        <f>'Tab. 1 VÝDAJE'!D15</f>
        <v>3508819</v>
      </c>
      <c r="E18" s="59">
        <f>'Tab. 1 VÝDAJE'!E15</f>
        <v>3588389</v>
      </c>
    </row>
    <row r="19" spans="1:8" s="1" customFormat="1" ht="16.5" customHeight="1" x14ac:dyDescent="0.2">
      <c r="A19" s="33" t="s">
        <v>10</v>
      </c>
      <c r="B19" s="34">
        <f>'Tab. 1 VÝDAJE'!B29</f>
        <v>2862200</v>
      </c>
      <c r="C19" s="31">
        <f>'Tab. 1 VÝDAJE'!C29</f>
        <v>2868624</v>
      </c>
      <c r="D19" s="31">
        <f>'Tab. 1 VÝDAJE'!D29</f>
        <v>2880159</v>
      </c>
      <c r="E19" s="59">
        <f>'Tab. 1 VÝDAJE'!E29</f>
        <v>2882159</v>
      </c>
    </row>
    <row r="20" spans="1:8" s="1" customFormat="1" ht="16.5" customHeight="1" x14ac:dyDescent="0.2">
      <c r="A20" s="33" t="s">
        <v>63</v>
      </c>
      <c r="B20" s="34">
        <f>'Tab. 1 VÝDAJE'!B36</f>
        <v>267428</v>
      </c>
      <c r="C20" s="31">
        <f>'Tab. 1 VÝDAJE'!C36</f>
        <v>142576</v>
      </c>
      <c r="D20" s="31">
        <f>'Tab. 1 VÝDAJE'!D36</f>
        <v>132218</v>
      </c>
      <c r="E20" s="59">
        <f>'Tab. 1 VÝDAJE'!E36</f>
        <v>111500</v>
      </c>
    </row>
    <row r="21" spans="1:8" s="1" customFormat="1" ht="16.5" customHeight="1" x14ac:dyDescent="0.2">
      <c r="A21" s="33" t="s">
        <v>61</v>
      </c>
      <c r="B21" s="34">
        <f>'Tab. 1 VÝDAJE'!B43</f>
        <v>1212471</v>
      </c>
      <c r="C21" s="31">
        <f>'Tab. 1 VÝDAJE'!C43</f>
        <v>1665719</v>
      </c>
      <c r="D21" s="31">
        <f>'Tab. 1 VÝDAJE'!D43</f>
        <v>1951740</v>
      </c>
      <c r="E21" s="59">
        <f>'Tab. 1 VÝDAJE'!E43</f>
        <v>1239677</v>
      </c>
    </row>
    <row r="22" spans="1:8" s="1" customFormat="1" ht="16.5" customHeight="1" x14ac:dyDescent="0.2">
      <c r="A22" s="33" t="s">
        <v>62</v>
      </c>
      <c r="B22" s="34">
        <f>'Tab. 1 VÝDAJE'!B53+'Tab. 1 VÝDAJE'!B66</f>
        <v>2120155</v>
      </c>
      <c r="C22" s="31">
        <f>'Tab. 1 VÝDAJE'!C53+'Tab. 1 VÝDAJE'!C66</f>
        <v>1468638</v>
      </c>
      <c r="D22" s="31">
        <f>'Tab. 1 VÝDAJE'!D53+'Tab. 1 VÝDAJE'!D66</f>
        <v>1530465</v>
      </c>
      <c r="E22" s="59">
        <f>'Tab. 1 VÝDAJE'!E53+'Tab. 1 VÝDAJE'!E66</f>
        <v>925951</v>
      </c>
    </row>
    <row r="23" spans="1:8" s="1" customFormat="1" ht="29.25" customHeight="1" thickBot="1" x14ac:dyDescent="0.25">
      <c r="A23" s="60" t="s">
        <v>232</v>
      </c>
      <c r="B23" s="61">
        <f>'Tab. 1 VÝDAJE'!B41</f>
        <v>18899703</v>
      </c>
      <c r="C23" s="62">
        <f>'Tab. 1 VÝDAJE'!C41</f>
        <v>18651857</v>
      </c>
      <c r="D23" s="62">
        <f>'Tab. 1 VÝDAJE'!D41</f>
        <v>18562579</v>
      </c>
      <c r="E23" s="63">
        <f>'Tab. 1 VÝDAJE'!E41</f>
        <v>18590173</v>
      </c>
    </row>
    <row r="24" spans="1:8" s="1" customFormat="1" ht="20.100000000000001" hidden="1" customHeight="1" thickBot="1" x14ac:dyDescent="0.25">
      <c r="A24" s="56" t="s">
        <v>11</v>
      </c>
      <c r="B24" s="57">
        <f>B6+B11-B15</f>
        <v>0</v>
      </c>
      <c r="C24" s="57">
        <f>C6+C11-C15</f>
        <v>0</v>
      </c>
      <c r="D24" s="57">
        <f>D6+D11-D15</f>
        <v>0</v>
      </c>
      <c r="E24" s="57">
        <f>E6+E11-E15</f>
        <v>0</v>
      </c>
    </row>
    <row r="25" spans="1:8" s="7" customFormat="1" ht="12" customHeight="1" x14ac:dyDescent="0.2">
      <c r="A25" s="5"/>
      <c r="B25" s="6"/>
      <c r="C25" s="6"/>
      <c r="D25" s="6"/>
      <c r="E25" s="6"/>
    </row>
    <row r="26" spans="1:8" s="7" customFormat="1" ht="12" customHeight="1" x14ac:dyDescent="0.2">
      <c r="A26" s="5"/>
      <c r="B26" s="6"/>
      <c r="C26" s="6"/>
      <c r="D26" s="6"/>
      <c r="E26" s="6"/>
    </row>
    <row r="27" spans="1:8" s="7" customFormat="1" ht="12" customHeight="1" x14ac:dyDescent="0.2">
      <c r="A27" s="5"/>
      <c r="B27" s="10"/>
      <c r="C27" s="9"/>
      <c r="D27" s="9"/>
      <c r="E27" s="9"/>
    </row>
    <row r="28" spans="1:8" s="7" customFormat="1" ht="16.5" customHeight="1" thickBot="1" x14ac:dyDescent="0.25">
      <c r="A28" s="5"/>
      <c r="B28" s="6"/>
      <c r="C28" s="9"/>
      <c r="D28" s="9"/>
      <c r="E28" s="9"/>
    </row>
    <row r="29" spans="1:8" s="11" customFormat="1" ht="16.5" customHeight="1" x14ac:dyDescent="0.2">
      <c r="A29" s="576" t="s">
        <v>12</v>
      </c>
      <c r="B29" s="35">
        <v>2020</v>
      </c>
      <c r="C29" s="36">
        <v>2021</v>
      </c>
      <c r="D29" s="37">
        <v>2022</v>
      </c>
      <c r="E29" s="36">
        <v>2023</v>
      </c>
      <c r="F29" s="578" t="s">
        <v>415</v>
      </c>
      <c r="G29" s="580" t="s">
        <v>297</v>
      </c>
      <c r="H29" s="582" t="s">
        <v>416</v>
      </c>
    </row>
    <row r="30" spans="1:8" s="11" customFormat="1" ht="41.25" customHeight="1" thickBot="1" x14ac:dyDescent="0.25">
      <c r="A30" s="577"/>
      <c r="B30" s="38" t="s">
        <v>53</v>
      </c>
      <c r="C30" s="39" t="s">
        <v>54</v>
      </c>
      <c r="D30" s="40" t="s">
        <v>54</v>
      </c>
      <c r="E30" s="39" t="s">
        <v>54</v>
      </c>
      <c r="F30" s="579"/>
      <c r="G30" s="581"/>
      <c r="H30" s="583"/>
    </row>
    <row r="31" spans="1:8" s="3" customFormat="1" ht="17.100000000000001" customHeight="1" x14ac:dyDescent="0.2">
      <c r="A31" s="84" t="s">
        <v>2</v>
      </c>
      <c r="B31" s="41">
        <f>B32+B33+B34+B35</f>
        <v>7340300</v>
      </c>
      <c r="C31" s="417">
        <f>C32+C33+C34+C35</f>
        <v>7640300</v>
      </c>
      <c r="D31" s="417">
        <f>D32+D33+D34+D35</f>
        <v>7940300</v>
      </c>
      <c r="E31" s="417">
        <f>E32+E33+E34+E35</f>
        <v>8140300</v>
      </c>
      <c r="F31" s="47">
        <f t="shared" ref="F31:H63" si="5">C31/B31*100</f>
        <v>104.08702641581407</v>
      </c>
      <c r="G31" s="48">
        <f t="shared" si="5"/>
        <v>103.92654738688272</v>
      </c>
      <c r="H31" s="49">
        <f t="shared" si="5"/>
        <v>102.5187965190232</v>
      </c>
    </row>
    <row r="32" spans="1:8" s="1" customFormat="1" ht="17.100000000000001" customHeight="1" x14ac:dyDescent="0.2">
      <c r="A32" s="85" t="s">
        <v>13</v>
      </c>
      <c r="B32" s="361">
        <v>7300000</v>
      </c>
      <c r="C32" s="362">
        <v>7600000</v>
      </c>
      <c r="D32" s="362">
        <v>7900000</v>
      </c>
      <c r="E32" s="362">
        <v>8100000</v>
      </c>
      <c r="F32" s="47">
        <f t="shared" si="5"/>
        <v>104.10958904109589</v>
      </c>
      <c r="G32" s="48">
        <f t="shared" si="5"/>
        <v>103.94736842105263</v>
      </c>
      <c r="H32" s="49">
        <f t="shared" si="5"/>
        <v>102.53164556962024</v>
      </c>
    </row>
    <row r="33" spans="1:8" s="1" customFormat="1" ht="17.100000000000001" customHeight="1" x14ac:dyDescent="0.2">
      <c r="A33" s="32" t="s">
        <v>14</v>
      </c>
      <c r="B33" s="42">
        <v>35000</v>
      </c>
      <c r="C33" s="43">
        <v>35000</v>
      </c>
      <c r="D33" s="43">
        <v>35000</v>
      </c>
      <c r="E33" s="43">
        <v>35000</v>
      </c>
      <c r="F33" s="50">
        <f t="shared" si="5"/>
        <v>100</v>
      </c>
      <c r="G33" s="51">
        <f t="shared" si="5"/>
        <v>100</v>
      </c>
      <c r="H33" s="52">
        <f t="shared" si="5"/>
        <v>100</v>
      </c>
    </row>
    <row r="34" spans="1:8" s="1" customFormat="1" ht="17.100000000000001" customHeight="1" x14ac:dyDescent="0.2">
      <c r="A34" s="86" t="s">
        <v>15</v>
      </c>
      <c r="B34" s="42">
        <v>1800</v>
      </c>
      <c r="C34" s="43">
        <v>1800</v>
      </c>
      <c r="D34" s="43">
        <v>1800</v>
      </c>
      <c r="E34" s="43">
        <v>1800</v>
      </c>
      <c r="F34" s="50">
        <f t="shared" si="5"/>
        <v>100</v>
      </c>
      <c r="G34" s="51">
        <f t="shared" si="5"/>
        <v>100</v>
      </c>
      <c r="H34" s="52">
        <f t="shared" si="5"/>
        <v>100</v>
      </c>
    </row>
    <row r="35" spans="1:8" s="1" customFormat="1" ht="17.100000000000001" customHeight="1" x14ac:dyDescent="0.2">
      <c r="A35" s="86" t="s">
        <v>66</v>
      </c>
      <c r="B35" s="42">
        <v>3500</v>
      </c>
      <c r="C35" s="43">
        <v>3500</v>
      </c>
      <c r="D35" s="43">
        <v>3500</v>
      </c>
      <c r="E35" s="43">
        <v>3500</v>
      </c>
      <c r="F35" s="50">
        <f t="shared" si="5"/>
        <v>100</v>
      </c>
      <c r="G35" s="51">
        <f t="shared" si="5"/>
        <v>100</v>
      </c>
      <c r="H35" s="52">
        <f t="shared" si="5"/>
        <v>100</v>
      </c>
    </row>
    <row r="36" spans="1:8" s="3" customFormat="1" ht="17.100000000000001" customHeight="1" x14ac:dyDescent="0.2">
      <c r="A36" s="87" t="s">
        <v>3</v>
      </c>
      <c r="B36" s="45">
        <f>SUM(B37:B56)</f>
        <v>585252</v>
      </c>
      <c r="C36" s="417">
        <f>SUM(C37:C56)</f>
        <v>545585</v>
      </c>
      <c r="D36" s="417">
        <f t="shared" ref="D36:E36" si="6">SUM(D37:D56)</f>
        <v>492696</v>
      </c>
      <c r="E36" s="417">
        <f t="shared" si="6"/>
        <v>518189</v>
      </c>
      <c r="F36" s="47">
        <f t="shared" si="5"/>
        <v>93.222235891547584</v>
      </c>
      <c r="G36" s="48">
        <f t="shared" si="5"/>
        <v>90.306001814566017</v>
      </c>
      <c r="H36" s="49">
        <f t="shared" si="5"/>
        <v>105.17418448698589</v>
      </c>
    </row>
    <row r="37" spans="1:8" s="1" customFormat="1" ht="17.100000000000001" customHeight="1" x14ac:dyDescent="0.2">
      <c r="A37" s="32" t="s">
        <v>16</v>
      </c>
      <c r="B37" s="42">
        <v>25000</v>
      </c>
      <c r="C37" s="43">
        <v>22000</v>
      </c>
      <c r="D37" s="43">
        <v>20000</v>
      </c>
      <c r="E37" s="43">
        <v>20000</v>
      </c>
      <c r="F37" s="50">
        <f t="shared" si="5"/>
        <v>88</v>
      </c>
      <c r="G37" s="51">
        <f t="shared" si="5"/>
        <v>90.909090909090907</v>
      </c>
      <c r="H37" s="52">
        <f t="shared" si="5"/>
        <v>100</v>
      </c>
    </row>
    <row r="38" spans="1:8" s="1" customFormat="1" ht="17.100000000000001" customHeight="1" x14ac:dyDescent="0.2">
      <c r="A38" s="32" t="s">
        <v>417</v>
      </c>
      <c r="B38" s="42">
        <v>1645</v>
      </c>
      <c r="C38" s="43">
        <v>0</v>
      </c>
      <c r="D38" s="43">
        <v>0</v>
      </c>
      <c r="E38" s="43">
        <v>0</v>
      </c>
      <c r="F38" s="50">
        <f t="shared" si="5"/>
        <v>0</v>
      </c>
      <c r="G38" s="75" t="s">
        <v>6</v>
      </c>
      <c r="H38" s="76" t="s">
        <v>6</v>
      </c>
    </row>
    <row r="39" spans="1:8" s="1" customFormat="1" ht="17.100000000000001" customHeight="1" x14ac:dyDescent="0.2">
      <c r="A39" s="32" t="s">
        <v>67</v>
      </c>
      <c r="B39" s="42">
        <v>111500</v>
      </c>
      <c r="C39" s="43">
        <v>111500</v>
      </c>
      <c r="D39" s="43">
        <v>111500</v>
      </c>
      <c r="E39" s="43">
        <v>111500</v>
      </c>
      <c r="F39" s="50">
        <f t="shared" si="5"/>
        <v>100</v>
      </c>
      <c r="G39" s="51">
        <f t="shared" si="5"/>
        <v>100</v>
      </c>
      <c r="H39" s="52">
        <f t="shared" si="5"/>
        <v>100</v>
      </c>
    </row>
    <row r="40" spans="1:8" s="1" customFormat="1" ht="29.25" customHeight="1" x14ac:dyDescent="0.2">
      <c r="A40" s="90" t="s">
        <v>71</v>
      </c>
      <c r="B40" s="42">
        <v>143754</v>
      </c>
      <c r="C40" s="43">
        <v>190000</v>
      </c>
      <c r="D40" s="43">
        <v>240000</v>
      </c>
      <c r="E40" s="43">
        <v>260000</v>
      </c>
      <c r="F40" s="50">
        <f t="shared" si="5"/>
        <v>132.17023526301875</v>
      </c>
      <c r="G40" s="51">
        <f t="shared" si="5"/>
        <v>126.31578947368421</v>
      </c>
      <c r="H40" s="52">
        <f t="shared" si="5"/>
        <v>108.33333333333333</v>
      </c>
    </row>
    <row r="41" spans="1:8" s="1" customFormat="1" ht="29.25" customHeight="1" x14ac:dyDescent="0.2">
      <c r="A41" s="90" t="s">
        <v>298</v>
      </c>
      <c r="B41" s="42">
        <v>700</v>
      </c>
      <c r="C41" s="43">
        <v>0</v>
      </c>
      <c r="D41" s="43">
        <v>0</v>
      </c>
      <c r="E41" s="43">
        <v>0</v>
      </c>
      <c r="F41" s="50">
        <f t="shared" si="5"/>
        <v>0</v>
      </c>
      <c r="G41" s="75" t="s">
        <v>6</v>
      </c>
      <c r="H41" s="76" t="s">
        <v>6</v>
      </c>
    </row>
    <row r="42" spans="1:8" s="1" customFormat="1" ht="17.100000000000001" customHeight="1" x14ac:dyDescent="0.2">
      <c r="A42" s="32" t="s">
        <v>68</v>
      </c>
      <c r="B42" s="42">
        <v>1780</v>
      </c>
      <c r="C42" s="43">
        <v>0</v>
      </c>
      <c r="D42" s="43">
        <v>40954</v>
      </c>
      <c r="E42" s="43">
        <v>0</v>
      </c>
      <c r="F42" s="50">
        <f t="shared" si="5"/>
        <v>0</v>
      </c>
      <c r="G42" s="75" t="s">
        <v>6</v>
      </c>
      <c r="H42" s="52">
        <f t="shared" si="5"/>
        <v>0</v>
      </c>
    </row>
    <row r="43" spans="1:8" s="1" customFormat="1" ht="17.100000000000001" customHeight="1" x14ac:dyDescent="0.2">
      <c r="A43" s="32" t="s">
        <v>69</v>
      </c>
      <c r="B43" s="42">
        <v>28241</v>
      </c>
      <c r="C43" s="43">
        <v>0</v>
      </c>
      <c r="D43" s="43">
        <v>0</v>
      </c>
      <c r="E43" s="43">
        <v>0</v>
      </c>
      <c r="F43" s="50">
        <f t="shared" si="5"/>
        <v>0</v>
      </c>
      <c r="G43" s="75" t="s">
        <v>6</v>
      </c>
      <c r="H43" s="76" t="s">
        <v>6</v>
      </c>
    </row>
    <row r="44" spans="1:8" s="1" customFormat="1" ht="17.100000000000001" customHeight="1" x14ac:dyDescent="0.2">
      <c r="A44" s="32" t="s">
        <v>70</v>
      </c>
      <c r="B44" s="42">
        <v>193102</v>
      </c>
      <c r="C44" s="43">
        <v>93377</v>
      </c>
      <c r="D44" s="43">
        <v>5444</v>
      </c>
      <c r="E44" s="43">
        <v>51794</v>
      </c>
      <c r="F44" s="50">
        <f t="shared" si="5"/>
        <v>48.356309100889682</v>
      </c>
      <c r="G44" s="51">
        <f t="shared" si="5"/>
        <v>5.830129475138417</v>
      </c>
      <c r="H44" s="52">
        <f t="shared" si="5"/>
        <v>951.39603232916966</v>
      </c>
    </row>
    <row r="45" spans="1:8" s="1" customFormat="1" ht="16.5" customHeight="1" x14ac:dyDescent="0.2">
      <c r="A45" s="32" t="s">
        <v>230</v>
      </c>
      <c r="B45" s="42">
        <v>2000</v>
      </c>
      <c r="C45" s="43">
        <v>0</v>
      </c>
      <c r="D45" s="43">
        <v>0</v>
      </c>
      <c r="E45" s="43">
        <v>0</v>
      </c>
      <c r="F45" s="50">
        <f>C45/B45*100</f>
        <v>0</v>
      </c>
      <c r="G45" s="75" t="s">
        <v>6</v>
      </c>
      <c r="H45" s="76" t="s">
        <v>6</v>
      </c>
    </row>
    <row r="46" spans="1:8" s="1" customFormat="1" ht="17.100000000000001" customHeight="1" x14ac:dyDescent="0.2">
      <c r="A46" s="32" t="s">
        <v>72</v>
      </c>
      <c r="B46" s="42">
        <v>14453</v>
      </c>
      <c r="C46" s="43">
        <v>14495</v>
      </c>
      <c r="D46" s="43">
        <v>14537</v>
      </c>
      <c r="E46" s="43">
        <v>14579</v>
      </c>
      <c r="F46" s="50">
        <f t="shared" si="5"/>
        <v>100.29059710786687</v>
      </c>
      <c r="G46" s="51">
        <f t="shared" si="5"/>
        <v>100.28975508796137</v>
      </c>
      <c r="H46" s="52">
        <f t="shared" si="5"/>
        <v>100.28891793354889</v>
      </c>
    </row>
    <row r="47" spans="1:8" s="1" customFormat="1" ht="17.100000000000001" customHeight="1" x14ac:dyDescent="0.2">
      <c r="A47" s="32" t="s">
        <v>418</v>
      </c>
      <c r="B47" s="42">
        <v>843</v>
      </c>
      <c r="C47" s="43">
        <v>843</v>
      </c>
      <c r="D47" s="43">
        <v>843</v>
      </c>
      <c r="E47" s="43">
        <v>843</v>
      </c>
      <c r="F47" s="50">
        <f t="shared" si="5"/>
        <v>100</v>
      </c>
      <c r="G47" s="51">
        <f t="shared" ref="G47" si="7">D47/C47*100</f>
        <v>100</v>
      </c>
      <c r="H47" s="52">
        <f t="shared" ref="H47" si="8">E47/D47*100</f>
        <v>100</v>
      </c>
    </row>
    <row r="48" spans="1:8" s="1" customFormat="1" ht="17.100000000000001" customHeight="1" x14ac:dyDescent="0.2">
      <c r="A48" s="32" t="s">
        <v>17</v>
      </c>
      <c r="B48" s="42">
        <v>4400</v>
      </c>
      <c r="C48" s="43">
        <v>4400</v>
      </c>
      <c r="D48" s="43">
        <v>4400</v>
      </c>
      <c r="E48" s="43">
        <v>4400</v>
      </c>
      <c r="F48" s="50">
        <f t="shared" si="5"/>
        <v>100</v>
      </c>
      <c r="G48" s="51">
        <f t="shared" si="5"/>
        <v>100</v>
      </c>
      <c r="H48" s="52">
        <f t="shared" si="5"/>
        <v>100</v>
      </c>
    </row>
    <row r="49" spans="1:8" s="1" customFormat="1" ht="17.100000000000001" customHeight="1" x14ac:dyDescent="0.2">
      <c r="A49" s="32" t="s">
        <v>18</v>
      </c>
      <c r="B49" s="42">
        <v>15000</v>
      </c>
      <c r="C49" s="43">
        <v>15000</v>
      </c>
      <c r="D49" s="43">
        <v>15000</v>
      </c>
      <c r="E49" s="43">
        <v>15000</v>
      </c>
      <c r="F49" s="50">
        <f t="shared" si="5"/>
        <v>100</v>
      </c>
      <c r="G49" s="51">
        <f t="shared" si="5"/>
        <v>100</v>
      </c>
      <c r="H49" s="52">
        <f t="shared" si="5"/>
        <v>100</v>
      </c>
    </row>
    <row r="50" spans="1:8" s="1" customFormat="1" ht="17.100000000000001" customHeight="1" x14ac:dyDescent="0.2">
      <c r="A50" s="32" t="s">
        <v>19</v>
      </c>
      <c r="B50" s="42">
        <v>8954</v>
      </c>
      <c r="C50" s="43">
        <v>8954</v>
      </c>
      <c r="D50" s="43">
        <v>8954</v>
      </c>
      <c r="E50" s="43">
        <v>8954</v>
      </c>
      <c r="F50" s="50">
        <f t="shared" si="5"/>
        <v>100</v>
      </c>
      <c r="G50" s="51">
        <f t="shared" si="5"/>
        <v>100</v>
      </c>
      <c r="H50" s="52">
        <f t="shared" si="5"/>
        <v>100</v>
      </c>
    </row>
    <row r="51" spans="1:8" s="1" customFormat="1" ht="17.100000000000001" customHeight="1" x14ac:dyDescent="0.2">
      <c r="A51" s="32" t="s">
        <v>20</v>
      </c>
      <c r="B51" s="42">
        <v>17677</v>
      </c>
      <c r="C51" s="43">
        <v>17839</v>
      </c>
      <c r="D51" s="43">
        <v>18004</v>
      </c>
      <c r="E51" s="43">
        <v>18169</v>
      </c>
      <c r="F51" s="50">
        <f t="shared" si="5"/>
        <v>100.91644509815015</v>
      </c>
      <c r="G51" s="51">
        <f t="shared" si="5"/>
        <v>100.92493973877458</v>
      </c>
      <c r="H51" s="52">
        <f t="shared" si="5"/>
        <v>100.91646300822039</v>
      </c>
    </row>
    <row r="52" spans="1:8" s="1" customFormat="1" ht="17.100000000000001" customHeight="1" x14ac:dyDescent="0.2">
      <c r="A52" s="32" t="s">
        <v>21</v>
      </c>
      <c r="B52" s="42">
        <v>1569</v>
      </c>
      <c r="C52" s="43">
        <v>1569</v>
      </c>
      <c r="D52" s="43">
        <v>1569</v>
      </c>
      <c r="E52" s="43">
        <v>1569</v>
      </c>
      <c r="F52" s="50">
        <f t="shared" si="5"/>
        <v>100</v>
      </c>
      <c r="G52" s="51">
        <f t="shared" si="5"/>
        <v>100</v>
      </c>
      <c r="H52" s="52">
        <f t="shared" si="5"/>
        <v>100</v>
      </c>
    </row>
    <row r="53" spans="1:8" s="1" customFormat="1" ht="17.100000000000001" customHeight="1" x14ac:dyDescent="0.2">
      <c r="A53" s="32" t="s">
        <v>22</v>
      </c>
      <c r="B53" s="42">
        <v>41</v>
      </c>
      <c r="C53" s="43">
        <v>41</v>
      </c>
      <c r="D53" s="43">
        <v>41</v>
      </c>
      <c r="E53" s="43">
        <v>41</v>
      </c>
      <c r="F53" s="50">
        <f t="shared" si="5"/>
        <v>100</v>
      </c>
      <c r="G53" s="51">
        <f t="shared" si="5"/>
        <v>100</v>
      </c>
      <c r="H53" s="52">
        <f t="shared" si="5"/>
        <v>100</v>
      </c>
    </row>
    <row r="54" spans="1:8" s="3" customFormat="1" ht="17.100000000000001" customHeight="1" x14ac:dyDescent="0.2">
      <c r="A54" s="32" t="s">
        <v>23</v>
      </c>
      <c r="B54" s="42">
        <v>3000</v>
      </c>
      <c r="C54" s="43">
        <v>3000</v>
      </c>
      <c r="D54" s="43">
        <v>3000</v>
      </c>
      <c r="E54" s="43">
        <v>3000</v>
      </c>
      <c r="F54" s="50">
        <f t="shared" si="5"/>
        <v>100</v>
      </c>
      <c r="G54" s="51">
        <f t="shared" si="5"/>
        <v>100</v>
      </c>
      <c r="H54" s="52">
        <f t="shared" si="5"/>
        <v>100</v>
      </c>
    </row>
    <row r="55" spans="1:8" s="3" customFormat="1" ht="17.100000000000001" customHeight="1" x14ac:dyDescent="0.2">
      <c r="A55" s="32" t="s">
        <v>762</v>
      </c>
      <c r="B55" s="42">
        <v>0</v>
      </c>
      <c r="C55" s="43">
        <v>53463</v>
      </c>
      <c r="D55" s="43">
        <v>0</v>
      </c>
      <c r="E55" s="43">
        <v>0</v>
      </c>
      <c r="F55" s="75" t="s">
        <v>6</v>
      </c>
      <c r="G55" s="51">
        <f t="shared" si="5"/>
        <v>0</v>
      </c>
      <c r="H55" s="76" t="s">
        <v>6</v>
      </c>
    </row>
    <row r="56" spans="1:8" s="1" customFormat="1" ht="17.100000000000001" customHeight="1" x14ac:dyDescent="0.2">
      <c r="A56" s="32" t="s">
        <v>24</v>
      </c>
      <c r="B56" s="42">
        <v>11593</v>
      </c>
      <c r="C56" s="43">
        <v>9104</v>
      </c>
      <c r="D56" s="43">
        <v>8450</v>
      </c>
      <c r="E56" s="43">
        <v>8340</v>
      </c>
      <c r="F56" s="50">
        <f t="shared" si="5"/>
        <v>78.530147502803416</v>
      </c>
      <c r="G56" s="51">
        <f t="shared" si="5"/>
        <v>92.816344463971873</v>
      </c>
      <c r="H56" s="52">
        <f t="shared" si="5"/>
        <v>98.698224852071007</v>
      </c>
    </row>
    <row r="57" spans="1:8" s="1" customFormat="1" ht="16.5" customHeight="1" x14ac:dyDescent="0.2">
      <c r="A57" s="87" t="s">
        <v>4</v>
      </c>
      <c r="B57" s="45">
        <f>SUM(B58,B59)</f>
        <v>36450</v>
      </c>
      <c r="C57" s="417">
        <f t="shared" ref="C57:E57" si="9">SUM(C58,C59)</f>
        <v>94808</v>
      </c>
      <c r="D57" s="417">
        <f t="shared" si="9"/>
        <v>36600</v>
      </c>
      <c r="E57" s="417">
        <f t="shared" si="9"/>
        <v>36600</v>
      </c>
      <c r="F57" s="47">
        <f t="shared" si="5"/>
        <v>260.10425240054872</v>
      </c>
      <c r="G57" s="48">
        <f t="shared" si="5"/>
        <v>38.6043371867353</v>
      </c>
      <c r="H57" s="49">
        <f t="shared" si="5"/>
        <v>100</v>
      </c>
    </row>
    <row r="58" spans="1:8" s="3" customFormat="1" ht="17.100000000000001" customHeight="1" x14ac:dyDescent="0.2">
      <c r="A58" s="32" t="s">
        <v>25</v>
      </c>
      <c r="B58" s="44">
        <v>20000</v>
      </c>
      <c r="C58" s="43">
        <v>78208</v>
      </c>
      <c r="D58" s="43">
        <v>20000</v>
      </c>
      <c r="E58" s="43">
        <v>20000</v>
      </c>
      <c r="F58" s="50">
        <f t="shared" si="5"/>
        <v>391.04</v>
      </c>
      <c r="G58" s="51">
        <f t="shared" si="5"/>
        <v>25.572831423895252</v>
      </c>
      <c r="H58" s="52">
        <f t="shared" si="5"/>
        <v>100</v>
      </c>
    </row>
    <row r="59" spans="1:8" s="1" customFormat="1" ht="16.5" customHeight="1" x14ac:dyDescent="0.2">
      <c r="A59" s="33" t="s">
        <v>17</v>
      </c>
      <c r="B59" s="44">
        <v>16450</v>
      </c>
      <c r="C59" s="43">
        <v>16600</v>
      </c>
      <c r="D59" s="43">
        <v>16600</v>
      </c>
      <c r="E59" s="43">
        <v>16600</v>
      </c>
      <c r="F59" s="50">
        <f t="shared" si="5"/>
        <v>100.91185410334347</v>
      </c>
      <c r="G59" s="51">
        <f t="shared" si="5"/>
        <v>100</v>
      </c>
      <c r="H59" s="52">
        <f t="shared" si="5"/>
        <v>100</v>
      </c>
    </row>
    <row r="60" spans="1:8" s="1" customFormat="1" ht="16.5" customHeight="1" x14ac:dyDescent="0.2">
      <c r="A60" s="88" t="s">
        <v>26</v>
      </c>
      <c r="B60" s="45">
        <f>SUM(B61:B63)</f>
        <v>2233393</v>
      </c>
      <c r="C60" s="417">
        <f>SUM(C61:C63)</f>
        <v>1854441</v>
      </c>
      <c r="D60" s="417">
        <f>SUM(D61:D63)</f>
        <v>2195487</v>
      </c>
      <c r="E60" s="417">
        <f>SUM(E61:E63)</f>
        <v>1666371</v>
      </c>
      <c r="F60" s="47">
        <f t="shared" si="5"/>
        <v>83.032453312068228</v>
      </c>
      <c r="G60" s="48">
        <f t="shared" si="5"/>
        <v>118.39077112725613</v>
      </c>
      <c r="H60" s="49">
        <f t="shared" si="5"/>
        <v>75.899834524185295</v>
      </c>
    </row>
    <row r="61" spans="1:8" ht="16.5" customHeight="1" x14ac:dyDescent="0.2">
      <c r="A61" s="86" t="s">
        <v>299</v>
      </c>
      <c r="B61" s="44">
        <v>489080</v>
      </c>
      <c r="C61" s="43">
        <v>739607</v>
      </c>
      <c r="D61" s="43">
        <v>1004545</v>
      </c>
      <c r="E61" s="43">
        <v>870035</v>
      </c>
      <c r="F61" s="50">
        <f t="shared" si="5"/>
        <v>151.2241351108203</v>
      </c>
      <c r="G61" s="51">
        <f t="shared" si="5"/>
        <v>135.82145653029244</v>
      </c>
      <c r="H61" s="52">
        <f t="shared" si="5"/>
        <v>86.609858194505975</v>
      </c>
    </row>
    <row r="62" spans="1:8" ht="16.5" customHeight="1" x14ac:dyDescent="0.2">
      <c r="A62" s="86" t="s">
        <v>300</v>
      </c>
      <c r="B62" s="44">
        <v>109107</v>
      </c>
      <c r="C62" s="43">
        <v>173182</v>
      </c>
      <c r="D62" s="43">
        <v>295636</v>
      </c>
      <c r="E62" s="43">
        <v>72121</v>
      </c>
      <c r="F62" s="50">
        <f t="shared" si="5"/>
        <v>158.7267544703823</v>
      </c>
      <c r="G62" s="51">
        <f t="shared" si="5"/>
        <v>170.70827222228638</v>
      </c>
      <c r="H62" s="52">
        <f t="shared" si="5"/>
        <v>24.395202208120796</v>
      </c>
    </row>
    <row r="63" spans="1:8" ht="16.5" customHeight="1" x14ac:dyDescent="0.2">
      <c r="A63" s="89" t="s">
        <v>51</v>
      </c>
      <c r="B63" s="44">
        <v>1635206</v>
      </c>
      <c r="C63" s="43">
        <v>941652</v>
      </c>
      <c r="D63" s="43">
        <v>895306</v>
      </c>
      <c r="E63" s="43">
        <v>724215</v>
      </c>
      <c r="F63" s="50">
        <f t="shared" si="5"/>
        <v>57.586138994108381</v>
      </c>
      <c r="G63" s="51">
        <f t="shared" si="5"/>
        <v>95.078224227209205</v>
      </c>
      <c r="H63" s="52">
        <f t="shared" si="5"/>
        <v>80.890220773679616</v>
      </c>
    </row>
    <row r="64" spans="1:8" s="3" customFormat="1" ht="17.100000000000001" customHeight="1" x14ac:dyDescent="0.2">
      <c r="A64" s="88" t="s">
        <v>78</v>
      </c>
      <c r="B64" s="45">
        <v>18899703</v>
      </c>
      <c r="C64" s="417">
        <v>18651857</v>
      </c>
      <c r="D64" s="417">
        <v>18562579</v>
      </c>
      <c r="E64" s="417">
        <v>18590173</v>
      </c>
      <c r="F64" s="47">
        <f t="shared" ref="F64:H66" si="10">C64/B64*100</f>
        <v>98.688624895322434</v>
      </c>
      <c r="G64" s="48">
        <f t="shared" si="10"/>
        <v>99.521345247285566</v>
      </c>
      <c r="H64" s="49">
        <f t="shared" si="10"/>
        <v>100.1486539127995</v>
      </c>
    </row>
    <row r="65" spans="1:8" ht="29.25" customHeight="1" thickBot="1" x14ac:dyDescent="0.25">
      <c r="A65" s="91" t="s">
        <v>231</v>
      </c>
      <c r="B65" s="77">
        <v>111188</v>
      </c>
      <c r="C65" s="418">
        <v>147962</v>
      </c>
      <c r="D65" s="418">
        <v>259060</v>
      </c>
      <c r="E65" s="418">
        <v>229500</v>
      </c>
      <c r="F65" s="78">
        <f t="shared" si="10"/>
        <v>133.07371299061052</v>
      </c>
      <c r="G65" s="79">
        <f t="shared" si="10"/>
        <v>175.08549492437245</v>
      </c>
      <c r="H65" s="80">
        <f t="shared" si="10"/>
        <v>88.58951594225276</v>
      </c>
    </row>
    <row r="66" spans="1:8" ht="16.5" customHeight="1" thickBot="1" x14ac:dyDescent="0.25">
      <c r="A66" s="92" t="s">
        <v>52</v>
      </c>
      <c r="B66" s="46">
        <f>B31+B36+B57+B60+B64+B65</f>
        <v>29206286</v>
      </c>
      <c r="C66" s="419">
        <f>C31+C36+C57+C60+C64+C65</f>
        <v>28934953</v>
      </c>
      <c r="D66" s="419">
        <f>D31+D36+D57+D60+D64+D65</f>
        <v>29486722</v>
      </c>
      <c r="E66" s="419">
        <f>E31+E36+E57+E60+E64+E65</f>
        <v>29181133</v>
      </c>
      <c r="F66" s="81">
        <f t="shared" si="10"/>
        <v>99.070977391647801</v>
      </c>
      <c r="G66" s="82">
        <f t="shared" si="10"/>
        <v>101.90692896580825</v>
      </c>
      <c r="H66" s="83">
        <f t="shared" si="10"/>
        <v>98.963638616730606</v>
      </c>
    </row>
    <row r="67" spans="1:8" x14ac:dyDescent="0.2">
      <c r="C67" s="24"/>
      <c r="D67" s="24"/>
      <c r="E67" s="24"/>
    </row>
    <row r="68" spans="1:8" x14ac:dyDescent="0.2">
      <c r="C68" s="24"/>
      <c r="D68" s="24"/>
      <c r="E68" s="24"/>
    </row>
    <row r="69" spans="1:8" x14ac:dyDescent="0.2">
      <c r="C69" s="24"/>
      <c r="D69" s="24"/>
      <c r="E69" s="24"/>
    </row>
    <row r="70" spans="1:8" x14ac:dyDescent="0.2">
      <c r="C70" s="24"/>
      <c r="D70" s="24"/>
      <c r="E70" s="24"/>
    </row>
    <row r="71" spans="1:8" x14ac:dyDescent="0.2">
      <c r="C71" s="24"/>
      <c r="D71" s="24"/>
      <c r="E71" s="24"/>
    </row>
    <row r="72" spans="1:8" x14ac:dyDescent="0.2">
      <c r="C72" s="24"/>
      <c r="D72" s="24"/>
      <c r="E72" s="24"/>
    </row>
    <row r="73" spans="1:8" x14ac:dyDescent="0.2">
      <c r="C73" s="24"/>
      <c r="D73" s="24"/>
      <c r="E73" s="24"/>
    </row>
    <row r="74" spans="1:8" x14ac:dyDescent="0.2">
      <c r="C74" s="24"/>
      <c r="D74" s="24"/>
      <c r="E74" s="24"/>
    </row>
    <row r="75" spans="1:8" x14ac:dyDescent="0.2">
      <c r="C75" s="24"/>
      <c r="D75" s="24"/>
      <c r="E75" s="24"/>
    </row>
    <row r="76" spans="1:8" x14ac:dyDescent="0.2">
      <c r="C76" s="24"/>
      <c r="D76" s="24"/>
      <c r="E76" s="24"/>
    </row>
    <row r="77" spans="1:8" x14ac:dyDescent="0.2">
      <c r="C77" s="24"/>
      <c r="D77" s="24"/>
      <c r="E77" s="24"/>
    </row>
    <row r="78" spans="1:8" x14ac:dyDescent="0.2">
      <c r="C78" s="24"/>
      <c r="D78" s="24"/>
      <c r="E78" s="24"/>
    </row>
    <row r="79" spans="1:8" x14ac:dyDescent="0.2">
      <c r="C79" s="24"/>
      <c r="D79" s="24"/>
      <c r="E79" s="24"/>
    </row>
    <row r="80" spans="1:8" x14ac:dyDescent="0.2">
      <c r="C80" s="24"/>
      <c r="D80" s="24"/>
      <c r="E80" s="24"/>
    </row>
    <row r="81" spans="3:5" x14ac:dyDescent="0.2">
      <c r="C81" s="24"/>
      <c r="D81" s="24"/>
      <c r="E81" s="24"/>
    </row>
    <row r="82" spans="3:5" x14ac:dyDescent="0.2">
      <c r="C82" s="24"/>
      <c r="D82" s="24"/>
      <c r="E82" s="24"/>
    </row>
    <row r="83" spans="3:5" x14ac:dyDescent="0.2">
      <c r="C83" s="24"/>
      <c r="D83" s="24"/>
      <c r="E83" s="24"/>
    </row>
  </sheetData>
  <mergeCells count="5">
    <mergeCell ref="A3:H3"/>
    <mergeCell ref="A29:A30"/>
    <mergeCell ref="F29:F30"/>
    <mergeCell ref="G29:G30"/>
    <mergeCell ref="H29:H30"/>
  </mergeCells>
  <printOptions horizontalCentered="1"/>
  <pageMargins left="0.31496062992125984" right="0.31496062992125984" top="0.59055118110236227" bottom="0.59055118110236227" header="0.19685039370078741" footer="0.31496062992125984"/>
  <pageSetup paperSize="9" scale="64" firstPageNumber="2" fitToHeight="0" orientation="portrait" useFirstPageNumber="1" r:id="rId1"/>
  <headerFooter>
    <oddHeader>&amp;L&amp;"Tahoma,Kurzíva"Střednědobý výhled rozpočtu kraje na léta 2021 - 2023
Příloha č. 13&amp;R&amp;"Tahoma,Kurzíva"Bilance příjmů a výdajů v letech 2021 - 2023</oddHeader>
    <oddFooter>&amp;C&amp;"Tahoma,Obyčejné"&amp;P</oddFooter>
  </headerFooter>
  <ignoredErrors>
    <ignoredError sqref="B60:E6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M141"/>
  <sheetViews>
    <sheetView zoomScaleNormal="100" zoomScaleSheetLayoutView="100" workbookViewId="0">
      <selection activeCell="K45" sqref="K45"/>
    </sheetView>
  </sheetViews>
  <sheetFormatPr defaultRowHeight="12.75" x14ac:dyDescent="0.2"/>
  <cols>
    <col min="1" max="1" width="50.7109375" style="2" customWidth="1"/>
    <col min="2" max="2" width="14.7109375" style="12" customWidth="1"/>
    <col min="3" max="5" width="12.85546875" style="13" customWidth="1"/>
    <col min="6" max="8" width="12" style="2" customWidth="1"/>
    <col min="9" max="12" width="14.7109375" style="2" customWidth="1"/>
    <col min="13" max="16384" width="9.140625" style="2"/>
  </cols>
  <sheetData>
    <row r="1" spans="1:30" s="1" customFormat="1" ht="16.5" customHeight="1" x14ac:dyDescent="0.2">
      <c r="A1" s="584" t="s">
        <v>27</v>
      </c>
      <c r="B1" s="35">
        <v>2020</v>
      </c>
      <c r="C1" s="36">
        <v>2021</v>
      </c>
      <c r="D1" s="37">
        <v>2022</v>
      </c>
      <c r="E1" s="36">
        <v>2023</v>
      </c>
      <c r="F1" s="578" t="s">
        <v>415</v>
      </c>
      <c r="G1" s="580" t="s">
        <v>297</v>
      </c>
      <c r="H1" s="582" t="s">
        <v>416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s="16" customFormat="1" ht="41.25" customHeight="1" thickBot="1" x14ac:dyDescent="0.25">
      <c r="A2" s="585"/>
      <c r="B2" s="38" t="s">
        <v>53</v>
      </c>
      <c r="C2" s="39" t="s">
        <v>54</v>
      </c>
      <c r="D2" s="40" t="s">
        <v>54</v>
      </c>
      <c r="E2" s="39" t="s">
        <v>54</v>
      </c>
      <c r="F2" s="579"/>
      <c r="G2" s="581"/>
      <c r="H2" s="583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s="3" customFormat="1" ht="16.5" customHeight="1" x14ac:dyDescent="0.2">
      <c r="A3" s="103" t="s">
        <v>8</v>
      </c>
      <c r="B3" s="102">
        <v>675342</v>
      </c>
      <c r="C3" s="417">
        <v>687433</v>
      </c>
      <c r="D3" s="417">
        <v>700582</v>
      </c>
      <c r="E3" s="417">
        <v>720381</v>
      </c>
      <c r="F3" s="94">
        <f t="shared" ref="F3:H19" si="0">C3/B3*100</f>
        <v>101.79035214750452</v>
      </c>
      <c r="G3" s="95">
        <f t="shared" si="0"/>
        <v>101.91276822613986</v>
      </c>
      <c r="H3" s="96">
        <f t="shared" si="0"/>
        <v>102.82607888869539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3" customFormat="1" ht="16.5" customHeight="1" x14ac:dyDescent="0.2">
      <c r="A4" s="103" t="s">
        <v>9</v>
      </c>
      <c r="B4" s="45">
        <f>SUM(B5:B14)</f>
        <v>287965</v>
      </c>
      <c r="C4" s="417">
        <f>SUM(C5:C14)</f>
        <v>332088</v>
      </c>
      <c r="D4" s="417">
        <f t="shared" ref="D4:E4" si="1">SUM(D5:D14)</f>
        <v>282469</v>
      </c>
      <c r="E4" s="417">
        <f t="shared" si="1"/>
        <v>280469</v>
      </c>
      <c r="F4" s="97">
        <f t="shared" si="0"/>
        <v>115.32234820203844</v>
      </c>
      <c r="G4" s="97">
        <f t="shared" si="0"/>
        <v>85.058478475584792</v>
      </c>
      <c r="H4" s="98">
        <f t="shared" si="0"/>
        <v>99.291957701553088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3" customFormat="1" ht="16.5" customHeight="1" x14ac:dyDescent="0.2">
      <c r="A5" s="104" t="s">
        <v>28</v>
      </c>
      <c r="B5" s="42">
        <v>55900</v>
      </c>
      <c r="C5" s="43">
        <v>55900</v>
      </c>
      <c r="D5" s="43">
        <v>55900</v>
      </c>
      <c r="E5" s="43">
        <v>55900</v>
      </c>
      <c r="F5" s="99">
        <f t="shared" si="0"/>
        <v>100</v>
      </c>
      <c r="G5" s="99">
        <f t="shared" si="0"/>
        <v>100</v>
      </c>
      <c r="H5" s="100">
        <f t="shared" si="0"/>
        <v>100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" customFormat="1" ht="16.5" customHeight="1" x14ac:dyDescent="0.2">
      <c r="A6" s="104" t="s">
        <v>29</v>
      </c>
      <c r="B6" s="42">
        <v>45000</v>
      </c>
      <c r="C6" s="43">
        <v>40000</v>
      </c>
      <c r="D6" s="43">
        <v>36000</v>
      </c>
      <c r="E6" s="43">
        <v>30000</v>
      </c>
      <c r="F6" s="99">
        <f t="shared" si="0"/>
        <v>88.888888888888886</v>
      </c>
      <c r="G6" s="99">
        <f t="shared" si="0"/>
        <v>90</v>
      </c>
      <c r="H6" s="100">
        <f t="shared" si="0"/>
        <v>83.333333333333343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16.5" customHeight="1" x14ac:dyDescent="0.2">
      <c r="A7" s="104" t="s">
        <v>30</v>
      </c>
      <c r="B7" s="42">
        <v>500</v>
      </c>
      <c r="C7" s="43">
        <v>500</v>
      </c>
      <c r="D7" s="43">
        <v>500</v>
      </c>
      <c r="E7" s="43">
        <v>500</v>
      </c>
      <c r="F7" s="99">
        <f t="shared" si="0"/>
        <v>100</v>
      </c>
      <c r="G7" s="99">
        <f t="shared" si="0"/>
        <v>100</v>
      </c>
      <c r="H7" s="100">
        <f t="shared" si="0"/>
        <v>100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s="3" customFormat="1" ht="29.25" customHeight="1" x14ac:dyDescent="0.2">
      <c r="A8" s="104" t="s">
        <v>419</v>
      </c>
      <c r="B8" s="42">
        <v>500</v>
      </c>
      <c r="C8" s="43">
        <v>400</v>
      </c>
      <c r="D8" s="43">
        <v>0</v>
      </c>
      <c r="E8" s="43">
        <v>0</v>
      </c>
      <c r="F8" s="99">
        <f t="shared" si="0"/>
        <v>80</v>
      </c>
      <c r="G8" s="99">
        <f t="shared" si="0"/>
        <v>0</v>
      </c>
      <c r="H8" s="364" t="s">
        <v>6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s="3" customFormat="1" ht="29.25" customHeight="1" x14ac:dyDescent="0.2">
      <c r="A9" s="104" t="s">
        <v>420</v>
      </c>
      <c r="B9" s="42">
        <v>7081</v>
      </c>
      <c r="C9" s="43">
        <v>49119</v>
      </c>
      <c r="D9" s="43">
        <v>0</v>
      </c>
      <c r="E9" s="43">
        <v>0</v>
      </c>
      <c r="F9" s="99">
        <f t="shared" ref="F9" si="2">C9/B9*100</f>
        <v>693.67320999858771</v>
      </c>
      <c r="G9" s="99">
        <f t="shared" ref="G9" si="3">D9/C9*100</f>
        <v>0</v>
      </c>
      <c r="H9" s="364" t="s">
        <v>6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3" customFormat="1" ht="17.25" customHeight="1" x14ac:dyDescent="0.2">
      <c r="A10" s="104" t="s">
        <v>31</v>
      </c>
      <c r="B10" s="42">
        <v>43500</v>
      </c>
      <c r="C10" s="43">
        <v>50000</v>
      </c>
      <c r="D10" s="43">
        <v>50000</v>
      </c>
      <c r="E10" s="43">
        <v>50000</v>
      </c>
      <c r="F10" s="99">
        <f t="shared" si="0"/>
        <v>114.94252873563218</v>
      </c>
      <c r="G10" s="99">
        <f t="shared" si="0"/>
        <v>100</v>
      </c>
      <c r="H10" s="100">
        <f t="shared" si="0"/>
        <v>100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3" customFormat="1" ht="29.25" customHeight="1" x14ac:dyDescent="0.2">
      <c r="A11" s="104" t="s">
        <v>32</v>
      </c>
      <c r="B11" s="42">
        <v>90000</v>
      </c>
      <c r="C11" s="43">
        <v>90000</v>
      </c>
      <c r="D11" s="43">
        <v>90000</v>
      </c>
      <c r="E11" s="43">
        <v>90000</v>
      </c>
      <c r="F11" s="99">
        <f t="shared" si="0"/>
        <v>100</v>
      </c>
      <c r="G11" s="99">
        <f t="shared" si="0"/>
        <v>100</v>
      </c>
      <c r="H11" s="100">
        <f t="shared" si="0"/>
        <v>100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3" customFormat="1" ht="16.5" customHeight="1" x14ac:dyDescent="0.2">
      <c r="A12" s="104" t="s">
        <v>293</v>
      </c>
      <c r="B12" s="42">
        <v>20000</v>
      </c>
      <c r="C12" s="43">
        <v>20000</v>
      </c>
      <c r="D12" s="43">
        <v>20000</v>
      </c>
      <c r="E12" s="43">
        <v>20000</v>
      </c>
      <c r="F12" s="99">
        <f t="shared" si="0"/>
        <v>100</v>
      </c>
      <c r="G12" s="99">
        <f t="shared" si="0"/>
        <v>100</v>
      </c>
      <c r="H12" s="100">
        <f t="shared" si="0"/>
        <v>100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3" customFormat="1" ht="17.25" customHeight="1" x14ac:dyDescent="0.2">
      <c r="A13" s="105" t="s">
        <v>33</v>
      </c>
      <c r="B13" s="42">
        <v>11530</v>
      </c>
      <c r="C13" s="43">
        <v>19205</v>
      </c>
      <c r="D13" s="43">
        <v>23205</v>
      </c>
      <c r="E13" s="43">
        <v>27205</v>
      </c>
      <c r="F13" s="99">
        <f t="shared" si="0"/>
        <v>166.56548135299218</v>
      </c>
      <c r="G13" s="99">
        <f t="shared" si="0"/>
        <v>120.82790939859412</v>
      </c>
      <c r="H13" s="100">
        <f t="shared" si="0"/>
        <v>117.23766429648784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3" customFormat="1" ht="16.5" customHeight="1" x14ac:dyDescent="0.2">
      <c r="A14" s="105" t="s">
        <v>34</v>
      </c>
      <c r="B14" s="44">
        <v>13954</v>
      </c>
      <c r="C14" s="43">
        <v>6964</v>
      </c>
      <c r="D14" s="43">
        <v>6864</v>
      </c>
      <c r="E14" s="43">
        <v>6864</v>
      </c>
      <c r="F14" s="99">
        <f t="shared" si="0"/>
        <v>49.90683674931919</v>
      </c>
      <c r="G14" s="99">
        <f t="shared" si="0"/>
        <v>98.564043653072943</v>
      </c>
      <c r="H14" s="100">
        <f t="shared" si="0"/>
        <v>100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s="3" customFormat="1" ht="27.75" customHeight="1" collapsed="1" x14ac:dyDescent="0.2">
      <c r="A15" s="106" t="s">
        <v>60</v>
      </c>
      <c r="B15" s="45">
        <f>SUM(B16:B28)</f>
        <v>3473523</v>
      </c>
      <c r="C15" s="417">
        <f>SUM(C16:C28)</f>
        <v>3321252</v>
      </c>
      <c r="D15" s="417">
        <f t="shared" ref="D15:E15" si="4">SUM(D16:D28)</f>
        <v>3508819</v>
      </c>
      <c r="E15" s="417">
        <f t="shared" si="4"/>
        <v>3588389</v>
      </c>
      <c r="F15" s="97">
        <f t="shared" si="0"/>
        <v>95.616237462656798</v>
      </c>
      <c r="G15" s="97">
        <f t="shared" si="0"/>
        <v>105.64747872187958</v>
      </c>
      <c r="H15" s="98">
        <f t="shared" si="0"/>
        <v>102.26771457860893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3" customFormat="1" ht="16.5" customHeight="1" x14ac:dyDescent="0.2">
      <c r="A16" s="105" t="s">
        <v>73</v>
      </c>
      <c r="B16" s="44">
        <v>1043065</v>
      </c>
      <c r="C16" s="43">
        <v>1064969</v>
      </c>
      <c r="D16" s="43">
        <v>1087334</v>
      </c>
      <c r="E16" s="43">
        <v>1110123</v>
      </c>
      <c r="F16" s="99">
        <f t="shared" si="0"/>
        <v>102.09996500697464</v>
      </c>
      <c r="G16" s="99">
        <f t="shared" si="0"/>
        <v>102.10006112853989</v>
      </c>
      <c r="H16" s="100">
        <f t="shared" si="0"/>
        <v>102.09586014968721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s="3" customFormat="1" ht="16.5" customHeight="1" x14ac:dyDescent="0.2">
      <c r="A17" s="105" t="s">
        <v>74</v>
      </c>
      <c r="B17" s="44">
        <v>896424</v>
      </c>
      <c r="C17" s="43">
        <v>891333</v>
      </c>
      <c r="D17" s="43">
        <v>910051</v>
      </c>
      <c r="E17" s="43">
        <v>929162</v>
      </c>
      <c r="F17" s="99">
        <f t="shared" si="0"/>
        <v>99.432076785092775</v>
      </c>
      <c r="G17" s="99">
        <f t="shared" si="0"/>
        <v>102.10000078534061</v>
      </c>
      <c r="H17" s="100">
        <f t="shared" si="0"/>
        <v>102.09999219823945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s="3" customFormat="1" ht="16.5" customHeight="1" x14ac:dyDescent="0.2">
      <c r="A18" s="105" t="s">
        <v>75</v>
      </c>
      <c r="B18" s="44">
        <v>229037</v>
      </c>
      <c r="C18" s="43">
        <v>341146</v>
      </c>
      <c r="D18" s="43">
        <v>335146</v>
      </c>
      <c r="E18" s="43">
        <v>345146</v>
      </c>
      <c r="F18" s="99">
        <f t="shared" si="0"/>
        <v>148.94798656985552</v>
      </c>
      <c r="G18" s="99">
        <f t="shared" si="0"/>
        <v>98.241222233296014</v>
      </c>
      <c r="H18" s="100">
        <f t="shared" si="0"/>
        <v>102.98377423570624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s="3" customFormat="1" ht="16.5" customHeight="1" x14ac:dyDescent="0.2">
      <c r="A19" s="105" t="s">
        <v>35</v>
      </c>
      <c r="B19" s="44">
        <v>142030</v>
      </c>
      <c r="C19" s="43">
        <v>129518</v>
      </c>
      <c r="D19" s="43">
        <v>129638</v>
      </c>
      <c r="E19" s="43">
        <v>129528</v>
      </c>
      <c r="F19" s="99">
        <f t="shared" si="0"/>
        <v>91.190593536576785</v>
      </c>
      <c r="G19" s="99">
        <f t="shared" si="0"/>
        <v>100.09265121450301</v>
      </c>
      <c r="H19" s="100">
        <f t="shared" si="0"/>
        <v>99.915148336135999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3" customFormat="1" ht="16.5" customHeight="1" x14ac:dyDescent="0.2">
      <c r="A20" s="105" t="s">
        <v>36</v>
      </c>
      <c r="B20" s="44">
        <v>132769</v>
      </c>
      <c r="C20" s="43">
        <v>64708</v>
      </c>
      <c r="D20" s="43">
        <v>214708</v>
      </c>
      <c r="E20" s="43">
        <v>214708</v>
      </c>
      <c r="F20" s="99">
        <f t="shared" ref="F20:H35" si="5">C20/B20*100</f>
        <v>48.737280539885063</v>
      </c>
      <c r="G20" s="99">
        <f t="shared" si="5"/>
        <v>331.81059528960873</v>
      </c>
      <c r="H20" s="100">
        <f t="shared" si="5"/>
        <v>100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s="3" customFormat="1" ht="16.5" customHeight="1" x14ac:dyDescent="0.2">
      <c r="A21" s="105" t="s">
        <v>37</v>
      </c>
      <c r="B21" s="42">
        <v>54440</v>
      </c>
      <c r="C21" s="43">
        <v>52105</v>
      </c>
      <c r="D21" s="43">
        <v>52105</v>
      </c>
      <c r="E21" s="43">
        <v>52105</v>
      </c>
      <c r="F21" s="99">
        <f t="shared" si="5"/>
        <v>95.710874357090375</v>
      </c>
      <c r="G21" s="99">
        <f t="shared" si="5"/>
        <v>100</v>
      </c>
      <c r="H21" s="100">
        <f t="shared" si="5"/>
        <v>100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s="3" customFormat="1" ht="16.149999999999999" customHeight="1" x14ac:dyDescent="0.2">
      <c r="A22" s="105" t="s">
        <v>38</v>
      </c>
      <c r="B22" s="42">
        <v>281363</v>
      </c>
      <c r="C22" s="43">
        <v>174967</v>
      </c>
      <c r="D22" s="43">
        <v>143252</v>
      </c>
      <c r="E22" s="43">
        <v>133014</v>
      </c>
      <c r="F22" s="99">
        <f t="shared" si="5"/>
        <v>62.18550413522744</v>
      </c>
      <c r="G22" s="99">
        <f t="shared" si="5"/>
        <v>81.873724759526084</v>
      </c>
      <c r="H22" s="100">
        <f t="shared" si="5"/>
        <v>92.853153882668309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s="3" customFormat="1" ht="16.5" customHeight="1" x14ac:dyDescent="0.2">
      <c r="A23" s="105" t="s">
        <v>39</v>
      </c>
      <c r="B23" s="42">
        <v>76655</v>
      </c>
      <c r="C23" s="43">
        <v>68144</v>
      </c>
      <c r="D23" s="43">
        <v>60759</v>
      </c>
      <c r="E23" s="43">
        <v>60147</v>
      </c>
      <c r="F23" s="99">
        <f t="shared" si="5"/>
        <v>88.897006066140506</v>
      </c>
      <c r="G23" s="99">
        <f t="shared" si="5"/>
        <v>89.162655552946703</v>
      </c>
      <c r="H23" s="100">
        <f t="shared" si="5"/>
        <v>98.992741816027248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s="3" customFormat="1" ht="16.5" customHeight="1" x14ac:dyDescent="0.2">
      <c r="A24" s="105" t="s">
        <v>40</v>
      </c>
      <c r="B24" s="42">
        <v>289837</v>
      </c>
      <c r="C24" s="43">
        <v>283375</v>
      </c>
      <c r="D24" s="43">
        <v>333375</v>
      </c>
      <c r="E24" s="43">
        <v>353375</v>
      </c>
      <c r="F24" s="99">
        <f t="shared" si="5"/>
        <v>97.770470988866151</v>
      </c>
      <c r="G24" s="99">
        <f t="shared" si="5"/>
        <v>117.64446404940449</v>
      </c>
      <c r="H24" s="100">
        <f t="shared" si="5"/>
        <v>105.99925009373827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s="3" customFormat="1" ht="16.5" customHeight="1" x14ac:dyDescent="0.2">
      <c r="A25" s="105" t="s">
        <v>41</v>
      </c>
      <c r="B25" s="42">
        <v>190309</v>
      </c>
      <c r="C25" s="43">
        <v>140084</v>
      </c>
      <c r="D25" s="43">
        <v>131884</v>
      </c>
      <c r="E25" s="43">
        <v>150584</v>
      </c>
      <c r="F25" s="99">
        <f t="shared" si="5"/>
        <v>73.608710045242205</v>
      </c>
      <c r="G25" s="99">
        <f t="shared" si="5"/>
        <v>94.146369321264388</v>
      </c>
      <c r="H25" s="100">
        <f t="shared" si="5"/>
        <v>114.17912711170422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s="8" customFormat="1" ht="16.5" customHeight="1" x14ac:dyDescent="0.2">
      <c r="A26" s="105" t="s">
        <v>42</v>
      </c>
      <c r="B26" s="42">
        <v>6100</v>
      </c>
      <c r="C26" s="43">
        <v>5100</v>
      </c>
      <c r="D26" s="43">
        <v>4300</v>
      </c>
      <c r="E26" s="43">
        <v>2400</v>
      </c>
      <c r="F26" s="99">
        <f t="shared" si="5"/>
        <v>83.606557377049185</v>
      </c>
      <c r="G26" s="99">
        <f t="shared" si="5"/>
        <v>84.313725490196077</v>
      </c>
      <c r="H26" s="100">
        <f t="shared" si="5"/>
        <v>55.813953488372093</v>
      </c>
    </row>
    <row r="27" spans="1:30" s="3" customFormat="1" ht="16.5" customHeight="1" x14ac:dyDescent="0.2">
      <c r="A27" s="105" t="s">
        <v>43</v>
      </c>
      <c r="B27" s="42">
        <v>64265</v>
      </c>
      <c r="C27" s="43">
        <v>56982</v>
      </c>
      <c r="D27" s="43">
        <v>56246</v>
      </c>
      <c r="E27" s="43">
        <v>59276</v>
      </c>
      <c r="F27" s="99">
        <f t="shared" si="5"/>
        <v>88.667237220882285</v>
      </c>
      <c r="G27" s="99">
        <f t="shared" si="5"/>
        <v>98.708364044786066</v>
      </c>
      <c r="H27" s="100">
        <f t="shared" si="5"/>
        <v>105.3870497457597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3" customFormat="1" ht="16.5" customHeight="1" x14ac:dyDescent="0.2">
      <c r="A28" s="105" t="s">
        <v>44</v>
      </c>
      <c r="B28" s="44">
        <v>67229</v>
      </c>
      <c r="C28" s="43">
        <v>48821</v>
      </c>
      <c r="D28" s="43">
        <v>50021</v>
      </c>
      <c r="E28" s="43">
        <v>48821</v>
      </c>
      <c r="F28" s="99">
        <f t="shared" si="5"/>
        <v>72.618959080158859</v>
      </c>
      <c r="G28" s="99">
        <f t="shared" si="5"/>
        <v>102.45795866532845</v>
      </c>
      <c r="H28" s="100">
        <f t="shared" si="5"/>
        <v>97.601007576817736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s="3" customFormat="1" ht="16.5" customHeight="1" x14ac:dyDescent="0.2">
      <c r="A29" s="103" t="s">
        <v>10</v>
      </c>
      <c r="B29" s="45">
        <f>SUM(B30:B35)</f>
        <v>2862200</v>
      </c>
      <c r="C29" s="417">
        <f>SUM(C30:C35)</f>
        <v>2868624</v>
      </c>
      <c r="D29" s="417">
        <f t="shared" ref="D29:E29" si="6">SUM(D30:D35)</f>
        <v>2880159</v>
      </c>
      <c r="E29" s="417">
        <f t="shared" si="6"/>
        <v>2882159</v>
      </c>
      <c r="F29" s="97">
        <f t="shared" si="5"/>
        <v>100.22444273635665</v>
      </c>
      <c r="G29" s="97">
        <f t="shared" si="5"/>
        <v>100.40210916453324</v>
      </c>
      <c r="H29" s="98">
        <f t="shared" si="5"/>
        <v>100.06944061074405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s="3" customFormat="1" ht="16.5" customHeight="1" x14ac:dyDescent="0.2">
      <c r="A30" s="105" t="s">
        <v>76</v>
      </c>
      <c r="B30" s="44">
        <v>721628</v>
      </c>
      <c r="C30" s="43">
        <v>711628</v>
      </c>
      <c r="D30" s="43">
        <v>711628</v>
      </c>
      <c r="E30" s="43">
        <v>711628</v>
      </c>
      <c r="F30" s="99">
        <f t="shared" si="5"/>
        <v>98.614244458363586</v>
      </c>
      <c r="G30" s="99">
        <f t="shared" si="5"/>
        <v>100</v>
      </c>
      <c r="H30" s="100">
        <f t="shared" si="5"/>
        <v>100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s="3" customFormat="1" ht="16.5" customHeight="1" x14ac:dyDescent="0.2">
      <c r="A31" s="105" t="s">
        <v>36</v>
      </c>
      <c r="B31" s="44">
        <v>298798</v>
      </c>
      <c r="C31" s="43">
        <v>310477</v>
      </c>
      <c r="D31" s="43">
        <v>317012</v>
      </c>
      <c r="E31" s="43">
        <v>319012</v>
      </c>
      <c r="F31" s="99">
        <f t="shared" si="5"/>
        <v>103.90866070054017</v>
      </c>
      <c r="G31" s="99">
        <f t="shared" si="5"/>
        <v>102.10482580030083</v>
      </c>
      <c r="H31" s="100">
        <f t="shared" si="5"/>
        <v>100.63089094419139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3" customFormat="1" ht="16.5" customHeight="1" x14ac:dyDescent="0.2">
      <c r="A32" s="105" t="s">
        <v>40</v>
      </c>
      <c r="B32" s="44">
        <v>333500</v>
      </c>
      <c r="C32" s="43">
        <v>336200</v>
      </c>
      <c r="D32" s="43">
        <v>366200</v>
      </c>
      <c r="E32" s="43">
        <v>366200</v>
      </c>
      <c r="F32" s="99">
        <f t="shared" si="5"/>
        <v>100.80959520239881</v>
      </c>
      <c r="G32" s="99">
        <f t="shared" si="5"/>
        <v>108.92325996430696</v>
      </c>
      <c r="H32" s="100">
        <f t="shared" si="5"/>
        <v>100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65" s="3" customFormat="1" ht="16.5" customHeight="1" x14ac:dyDescent="0.2">
      <c r="A33" s="105" t="s">
        <v>41</v>
      </c>
      <c r="B33" s="44">
        <v>822947</v>
      </c>
      <c r="C33" s="43">
        <v>837112</v>
      </c>
      <c r="D33" s="43">
        <v>837112</v>
      </c>
      <c r="E33" s="43">
        <v>837112</v>
      </c>
      <c r="F33" s="99">
        <f t="shared" si="5"/>
        <v>101.72125300900301</v>
      </c>
      <c r="G33" s="99">
        <f t="shared" si="5"/>
        <v>100</v>
      </c>
      <c r="H33" s="100">
        <f t="shared" si="5"/>
        <v>100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1:65" s="3" customFormat="1" ht="16.5" customHeight="1" x14ac:dyDescent="0.2">
      <c r="A34" s="105" t="s">
        <v>43</v>
      </c>
      <c r="B34" s="44">
        <v>683927</v>
      </c>
      <c r="C34" s="43">
        <v>671807</v>
      </c>
      <c r="D34" s="43">
        <v>646807</v>
      </c>
      <c r="E34" s="43">
        <v>646807</v>
      </c>
      <c r="F34" s="99">
        <f t="shared" si="5"/>
        <v>98.22788104578413</v>
      </c>
      <c r="G34" s="99">
        <f t="shared" si="5"/>
        <v>96.278693136570467</v>
      </c>
      <c r="H34" s="100">
        <f t="shared" si="5"/>
        <v>100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65" s="3" customFormat="1" ht="16.5" customHeight="1" x14ac:dyDescent="0.2">
      <c r="A35" s="105" t="s">
        <v>44</v>
      </c>
      <c r="B35" s="44">
        <v>1400</v>
      </c>
      <c r="C35" s="43">
        <v>1400</v>
      </c>
      <c r="D35" s="43">
        <v>1400</v>
      </c>
      <c r="E35" s="43">
        <v>1400</v>
      </c>
      <c r="F35" s="99">
        <f t="shared" si="5"/>
        <v>100</v>
      </c>
      <c r="G35" s="99">
        <f t="shared" si="5"/>
        <v>100</v>
      </c>
      <c r="H35" s="100">
        <f t="shared" si="5"/>
        <v>100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65" s="3" customFormat="1" ht="16.5" customHeight="1" x14ac:dyDescent="0.2">
      <c r="A36" s="103" t="s">
        <v>63</v>
      </c>
      <c r="B36" s="45">
        <f>SUM(B37:B39)</f>
        <v>267428</v>
      </c>
      <c r="C36" s="417">
        <f>SUM(C37:C39)</f>
        <v>142576</v>
      </c>
      <c r="D36" s="417">
        <f t="shared" ref="D36:E36" si="7">SUM(D37:D39)</f>
        <v>132218</v>
      </c>
      <c r="E36" s="417">
        <f t="shared" si="7"/>
        <v>111500</v>
      </c>
      <c r="F36" s="97">
        <f t="shared" ref="F36:H39" si="8">C36/B36*100</f>
        <v>53.313789132028056</v>
      </c>
      <c r="G36" s="97">
        <f t="shared" si="8"/>
        <v>92.735102682078335</v>
      </c>
      <c r="H36" s="98">
        <f t="shared" si="8"/>
        <v>84.330423996732677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65" s="3" customFormat="1" ht="16.5" customHeight="1" x14ac:dyDescent="0.2">
      <c r="A37" s="105" t="s">
        <v>36</v>
      </c>
      <c r="B37" s="42">
        <v>5505</v>
      </c>
      <c r="C37" s="43">
        <v>0</v>
      </c>
      <c r="D37" s="43">
        <v>0</v>
      </c>
      <c r="E37" s="43">
        <v>0</v>
      </c>
      <c r="F37" s="99">
        <f t="shared" si="8"/>
        <v>0</v>
      </c>
      <c r="G37" s="363" t="s">
        <v>6</v>
      </c>
      <c r="H37" s="364" t="s">
        <v>6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65" s="3" customFormat="1" ht="16.5" customHeight="1" x14ac:dyDescent="0.2">
      <c r="A38" s="105" t="s">
        <v>40</v>
      </c>
      <c r="B38" s="42">
        <v>111500</v>
      </c>
      <c r="C38" s="43">
        <v>111500</v>
      </c>
      <c r="D38" s="43">
        <v>111500</v>
      </c>
      <c r="E38" s="43">
        <v>111500</v>
      </c>
      <c r="F38" s="99">
        <f t="shared" si="8"/>
        <v>100</v>
      </c>
      <c r="G38" s="99">
        <f t="shared" si="8"/>
        <v>100</v>
      </c>
      <c r="H38" s="100">
        <f>E38/D38*100</f>
        <v>100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65" s="3" customFormat="1" ht="16.5" customHeight="1" x14ac:dyDescent="0.2">
      <c r="A39" s="105" t="s">
        <v>43</v>
      </c>
      <c r="B39" s="42">
        <v>150423</v>
      </c>
      <c r="C39" s="43">
        <v>31076</v>
      </c>
      <c r="D39" s="43">
        <v>20718</v>
      </c>
      <c r="E39" s="43">
        <v>0</v>
      </c>
      <c r="F39" s="99">
        <f t="shared" si="8"/>
        <v>20.659074742559316</v>
      </c>
      <c r="G39" s="99">
        <f t="shared" si="8"/>
        <v>66.668811944909251</v>
      </c>
      <c r="H39" s="100">
        <f t="shared" si="8"/>
        <v>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65" s="3" customFormat="1" ht="6" customHeight="1" x14ac:dyDescent="0.2">
      <c r="A40" s="107"/>
      <c r="B40" s="42"/>
      <c r="C40" s="43"/>
      <c r="D40" s="43"/>
      <c r="E40" s="43"/>
      <c r="F40" s="101"/>
      <c r="G40" s="101"/>
      <c r="H40" s="111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65" s="3" customFormat="1" ht="29.25" customHeight="1" x14ac:dyDescent="0.2">
      <c r="A41" s="106" t="s">
        <v>79</v>
      </c>
      <c r="B41" s="45">
        <v>18899703</v>
      </c>
      <c r="C41" s="417">
        <v>18651857</v>
      </c>
      <c r="D41" s="417">
        <v>18562579</v>
      </c>
      <c r="E41" s="417">
        <v>18590173</v>
      </c>
      <c r="F41" s="97">
        <f t="shared" ref="F41:H41" si="9">C41/B41*100</f>
        <v>98.688624895322434</v>
      </c>
      <c r="G41" s="97">
        <f t="shared" si="9"/>
        <v>99.521345247285566</v>
      </c>
      <c r="H41" s="98">
        <f t="shared" si="9"/>
        <v>100.1486539127995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65" s="3" customFormat="1" ht="6" customHeight="1" x14ac:dyDescent="0.2">
      <c r="A42" s="108"/>
      <c r="B42" s="413"/>
      <c r="C42" s="414"/>
      <c r="D42" s="414"/>
      <c r="E42" s="414"/>
      <c r="F42" s="101"/>
      <c r="G42" s="101"/>
      <c r="H42" s="111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65" s="3" customFormat="1" ht="29.25" customHeight="1" x14ac:dyDescent="0.2">
      <c r="A43" s="106" t="s">
        <v>45</v>
      </c>
      <c r="B43" s="45">
        <f>SUM(B44:B51)</f>
        <v>1212471</v>
      </c>
      <c r="C43" s="417">
        <f>SUM(C44:C51)</f>
        <v>1665719</v>
      </c>
      <c r="D43" s="417">
        <f>SUM(D44:D51)</f>
        <v>1951740</v>
      </c>
      <c r="E43" s="417">
        <f>SUM(E44:E51)</f>
        <v>1239677</v>
      </c>
      <c r="F43" s="97">
        <f t="shared" ref="F43:H51" si="10">C43/B43*100</f>
        <v>137.38217243958823</v>
      </c>
      <c r="G43" s="97">
        <f t="shared" si="10"/>
        <v>117.17102344393022</v>
      </c>
      <c r="H43" s="98">
        <f t="shared" si="10"/>
        <v>63.51650322276533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65" s="3" customFormat="1" ht="16.5" customHeight="1" x14ac:dyDescent="0.2">
      <c r="A44" s="105" t="s">
        <v>77</v>
      </c>
      <c r="B44" s="42">
        <v>31180</v>
      </c>
      <c r="C44" s="43">
        <v>25330</v>
      </c>
      <c r="D44" s="43">
        <v>20700</v>
      </c>
      <c r="E44" s="43">
        <v>35700</v>
      </c>
      <c r="F44" s="99">
        <f t="shared" si="10"/>
        <v>81.237973059653626</v>
      </c>
      <c r="G44" s="99">
        <f t="shared" si="10"/>
        <v>81.721279115673113</v>
      </c>
      <c r="H44" s="100">
        <f t="shared" si="10"/>
        <v>172.46376811594203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65" s="1" customFormat="1" ht="16.5" customHeight="1" x14ac:dyDescent="0.2">
      <c r="A45" s="105" t="s">
        <v>46</v>
      </c>
      <c r="B45" s="44">
        <v>22007</v>
      </c>
      <c r="C45" s="43">
        <v>39507</v>
      </c>
      <c r="D45" s="43">
        <v>39507</v>
      </c>
      <c r="E45" s="43">
        <v>10869</v>
      </c>
      <c r="F45" s="99">
        <f t="shared" si="10"/>
        <v>179.52015267869314</v>
      </c>
      <c r="G45" s="99">
        <f t="shared" si="10"/>
        <v>100</v>
      </c>
      <c r="H45" s="100">
        <f t="shared" si="10"/>
        <v>27.511580226289013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65" s="3" customFormat="1" ht="16.5" customHeight="1" x14ac:dyDescent="0.2">
      <c r="A46" s="105" t="s">
        <v>76</v>
      </c>
      <c r="B46" s="44">
        <v>300754</v>
      </c>
      <c r="C46" s="43">
        <v>140954</v>
      </c>
      <c r="D46" s="43">
        <v>275954</v>
      </c>
      <c r="E46" s="43">
        <v>380954</v>
      </c>
      <c r="F46" s="99">
        <f t="shared" si="10"/>
        <v>46.866874588534152</v>
      </c>
      <c r="G46" s="99">
        <f t="shared" si="10"/>
        <v>195.77592689813699</v>
      </c>
      <c r="H46" s="100">
        <f t="shared" si="10"/>
        <v>138.04981989751914</v>
      </c>
      <c r="I46" s="17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65" s="3" customFormat="1" ht="16.5" customHeight="1" x14ac:dyDescent="0.2">
      <c r="A47" s="105" t="s">
        <v>36</v>
      </c>
      <c r="B47" s="44">
        <v>119165</v>
      </c>
      <c r="C47" s="43">
        <v>561228</v>
      </c>
      <c r="D47" s="43">
        <v>1029874</v>
      </c>
      <c r="E47" s="43">
        <v>510092</v>
      </c>
      <c r="F47" s="99">
        <f t="shared" si="10"/>
        <v>470.96714639365587</v>
      </c>
      <c r="G47" s="99">
        <f t="shared" si="10"/>
        <v>183.50367408611118</v>
      </c>
      <c r="H47" s="100">
        <f t="shared" si="10"/>
        <v>49.529554100792907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65" s="3" customFormat="1" ht="16.5" customHeight="1" x14ac:dyDescent="0.2">
      <c r="A48" s="105" t="s">
        <v>40</v>
      </c>
      <c r="B48" s="44">
        <v>82205</v>
      </c>
      <c r="C48" s="43">
        <v>191000</v>
      </c>
      <c r="D48" s="43">
        <v>143700</v>
      </c>
      <c r="E48" s="43">
        <v>37150</v>
      </c>
      <c r="F48" s="99">
        <f t="shared" si="10"/>
        <v>232.3459643573992</v>
      </c>
      <c r="G48" s="99">
        <f t="shared" si="10"/>
        <v>75.235602094240832</v>
      </c>
      <c r="H48" s="100">
        <f t="shared" si="10"/>
        <v>25.852470424495479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s="3" customFormat="1" ht="16.5" customHeight="1" x14ac:dyDescent="0.2">
      <c r="A49" s="105" t="s">
        <v>41</v>
      </c>
      <c r="B49" s="44">
        <v>325460</v>
      </c>
      <c r="C49" s="43">
        <v>462002</v>
      </c>
      <c r="D49" s="43">
        <v>184800</v>
      </c>
      <c r="E49" s="43">
        <v>6500</v>
      </c>
      <c r="F49" s="99">
        <f t="shared" si="10"/>
        <v>141.95354267805567</v>
      </c>
      <c r="G49" s="99">
        <f t="shared" si="10"/>
        <v>39.999826840576446</v>
      </c>
      <c r="H49" s="100">
        <f t="shared" si="10"/>
        <v>3.5173160173160176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s="3" customFormat="1" ht="16.5" customHeight="1" x14ac:dyDescent="0.2">
      <c r="A50" s="105" t="s">
        <v>43</v>
      </c>
      <c r="B50" s="44">
        <v>331700</v>
      </c>
      <c r="C50" s="43">
        <v>245698</v>
      </c>
      <c r="D50" s="43">
        <v>123644</v>
      </c>
      <c r="E50" s="43">
        <v>57262</v>
      </c>
      <c r="F50" s="99">
        <f t="shared" si="10"/>
        <v>74.072354537232442</v>
      </c>
      <c r="G50" s="99">
        <f t="shared" si="10"/>
        <v>50.323567957411129</v>
      </c>
      <c r="H50" s="100">
        <f t="shared" si="10"/>
        <v>46.311992494581219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s="3" customFormat="1" ht="16.5" customHeight="1" x14ac:dyDescent="0.2">
      <c r="A51" s="105" t="s">
        <v>278</v>
      </c>
      <c r="B51" s="44">
        <v>0</v>
      </c>
      <c r="C51" s="117">
        <v>0</v>
      </c>
      <c r="D51" s="117">
        <v>133561</v>
      </c>
      <c r="E51" s="117">
        <v>201150</v>
      </c>
      <c r="F51" s="363" t="s">
        <v>6</v>
      </c>
      <c r="G51" s="363" t="s">
        <v>6</v>
      </c>
      <c r="H51" s="100">
        <f t="shared" si="10"/>
        <v>150.60534137959434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s="3" customFormat="1" ht="6" customHeight="1" x14ac:dyDescent="0.2">
      <c r="A52" s="118"/>
      <c r="B52" s="42"/>
      <c r="C52" s="43"/>
      <c r="D52" s="43"/>
      <c r="E52" s="43"/>
      <c r="F52" s="101"/>
      <c r="G52" s="101"/>
      <c r="H52" s="111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s="19" customFormat="1" ht="16.5" customHeight="1" x14ac:dyDescent="0.2">
      <c r="A53" s="109" t="s">
        <v>64</v>
      </c>
      <c r="B53" s="41">
        <f>SUM(B54:B64)</f>
        <v>2008967</v>
      </c>
      <c r="C53" s="417">
        <f>SUM(C54:C64)</f>
        <v>1320676</v>
      </c>
      <c r="D53" s="417">
        <f>SUM(D54:D64)</f>
        <v>1271405</v>
      </c>
      <c r="E53" s="417">
        <f>SUM(E54:E64)</f>
        <v>696451</v>
      </c>
      <c r="F53" s="97">
        <f t="shared" ref="F53:H53" si="11">C53/B53*100</f>
        <v>65.739058929290522</v>
      </c>
      <c r="G53" s="97">
        <f t="shared" si="11"/>
        <v>96.269259076412382</v>
      </c>
      <c r="H53" s="98">
        <f t="shared" si="11"/>
        <v>54.778060492132717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 s="19" customFormat="1" ht="16.5" customHeight="1" x14ac:dyDescent="0.2">
      <c r="A54" s="105" t="s">
        <v>77</v>
      </c>
      <c r="B54" s="44">
        <v>3500</v>
      </c>
      <c r="C54" s="43">
        <v>500</v>
      </c>
      <c r="D54" s="43">
        <v>100</v>
      </c>
      <c r="E54" s="43">
        <v>0</v>
      </c>
      <c r="F54" s="99">
        <f>C54/B54*100</f>
        <v>14.285714285714285</v>
      </c>
      <c r="G54" s="99">
        <f>D54/C54*100</f>
        <v>20</v>
      </c>
      <c r="H54" s="100">
        <f>E54/D54*100</f>
        <v>0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s="19" customFormat="1" ht="16.5" customHeight="1" x14ac:dyDescent="0.2">
      <c r="A55" s="105" t="s">
        <v>76</v>
      </c>
      <c r="B55" s="44">
        <v>332328</v>
      </c>
      <c r="C55" s="43">
        <v>430251</v>
      </c>
      <c r="D55" s="43">
        <v>239350</v>
      </c>
      <c r="E55" s="43">
        <v>240000</v>
      </c>
      <c r="F55" s="99">
        <f t="shared" ref="F55:H64" si="12">C55/B55*100</f>
        <v>129.46576875857588</v>
      </c>
      <c r="G55" s="99">
        <f t="shared" si="12"/>
        <v>55.63031811663425</v>
      </c>
      <c r="H55" s="100">
        <f t="shared" si="12"/>
        <v>100.27156883225403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s="19" customFormat="1" ht="16.5" customHeight="1" x14ac:dyDescent="0.2">
      <c r="A56" s="105" t="s">
        <v>35</v>
      </c>
      <c r="B56" s="42">
        <v>4700</v>
      </c>
      <c r="C56" s="43">
        <v>66500</v>
      </c>
      <c r="D56" s="43">
        <v>193000</v>
      </c>
      <c r="E56" s="43">
        <v>199930</v>
      </c>
      <c r="F56" s="99">
        <f t="shared" si="12"/>
        <v>1414.8936170212767</v>
      </c>
      <c r="G56" s="99">
        <f t="shared" si="12"/>
        <v>290.22556390977445</v>
      </c>
      <c r="H56" s="100">
        <f t="shared" si="12"/>
        <v>103.59067357512954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 s="19" customFormat="1" ht="16.5" customHeight="1" x14ac:dyDescent="0.2">
      <c r="A57" s="105" t="s">
        <v>36</v>
      </c>
      <c r="B57" s="42">
        <v>223383</v>
      </c>
      <c r="C57" s="43">
        <v>23704</v>
      </c>
      <c r="D57" s="43">
        <v>39676</v>
      </c>
      <c r="E57" s="43">
        <v>0</v>
      </c>
      <c r="F57" s="99">
        <f t="shared" si="12"/>
        <v>10.611371500964712</v>
      </c>
      <c r="G57" s="99">
        <f t="shared" si="12"/>
        <v>167.38103273709081</v>
      </c>
      <c r="H57" s="100">
        <f t="shared" si="12"/>
        <v>0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s="19" customFormat="1" ht="16.5" customHeight="1" x14ac:dyDescent="0.2">
      <c r="A58" s="105" t="s">
        <v>38</v>
      </c>
      <c r="B58" s="44">
        <v>57819</v>
      </c>
      <c r="C58" s="43">
        <v>58450</v>
      </c>
      <c r="D58" s="43">
        <v>390000</v>
      </c>
      <c r="E58" s="43">
        <v>210000</v>
      </c>
      <c r="F58" s="99">
        <f t="shared" si="12"/>
        <v>101.09133675781317</v>
      </c>
      <c r="G58" s="99">
        <f t="shared" si="12"/>
        <v>667.23695466210438</v>
      </c>
      <c r="H58" s="100">
        <f t="shared" si="12"/>
        <v>53.846153846153847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s="23" customFormat="1" ht="16.5" customHeight="1" x14ac:dyDescent="0.2">
      <c r="A59" s="105" t="s">
        <v>39</v>
      </c>
      <c r="B59" s="44">
        <v>3620</v>
      </c>
      <c r="C59" s="43">
        <v>21600</v>
      </c>
      <c r="D59" s="43">
        <v>15700</v>
      </c>
      <c r="E59" s="43">
        <v>1300</v>
      </c>
      <c r="F59" s="99">
        <f t="shared" si="12"/>
        <v>596.68508287292821</v>
      </c>
      <c r="G59" s="99">
        <f t="shared" si="12"/>
        <v>72.68518518518519</v>
      </c>
      <c r="H59" s="100">
        <f t="shared" si="12"/>
        <v>8.2802547770700627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1:30" s="19" customFormat="1" ht="16.5" customHeight="1" x14ac:dyDescent="0.2">
      <c r="A60" s="105" t="s">
        <v>40</v>
      </c>
      <c r="B60" s="42">
        <v>433119</v>
      </c>
      <c r="C60" s="43">
        <v>288991</v>
      </c>
      <c r="D60" s="43">
        <v>57371</v>
      </c>
      <c r="E60" s="43">
        <v>0</v>
      </c>
      <c r="F60" s="99">
        <f t="shared" si="12"/>
        <v>66.723233106836688</v>
      </c>
      <c r="G60" s="99">
        <f t="shared" si="12"/>
        <v>19.852175327259328</v>
      </c>
      <c r="H60" s="100">
        <f t="shared" si="12"/>
        <v>0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 s="19" customFormat="1" ht="16.5" customHeight="1" x14ac:dyDescent="0.2">
      <c r="A61" s="105" t="s">
        <v>41</v>
      </c>
      <c r="B61" s="44">
        <v>145534</v>
      </c>
      <c r="C61" s="117">
        <v>198261</v>
      </c>
      <c r="D61" s="117">
        <v>79030</v>
      </c>
      <c r="E61" s="117">
        <v>10500</v>
      </c>
      <c r="F61" s="99">
        <f t="shared" si="12"/>
        <v>136.23002185056413</v>
      </c>
      <c r="G61" s="99">
        <f t="shared" si="12"/>
        <v>39.861596582282949</v>
      </c>
      <c r="H61" s="100">
        <f t="shared" si="12"/>
        <v>13.28609388839681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 s="19" customFormat="1" ht="16.5" customHeight="1" x14ac:dyDescent="0.2">
      <c r="A62" s="105" t="s">
        <v>42</v>
      </c>
      <c r="B62" s="44">
        <v>500</v>
      </c>
      <c r="C62" s="43">
        <v>500</v>
      </c>
      <c r="D62" s="43">
        <v>148800</v>
      </c>
      <c r="E62" s="43">
        <v>0</v>
      </c>
      <c r="F62" s="99">
        <f t="shared" si="12"/>
        <v>100</v>
      </c>
      <c r="G62" s="99">
        <f t="shared" si="12"/>
        <v>29760.000000000004</v>
      </c>
      <c r="H62" s="100">
        <f t="shared" si="12"/>
        <v>0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 s="19" customFormat="1" ht="16.5" customHeight="1" x14ac:dyDescent="0.2">
      <c r="A63" s="105" t="s">
        <v>43</v>
      </c>
      <c r="B63" s="44">
        <v>74063</v>
      </c>
      <c r="C63" s="43">
        <v>24555</v>
      </c>
      <c r="D63" s="43">
        <v>72400</v>
      </c>
      <c r="E63" s="43">
        <v>0</v>
      </c>
      <c r="F63" s="99">
        <f t="shared" si="12"/>
        <v>33.154206553879803</v>
      </c>
      <c r="G63" s="99">
        <f t="shared" si="12"/>
        <v>294.84829973528815</v>
      </c>
      <c r="H63" s="100">
        <f t="shared" si="12"/>
        <v>0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 s="19" customFormat="1" ht="16.5" customHeight="1" x14ac:dyDescent="0.2">
      <c r="A64" s="105" t="s">
        <v>44</v>
      </c>
      <c r="B64" s="42">
        <v>730401</v>
      </c>
      <c r="C64" s="43">
        <v>207364</v>
      </c>
      <c r="D64" s="43">
        <v>35978</v>
      </c>
      <c r="E64" s="43">
        <v>34721</v>
      </c>
      <c r="F64" s="99">
        <f t="shared" si="12"/>
        <v>28.390432105103908</v>
      </c>
      <c r="G64" s="99">
        <f t="shared" si="12"/>
        <v>17.350166856349222</v>
      </c>
      <c r="H64" s="100">
        <f t="shared" si="12"/>
        <v>96.506198232253055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 s="3" customFormat="1" ht="6" customHeight="1" x14ac:dyDescent="0.2">
      <c r="A65" s="107"/>
      <c r="B65" s="415"/>
      <c r="C65" s="416"/>
      <c r="D65" s="416"/>
      <c r="E65" s="416"/>
      <c r="F65" s="101"/>
      <c r="G65" s="101"/>
      <c r="H65" s="1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s="3" customFormat="1" ht="29.25" customHeight="1" x14ac:dyDescent="0.2">
      <c r="A66" s="106" t="s">
        <v>55</v>
      </c>
      <c r="B66" s="77">
        <v>111188</v>
      </c>
      <c r="C66" s="418">
        <v>147962</v>
      </c>
      <c r="D66" s="418">
        <v>259060</v>
      </c>
      <c r="E66" s="418">
        <v>229500</v>
      </c>
      <c r="F66" s="97">
        <f t="shared" ref="F66:H66" si="13">C66/B66*100</f>
        <v>133.07371299061052</v>
      </c>
      <c r="G66" s="97">
        <f t="shared" si="13"/>
        <v>175.08549492437245</v>
      </c>
      <c r="H66" s="98">
        <f t="shared" si="13"/>
        <v>88.58951594225276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s="21" customFormat="1" ht="6" customHeight="1" thickBot="1" x14ac:dyDescent="0.25">
      <c r="A67" s="112"/>
      <c r="B67" s="93"/>
      <c r="C67" s="418"/>
      <c r="D67" s="418"/>
      <c r="E67" s="418"/>
      <c r="F67" s="113"/>
      <c r="G67" s="113"/>
      <c r="H67" s="114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s="19" customFormat="1" ht="16.5" customHeight="1" thickBot="1" x14ac:dyDescent="0.25">
      <c r="A68" s="110" t="s">
        <v>47</v>
      </c>
      <c r="B68" s="46">
        <f>B3+B4+B15+B29+B36+B41+B43+B53+B66</f>
        <v>29798787</v>
      </c>
      <c r="C68" s="419">
        <f>C3+C4+C15+C29+C36+C41+C43+C53+C66</f>
        <v>29138187</v>
      </c>
      <c r="D68" s="419">
        <f>D3+D4+D15+D29+D36+D41+D43+D53+D66</f>
        <v>29549031</v>
      </c>
      <c r="E68" s="419">
        <f>E3+E4+E15+E29+E36+E41+E43+E53+E66</f>
        <v>28338699</v>
      </c>
      <c r="F68" s="115">
        <f t="shared" ref="F68:H68" si="14">C68/B68*100</f>
        <v>97.783131239536687</v>
      </c>
      <c r="G68" s="115">
        <f t="shared" si="14"/>
        <v>101.40998477358937</v>
      </c>
      <c r="H68" s="116">
        <f t="shared" si="14"/>
        <v>95.903987511468642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 x14ac:dyDescent="0.2">
      <c r="C69" s="24"/>
      <c r="D69" s="24"/>
      <c r="E69" s="24"/>
    </row>
    <row r="70" spans="1:30" ht="12.75" hidden="1" customHeight="1" x14ac:dyDescent="0.2">
      <c r="A70" s="2" t="s">
        <v>48</v>
      </c>
      <c r="C70" s="24"/>
      <c r="D70" s="24"/>
      <c r="E70" s="24"/>
    </row>
    <row r="71" spans="1:30" ht="14.25" hidden="1" customHeight="1" x14ac:dyDescent="0.2">
      <c r="A71" s="25" t="s">
        <v>49</v>
      </c>
      <c r="C71" s="24"/>
      <c r="D71" s="24"/>
      <c r="E71" s="24"/>
    </row>
    <row r="72" spans="1:30" ht="12.75" hidden="1" customHeight="1" x14ac:dyDescent="0.2">
      <c r="A72" s="26" t="s">
        <v>50</v>
      </c>
      <c r="C72" s="24"/>
      <c r="D72" s="24"/>
      <c r="E72" s="24"/>
    </row>
    <row r="73" spans="1:30" ht="12.75" hidden="1" customHeight="1" x14ac:dyDescent="0.2">
      <c r="C73" s="24"/>
      <c r="D73" s="24"/>
      <c r="E73" s="24"/>
    </row>
    <row r="74" spans="1:30" x14ac:dyDescent="0.2">
      <c r="C74" s="24"/>
      <c r="D74" s="24"/>
      <c r="E74" s="24"/>
    </row>
    <row r="75" spans="1:30" x14ac:dyDescent="0.2">
      <c r="C75" s="24"/>
      <c r="D75" s="24"/>
      <c r="E75" s="24"/>
    </row>
    <row r="76" spans="1:30" x14ac:dyDescent="0.2">
      <c r="C76" s="24"/>
      <c r="D76" s="24"/>
      <c r="E76" s="24"/>
    </row>
    <row r="77" spans="1:30" x14ac:dyDescent="0.2">
      <c r="C77" s="24"/>
      <c r="D77" s="24"/>
      <c r="E77" s="24"/>
    </row>
    <row r="78" spans="1:30" x14ac:dyDescent="0.2">
      <c r="C78" s="24"/>
      <c r="D78" s="24"/>
      <c r="E78" s="24"/>
    </row>
    <row r="79" spans="1:30" x14ac:dyDescent="0.2">
      <c r="C79" s="24"/>
      <c r="D79" s="24"/>
      <c r="E79" s="24"/>
    </row>
    <row r="80" spans="1:30" x14ac:dyDescent="0.2">
      <c r="C80" s="24"/>
      <c r="D80" s="24"/>
      <c r="E80" s="24"/>
    </row>
    <row r="81" spans="3:5" x14ac:dyDescent="0.2">
      <c r="C81" s="24"/>
      <c r="D81" s="24"/>
      <c r="E81" s="24"/>
    </row>
    <row r="82" spans="3:5" x14ac:dyDescent="0.2">
      <c r="C82" s="24"/>
      <c r="D82" s="24"/>
      <c r="E82" s="24"/>
    </row>
    <row r="83" spans="3:5" x14ac:dyDescent="0.2">
      <c r="C83" s="24"/>
      <c r="D83" s="24"/>
      <c r="E83" s="24"/>
    </row>
    <row r="84" spans="3:5" x14ac:dyDescent="0.2">
      <c r="C84" s="24"/>
      <c r="D84" s="24"/>
      <c r="E84" s="24"/>
    </row>
    <row r="85" spans="3:5" x14ac:dyDescent="0.2">
      <c r="C85" s="24"/>
      <c r="D85" s="24"/>
      <c r="E85" s="24"/>
    </row>
    <row r="86" spans="3:5" x14ac:dyDescent="0.2">
      <c r="C86" s="24"/>
      <c r="D86" s="24"/>
      <c r="E86" s="24"/>
    </row>
    <row r="87" spans="3:5" x14ac:dyDescent="0.2">
      <c r="C87" s="24"/>
      <c r="D87" s="24"/>
      <c r="E87" s="24"/>
    </row>
    <row r="88" spans="3:5" x14ac:dyDescent="0.2">
      <c r="C88" s="24"/>
      <c r="D88" s="24"/>
      <c r="E88" s="24"/>
    </row>
    <row r="89" spans="3:5" x14ac:dyDescent="0.2">
      <c r="C89" s="24"/>
      <c r="D89" s="24"/>
      <c r="E89" s="24"/>
    </row>
    <row r="90" spans="3:5" x14ac:dyDescent="0.2">
      <c r="C90" s="24"/>
      <c r="D90" s="24"/>
      <c r="E90" s="24"/>
    </row>
    <row r="91" spans="3:5" x14ac:dyDescent="0.2">
      <c r="C91" s="24"/>
      <c r="D91" s="24"/>
      <c r="E91" s="24"/>
    </row>
    <row r="92" spans="3:5" x14ac:dyDescent="0.2">
      <c r="C92" s="24"/>
      <c r="D92" s="24"/>
      <c r="E92" s="24"/>
    </row>
    <row r="93" spans="3:5" x14ac:dyDescent="0.2">
      <c r="C93" s="24"/>
      <c r="D93" s="24"/>
      <c r="E93" s="24"/>
    </row>
    <row r="94" spans="3:5" x14ac:dyDescent="0.2">
      <c r="C94" s="24"/>
      <c r="D94" s="24"/>
      <c r="E94" s="24"/>
    </row>
    <row r="95" spans="3:5" x14ac:dyDescent="0.2">
      <c r="C95" s="24"/>
      <c r="D95" s="24"/>
      <c r="E95" s="24"/>
    </row>
    <row r="96" spans="3:5" x14ac:dyDescent="0.2">
      <c r="C96" s="24"/>
      <c r="D96" s="24"/>
      <c r="E96" s="24"/>
    </row>
    <row r="97" spans="3:5" x14ac:dyDescent="0.2">
      <c r="C97" s="24"/>
      <c r="D97" s="24"/>
      <c r="E97" s="24"/>
    </row>
    <row r="98" spans="3:5" x14ac:dyDescent="0.2">
      <c r="C98" s="24"/>
      <c r="D98" s="24"/>
      <c r="E98" s="24"/>
    </row>
    <row r="99" spans="3:5" x14ac:dyDescent="0.2">
      <c r="C99" s="24"/>
      <c r="D99" s="24"/>
      <c r="E99" s="24"/>
    </row>
    <row r="100" spans="3:5" x14ac:dyDescent="0.2">
      <c r="C100" s="24"/>
      <c r="D100" s="24"/>
      <c r="E100" s="24"/>
    </row>
    <row r="101" spans="3:5" x14ac:dyDescent="0.2">
      <c r="C101" s="24"/>
      <c r="D101" s="24"/>
      <c r="E101" s="24"/>
    </row>
    <row r="102" spans="3:5" x14ac:dyDescent="0.2">
      <c r="C102" s="24"/>
      <c r="D102" s="24"/>
      <c r="E102" s="24"/>
    </row>
    <row r="103" spans="3:5" x14ac:dyDescent="0.2">
      <c r="C103" s="24"/>
      <c r="D103" s="24"/>
      <c r="E103" s="24"/>
    </row>
    <row r="104" spans="3:5" x14ac:dyDescent="0.2">
      <c r="C104" s="24"/>
      <c r="D104" s="24"/>
      <c r="E104" s="24"/>
    </row>
    <row r="105" spans="3:5" x14ac:dyDescent="0.2">
      <c r="C105" s="24"/>
      <c r="D105" s="24"/>
      <c r="E105" s="24"/>
    </row>
    <row r="106" spans="3:5" x14ac:dyDescent="0.2">
      <c r="C106" s="24"/>
      <c r="D106" s="24"/>
      <c r="E106" s="24"/>
    </row>
    <row r="107" spans="3:5" x14ac:dyDescent="0.2">
      <c r="C107" s="24"/>
      <c r="D107" s="24"/>
      <c r="E107" s="24"/>
    </row>
    <row r="108" spans="3:5" x14ac:dyDescent="0.2">
      <c r="C108" s="24"/>
      <c r="D108" s="24"/>
      <c r="E108" s="24"/>
    </row>
    <row r="109" spans="3:5" x14ac:dyDescent="0.2">
      <c r="C109" s="24"/>
      <c r="D109" s="24"/>
      <c r="E109" s="24"/>
    </row>
    <row r="110" spans="3:5" x14ac:dyDescent="0.2">
      <c r="C110" s="24"/>
      <c r="D110" s="24"/>
      <c r="E110" s="24"/>
    </row>
    <row r="111" spans="3:5" x14ac:dyDescent="0.2">
      <c r="C111" s="24"/>
      <c r="D111" s="24"/>
      <c r="E111" s="24"/>
    </row>
    <row r="112" spans="3:5" x14ac:dyDescent="0.2">
      <c r="C112" s="24"/>
      <c r="D112" s="24"/>
      <c r="E112" s="24"/>
    </row>
    <row r="113" spans="3:5" x14ac:dyDescent="0.2">
      <c r="C113" s="24"/>
      <c r="D113" s="24"/>
      <c r="E113" s="24"/>
    </row>
    <row r="114" spans="3:5" x14ac:dyDescent="0.2">
      <c r="C114" s="24"/>
      <c r="D114" s="24"/>
      <c r="E114" s="24"/>
    </row>
    <row r="115" spans="3:5" x14ac:dyDescent="0.2">
      <c r="C115" s="24"/>
      <c r="D115" s="24"/>
      <c r="E115" s="24"/>
    </row>
    <row r="116" spans="3:5" x14ac:dyDescent="0.2">
      <c r="C116" s="24"/>
      <c r="D116" s="24"/>
      <c r="E116" s="24"/>
    </row>
    <row r="117" spans="3:5" x14ac:dyDescent="0.2">
      <c r="C117" s="24"/>
      <c r="D117" s="24"/>
      <c r="E117" s="24"/>
    </row>
    <row r="118" spans="3:5" x14ac:dyDescent="0.2">
      <c r="C118" s="24"/>
      <c r="D118" s="24"/>
      <c r="E118" s="24"/>
    </row>
    <row r="119" spans="3:5" x14ac:dyDescent="0.2">
      <c r="C119" s="24"/>
      <c r="D119" s="24"/>
      <c r="E119" s="24"/>
    </row>
    <row r="120" spans="3:5" x14ac:dyDescent="0.2">
      <c r="C120" s="24"/>
      <c r="D120" s="24"/>
      <c r="E120" s="24"/>
    </row>
    <row r="121" spans="3:5" x14ac:dyDescent="0.2">
      <c r="C121" s="24"/>
      <c r="D121" s="24"/>
      <c r="E121" s="24"/>
    </row>
    <row r="122" spans="3:5" x14ac:dyDescent="0.2">
      <c r="C122" s="24"/>
      <c r="D122" s="24"/>
      <c r="E122" s="24"/>
    </row>
    <row r="123" spans="3:5" x14ac:dyDescent="0.2">
      <c r="C123" s="24"/>
      <c r="D123" s="24"/>
      <c r="E123" s="24"/>
    </row>
    <row r="124" spans="3:5" x14ac:dyDescent="0.2">
      <c r="C124" s="24"/>
      <c r="D124" s="24"/>
      <c r="E124" s="24"/>
    </row>
    <row r="125" spans="3:5" x14ac:dyDescent="0.2">
      <c r="C125" s="24"/>
      <c r="D125" s="24"/>
      <c r="E125" s="24"/>
    </row>
    <row r="126" spans="3:5" x14ac:dyDescent="0.2">
      <c r="C126" s="24"/>
      <c r="D126" s="24"/>
      <c r="E126" s="24"/>
    </row>
    <row r="127" spans="3:5" x14ac:dyDescent="0.2">
      <c r="C127" s="24"/>
      <c r="D127" s="24"/>
      <c r="E127" s="24"/>
    </row>
    <row r="128" spans="3:5" x14ac:dyDescent="0.2">
      <c r="C128" s="24"/>
      <c r="D128" s="24"/>
      <c r="E128" s="24"/>
    </row>
    <row r="129" spans="3:5" x14ac:dyDescent="0.2">
      <c r="C129" s="24"/>
      <c r="D129" s="24"/>
      <c r="E129" s="24"/>
    </row>
    <row r="130" spans="3:5" x14ac:dyDescent="0.2">
      <c r="C130" s="24"/>
      <c r="D130" s="24"/>
      <c r="E130" s="24"/>
    </row>
    <row r="131" spans="3:5" x14ac:dyDescent="0.2">
      <c r="C131" s="24"/>
      <c r="D131" s="24"/>
      <c r="E131" s="24"/>
    </row>
    <row r="132" spans="3:5" x14ac:dyDescent="0.2">
      <c r="C132" s="24"/>
      <c r="D132" s="24"/>
      <c r="E132" s="24"/>
    </row>
    <row r="133" spans="3:5" x14ac:dyDescent="0.2">
      <c r="C133" s="24"/>
      <c r="D133" s="24"/>
      <c r="E133" s="24"/>
    </row>
    <row r="134" spans="3:5" x14ac:dyDescent="0.2">
      <c r="C134" s="24"/>
      <c r="D134" s="24"/>
      <c r="E134" s="24"/>
    </row>
    <row r="135" spans="3:5" x14ac:dyDescent="0.2">
      <c r="C135" s="24"/>
      <c r="D135" s="24"/>
      <c r="E135" s="24"/>
    </row>
    <row r="136" spans="3:5" x14ac:dyDescent="0.2">
      <c r="C136" s="24"/>
      <c r="D136" s="24"/>
      <c r="E136" s="24"/>
    </row>
    <row r="137" spans="3:5" x14ac:dyDescent="0.2">
      <c r="C137" s="24"/>
      <c r="D137" s="24"/>
      <c r="E137" s="24"/>
    </row>
    <row r="138" spans="3:5" x14ac:dyDescent="0.2">
      <c r="C138" s="24"/>
      <c r="D138" s="24"/>
      <c r="E138" s="24"/>
    </row>
    <row r="139" spans="3:5" x14ac:dyDescent="0.2">
      <c r="C139" s="24"/>
      <c r="D139" s="24"/>
      <c r="E139" s="24"/>
    </row>
    <row r="140" spans="3:5" x14ac:dyDescent="0.2">
      <c r="C140" s="24"/>
      <c r="D140" s="24"/>
      <c r="E140" s="24"/>
    </row>
    <row r="141" spans="3:5" x14ac:dyDescent="0.2">
      <c r="C141" s="24"/>
      <c r="D141" s="24"/>
      <c r="E141" s="24"/>
    </row>
  </sheetData>
  <mergeCells count="4">
    <mergeCell ref="A1:A2"/>
    <mergeCell ref="F1:F2"/>
    <mergeCell ref="G1:G2"/>
    <mergeCell ref="H1:H2"/>
  </mergeCells>
  <printOptions horizontalCentered="1"/>
  <pageMargins left="0.31496062992125984" right="0.31496062992125984" top="0.59055118110236227" bottom="0.59055118110236227" header="0.19685039370078741" footer="0.31496062992125984"/>
  <pageSetup paperSize="9" scale="71" firstPageNumber="3" fitToHeight="0" orientation="portrait" useFirstPageNumber="1" r:id="rId1"/>
  <headerFooter>
    <oddHeader>&amp;L&amp;"Tahoma,Kurzíva"Střednědobý výhled rozpočtu kraje na léta 2021 - 2023
Příloha č. 13&amp;R&amp;"Tahoma,Kurzíva"Bilance příjmů a výdajů v letech 2021 - 2023</oddHeader>
    <oddFooter>&amp;C&amp;"Tahoma,Obyčejné"&amp;P</oddFooter>
  </headerFooter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zoomScaleNormal="100" zoomScaleSheetLayoutView="100" workbookViewId="0">
      <selection activeCell="H3" sqref="H3"/>
    </sheetView>
  </sheetViews>
  <sheetFormatPr defaultColWidth="9" defaultRowHeight="12.75" x14ac:dyDescent="0.2"/>
  <cols>
    <col min="1" max="1" width="57.42578125" style="124" customWidth="1"/>
    <col min="2" max="2" width="12.42578125" style="124" hidden="1" customWidth="1"/>
    <col min="3" max="6" width="11.28515625" style="124" customWidth="1"/>
    <col min="7" max="16384" width="9" style="124"/>
  </cols>
  <sheetData>
    <row r="1" spans="1:14" x14ac:dyDescent="0.2">
      <c r="A1" s="64" t="s">
        <v>81</v>
      </c>
    </row>
    <row r="2" spans="1:14" ht="27.75" customHeight="1" thickBot="1" x14ac:dyDescent="0.25">
      <c r="A2" s="593" t="s">
        <v>433</v>
      </c>
      <c r="B2" s="593"/>
      <c r="C2" s="593"/>
      <c r="D2" s="593"/>
      <c r="E2" s="593"/>
      <c r="F2" s="593"/>
    </row>
    <row r="3" spans="1:14" s="125" customFormat="1" ht="27.75" customHeight="1" x14ac:dyDescent="0.2">
      <c r="A3" s="586" t="s">
        <v>92</v>
      </c>
      <c r="B3" s="588" t="s">
        <v>93</v>
      </c>
      <c r="C3" s="590" t="s">
        <v>94</v>
      </c>
      <c r="D3" s="591"/>
      <c r="E3" s="591"/>
      <c r="F3" s="592"/>
    </row>
    <row r="4" spans="1:14" s="125" customFormat="1" ht="18" customHeight="1" thickBot="1" x14ac:dyDescent="0.25">
      <c r="A4" s="587"/>
      <c r="B4" s="589"/>
      <c r="C4" s="126">
        <v>2020</v>
      </c>
      <c r="D4" s="126">
        <v>2021</v>
      </c>
      <c r="E4" s="365">
        <v>2022</v>
      </c>
      <c r="F4" s="127">
        <v>2023</v>
      </c>
    </row>
    <row r="5" spans="1:14" s="125" customFormat="1" ht="15.75" customHeight="1" x14ac:dyDescent="0.2">
      <c r="A5" s="128" t="s">
        <v>95</v>
      </c>
      <c r="B5" s="129"/>
      <c r="C5" s="130">
        <f>C7+C13+C21</f>
        <v>2233393</v>
      </c>
      <c r="D5" s="130">
        <f>D7+D13+D21</f>
        <v>1854441</v>
      </c>
      <c r="E5" s="130">
        <f>E7+E13+E21</f>
        <v>2195487</v>
      </c>
      <c r="F5" s="131">
        <f>F7+F13+F21</f>
        <v>1666371</v>
      </c>
      <c r="K5" s="366"/>
      <c r="L5" s="366"/>
      <c r="M5" s="366"/>
      <c r="N5" s="366"/>
    </row>
    <row r="6" spans="1:14" s="136" customFormat="1" ht="15" customHeight="1" x14ac:dyDescent="0.2">
      <c r="A6" s="132" t="s">
        <v>96</v>
      </c>
      <c r="B6" s="133"/>
      <c r="C6" s="134"/>
      <c r="D6" s="134"/>
      <c r="E6" s="134"/>
      <c r="F6" s="135"/>
    </row>
    <row r="7" spans="1:14" s="125" customFormat="1" ht="15.75" customHeight="1" x14ac:dyDescent="0.2">
      <c r="A7" s="146" t="s">
        <v>301</v>
      </c>
      <c r="B7" s="144"/>
      <c r="C7" s="134">
        <f>SUM(C8:C12)</f>
        <v>489080</v>
      </c>
      <c r="D7" s="134">
        <f t="shared" ref="D7:F7" si="0">SUM(D8:D12)</f>
        <v>739607</v>
      </c>
      <c r="E7" s="134">
        <f t="shared" si="0"/>
        <v>1004545</v>
      </c>
      <c r="F7" s="152">
        <f t="shared" si="0"/>
        <v>870035</v>
      </c>
    </row>
    <row r="8" spans="1:14" s="136" customFormat="1" ht="15" customHeight="1" x14ac:dyDescent="0.2">
      <c r="A8" s="137" t="s">
        <v>302</v>
      </c>
      <c r="B8" s="133"/>
      <c r="C8" s="138">
        <v>156273</v>
      </c>
      <c r="D8" s="138">
        <v>164087</v>
      </c>
      <c r="E8" s="138">
        <v>172291</v>
      </c>
      <c r="F8" s="139">
        <v>180906</v>
      </c>
    </row>
    <row r="9" spans="1:14" s="136" customFormat="1" ht="25.5" customHeight="1" x14ac:dyDescent="0.2">
      <c r="A9" s="137" t="s">
        <v>303</v>
      </c>
      <c r="B9" s="133">
        <v>27355</v>
      </c>
      <c r="C9" s="138">
        <v>312465</v>
      </c>
      <c r="D9" s="138">
        <v>320664</v>
      </c>
      <c r="E9" s="138">
        <v>327398</v>
      </c>
      <c r="F9" s="139">
        <v>334273</v>
      </c>
    </row>
    <row r="10" spans="1:14" s="136" customFormat="1" ht="25.5" customHeight="1" x14ac:dyDescent="0.2">
      <c r="A10" s="137" t="s">
        <v>304</v>
      </c>
      <c r="B10" s="133"/>
      <c r="C10" s="138">
        <v>0</v>
      </c>
      <c r="D10" s="138">
        <v>200000</v>
      </c>
      <c r="E10" s="138">
        <v>300000</v>
      </c>
      <c r="F10" s="139">
        <v>300000</v>
      </c>
    </row>
    <row r="11" spans="1:14" s="136" customFormat="1" ht="25.5" customHeight="1" x14ac:dyDescent="0.2">
      <c r="A11" s="137" t="s">
        <v>305</v>
      </c>
      <c r="B11" s="133"/>
      <c r="C11" s="138">
        <v>0</v>
      </c>
      <c r="D11" s="138">
        <v>50000</v>
      </c>
      <c r="E11" s="138">
        <v>200000</v>
      </c>
      <c r="F11" s="139">
        <v>50000</v>
      </c>
    </row>
    <row r="12" spans="1:14" s="136" customFormat="1" ht="15" customHeight="1" x14ac:dyDescent="0.2">
      <c r="A12" s="137" t="s">
        <v>405</v>
      </c>
      <c r="B12" s="133"/>
      <c r="C12" s="138">
        <v>20342</v>
      </c>
      <c r="D12" s="138">
        <v>4856</v>
      </c>
      <c r="E12" s="138">
        <v>4856</v>
      </c>
      <c r="F12" s="139">
        <v>4856</v>
      </c>
    </row>
    <row r="13" spans="1:14" s="125" customFormat="1" ht="15.75" customHeight="1" x14ac:dyDescent="0.2">
      <c r="A13" s="146" t="s">
        <v>306</v>
      </c>
      <c r="B13" s="144"/>
      <c r="C13" s="134">
        <f>SUM(C14:C20)</f>
        <v>109107</v>
      </c>
      <c r="D13" s="134">
        <f t="shared" ref="D13:F13" si="1">SUM(D14:D20)</f>
        <v>173182</v>
      </c>
      <c r="E13" s="134">
        <f t="shared" si="1"/>
        <v>295636</v>
      </c>
      <c r="F13" s="152">
        <f t="shared" si="1"/>
        <v>72121</v>
      </c>
    </row>
    <row r="14" spans="1:14" s="136" customFormat="1" ht="15" customHeight="1" x14ac:dyDescent="0.2">
      <c r="A14" s="137" t="s">
        <v>406</v>
      </c>
      <c r="B14" s="133"/>
      <c r="C14" s="138">
        <v>46234</v>
      </c>
      <c r="D14" s="138">
        <v>47205</v>
      </c>
      <c r="E14" s="138">
        <v>48197</v>
      </c>
      <c r="F14" s="139">
        <v>49209</v>
      </c>
    </row>
    <row r="15" spans="1:14" s="136" customFormat="1" ht="15" customHeight="1" x14ac:dyDescent="0.2">
      <c r="A15" s="137" t="s">
        <v>307</v>
      </c>
      <c r="B15" s="133"/>
      <c r="C15" s="138">
        <v>16629</v>
      </c>
      <c r="D15" s="138">
        <v>16978</v>
      </c>
      <c r="E15" s="138">
        <v>17335</v>
      </c>
      <c r="F15" s="139">
        <v>17700</v>
      </c>
    </row>
    <row r="16" spans="1:14" s="136" customFormat="1" ht="15" customHeight="1" x14ac:dyDescent="0.2">
      <c r="A16" s="137" t="s">
        <v>432</v>
      </c>
      <c r="B16" s="133"/>
      <c r="C16" s="138">
        <v>4897</v>
      </c>
      <c r="D16" s="138">
        <v>4999</v>
      </c>
      <c r="E16" s="138">
        <v>5104</v>
      </c>
      <c r="F16" s="139">
        <v>5212</v>
      </c>
    </row>
    <row r="17" spans="1:6" s="136" customFormat="1" ht="15" customHeight="1" x14ac:dyDescent="0.2">
      <c r="A17" s="137" t="s">
        <v>407</v>
      </c>
      <c r="B17" s="133"/>
      <c r="C17" s="138">
        <v>6147</v>
      </c>
      <c r="D17" s="138">
        <v>29000</v>
      </c>
      <c r="E17" s="138">
        <v>0</v>
      </c>
      <c r="F17" s="139">
        <v>0</v>
      </c>
    </row>
    <row r="18" spans="1:6" s="136" customFormat="1" ht="25.5" customHeight="1" x14ac:dyDescent="0.2">
      <c r="A18" s="137" t="s">
        <v>404</v>
      </c>
      <c r="B18" s="133"/>
      <c r="C18" s="138">
        <v>0</v>
      </c>
      <c r="D18" s="138">
        <v>50000</v>
      </c>
      <c r="E18" s="138">
        <v>100000</v>
      </c>
      <c r="F18" s="139">
        <v>0</v>
      </c>
    </row>
    <row r="19" spans="1:6" s="136" customFormat="1" ht="25.5" customHeight="1" x14ac:dyDescent="0.2">
      <c r="A19" s="137" t="s">
        <v>403</v>
      </c>
      <c r="B19" s="133"/>
      <c r="C19" s="138">
        <v>0</v>
      </c>
      <c r="D19" s="138">
        <v>25000</v>
      </c>
      <c r="E19" s="138">
        <v>125000</v>
      </c>
      <c r="F19" s="139">
        <v>0</v>
      </c>
    </row>
    <row r="20" spans="1:6" s="136" customFormat="1" ht="15" customHeight="1" x14ac:dyDescent="0.2">
      <c r="A20" s="137" t="s">
        <v>408</v>
      </c>
      <c r="B20" s="133"/>
      <c r="C20" s="138">
        <v>35200</v>
      </c>
      <c r="D20" s="138">
        <v>0</v>
      </c>
      <c r="E20" s="138">
        <v>0</v>
      </c>
      <c r="F20" s="367">
        <v>0</v>
      </c>
    </row>
    <row r="21" spans="1:6" s="125" customFormat="1" ht="27" customHeight="1" x14ac:dyDescent="0.2">
      <c r="A21" s="146" t="s">
        <v>308</v>
      </c>
      <c r="B21" s="144"/>
      <c r="C21" s="368">
        <v>1635206</v>
      </c>
      <c r="D21" s="368">
        <v>941652</v>
      </c>
      <c r="E21" s="368">
        <v>895306</v>
      </c>
      <c r="F21" s="369">
        <v>724215</v>
      </c>
    </row>
    <row r="22" spans="1:6" s="125" customFormat="1" ht="29.25" customHeight="1" x14ac:dyDescent="0.2">
      <c r="A22" s="142" t="s">
        <v>97</v>
      </c>
      <c r="B22" s="143"/>
      <c r="C22" s="156">
        <f>C24+C26++C30+C32+C35+C51+C60</f>
        <v>18899703</v>
      </c>
      <c r="D22" s="156">
        <f t="shared" ref="D22:F22" si="2">D24+D26++D30+D32+D35+D51+D60</f>
        <v>18651857</v>
      </c>
      <c r="E22" s="156">
        <f t="shared" si="2"/>
        <v>18562579</v>
      </c>
      <c r="F22" s="370">
        <f t="shared" si="2"/>
        <v>18590173</v>
      </c>
    </row>
    <row r="23" spans="1:6" s="125" customFormat="1" ht="15" customHeight="1" x14ac:dyDescent="0.2">
      <c r="A23" s="132" t="s">
        <v>96</v>
      </c>
      <c r="B23" s="144"/>
      <c r="C23" s="134"/>
      <c r="D23" s="134"/>
      <c r="E23" s="371"/>
      <c r="F23" s="152"/>
    </row>
    <row r="24" spans="1:6" s="125" customFormat="1" ht="15.75" customHeight="1" x14ac:dyDescent="0.2">
      <c r="A24" s="146" t="s">
        <v>99</v>
      </c>
      <c r="B24" s="144"/>
      <c r="C24" s="134">
        <f>SUM(C25)</f>
        <v>400</v>
      </c>
      <c r="D24" s="134">
        <f t="shared" ref="D24:F24" si="3">SUM(D25)</f>
        <v>400</v>
      </c>
      <c r="E24" s="134">
        <f t="shared" si="3"/>
        <v>400</v>
      </c>
      <c r="F24" s="152">
        <f t="shared" si="3"/>
        <v>400</v>
      </c>
    </row>
    <row r="25" spans="1:6" s="125" customFormat="1" ht="15" customHeight="1" x14ac:dyDescent="0.2">
      <c r="A25" s="145" t="s">
        <v>98</v>
      </c>
      <c r="B25" s="144">
        <v>4001</v>
      </c>
      <c r="C25" s="141">
        <v>400</v>
      </c>
      <c r="D25" s="141">
        <v>400</v>
      </c>
      <c r="E25" s="372">
        <v>400</v>
      </c>
      <c r="F25" s="147">
        <v>400</v>
      </c>
    </row>
    <row r="26" spans="1:6" s="125" customFormat="1" ht="15.75" customHeight="1" x14ac:dyDescent="0.2">
      <c r="A26" s="146" t="s">
        <v>102</v>
      </c>
      <c r="B26" s="144"/>
      <c r="C26" s="134">
        <f t="shared" ref="C26:F26" si="4">SUM(C27:C29)</f>
        <v>1954636</v>
      </c>
      <c r="D26" s="134">
        <f t="shared" si="4"/>
        <v>1950341</v>
      </c>
      <c r="E26" s="134">
        <f t="shared" si="4"/>
        <v>1950341</v>
      </c>
      <c r="F26" s="152">
        <f t="shared" si="4"/>
        <v>1950341</v>
      </c>
    </row>
    <row r="27" spans="1:6" s="125" customFormat="1" ht="25.5" customHeight="1" x14ac:dyDescent="0.2">
      <c r="A27" s="145" t="s">
        <v>100</v>
      </c>
      <c r="B27" s="144">
        <v>13305</v>
      </c>
      <c r="C27" s="141">
        <v>1933341</v>
      </c>
      <c r="D27" s="141">
        <v>1933341</v>
      </c>
      <c r="E27" s="141">
        <v>1933341</v>
      </c>
      <c r="F27" s="147">
        <v>1933341</v>
      </c>
    </row>
    <row r="28" spans="1:6" s="125" customFormat="1" ht="25.5" customHeight="1" x14ac:dyDescent="0.2">
      <c r="A28" s="145" t="s">
        <v>101</v>
      </c>
      <c r="B28" s="144">
        <v>13307</v>
      </c>
      <c r="C28" s="141">
        <v>17000</v>
      </c>
      <c r="D28" s="141">
        <v>17000</v>
      </c>
      <c r="E28" s="372">
        <v>17000</v>
      </c>
      <c r="F28" s="147">
        <v>17000</v>
      </c>
    </row>
    <row r="29" spans="1:6" s="125" customFormat="1" ht="15" customHeight="1" x14ac:dyDescent="0.2">
      <c r="A29" s="145" t="s">
        <v>309</v>
      </c>
      <c r="B29" s="144">
        <v>13013</v>
      </c>
      <c r="C29" s="141">
        <v>4295</v>
      </c>
      <c r="D29" s="141">
        <v>0</v>
      </c>
      <c r="E29" s="372">
        <v>0</v>
      </c>
      <c r="F29" s="147">
        <v>0</v>
      </c>
    </row>
    <row r="30" spans="1:6" s="125" customFormat="1" ht="15.75" customHeight="1" x14ac:dyDescent="0.2">
      <c r="A30" s="146" t="s">
        <v>422</v>
      </c>
      <c r="B30" s="144"/>
      <c r="C30" s="134">
        <f>SUM(C31)</f>
        <v>2398</v>
      </c>
      <c r="D30" s="134">
        <f t="shared" ref="D30:F30" si="5">SUM(D31)</f>
        <v>0</v>
      </c>
      <c r="E30" s="134">
        <f t="shared" si="5"/>
        <v>0</v>
      </c>
      <c r="F30" s="152">
        <f t="shared" si="5"/>
        <v>0</v>
      </c>
    </row>
    <row r="31" spans="1:6" s="125" customFormat="1" ht="36" customHeight="1" x14ac:dyDescent="0.2">
      <c r="A31" s="145" t="s">
        <v>423</v>
      </c>
      <c r="B31" s="144"/>
      <c r="C31" s="141">
        <v>2398</v>
      </c>
      <c r="D31" s="141">
        <v>0</v>
      </c>
      <c r="E31" s="372">
        <v>0</v>
      </c>
      <c r="F31" s="147">
        <v>0</v>
      </c>
    </row>
    <row r="32" spans="1:6" s="125" customFormat="1" ht="15.75" customHeight="1" x14ac:dyDescent="0.2">
      <c r="A32" s="146" t="s">
        <v>106</v>
      </c>
      <c r="B32" s="144"/>
      <c r="C32" s="134">
        <f t="shared" ref="C32:F32" si="6">SUM(C33:C34)</f>
        <v>25800</v>
      </c>
      <c r="D32" s="134">
        <f t="shared" si="6"/>
        <v>21479</v>
      </c>
      <c r="E32" s="134">
        <f t="shared" si="6"/>
        <v>17411</v>
      </c>
      <c r="F32" s="152">
        <f t="shared" si="6"/>
        <v>13211</v>
      </c>
    </row>
    <row r="33" spans="1:6" s="125" customFormat="1" ht="25.5" customHeight="1" x14ac:dyDescent="0.2">
      <c r="A33" s="145" t="s">
        <v>103</v>
      </c>
      <c r="B33" s="144">
        <v>35018</v>
      </c>
      <c r="C33" s="141">
        <v>12000</v>
      </c>
      <c r="D33" s="373">
        <v>12000</v>
      </c>
      <c r="E33" s="141">
        <v>12000</v>
      </c>
      <c r="F33" s="147">
        <v>12000</v>
      </c>
    </row>
    <row r="34" spans="1:6" s="125" customFormat="1" ht="25.5" customHeight="1" x14ac:dyDescent="0.2">
      <c r="A34" s="145" t="s">
        <v>104</v>
      </c>
      <c r="B34" s="144" t="s">
        <v>105</v>
      </c>
      <c r="C34" s="141">
        <v>13800</v>
      </c>
      <c r="D34" s="373">
        <v>9479</v>
      </c>
      <c r="E34" s="141">
        <v>5411</v>
      </c>
      <c r="F34" s="147">
        <v>1211</v>
      </c>
    </row>
    <row r="35" spans="1:6" s="136" customFormat="1" ht="15.75" customHeight="1" x14ac:dyDescent="0.2">
      <c r="A35" s="150" t="s">
        <v>118</v>
      </c>
      <c r="B35" s="151"/>
      <c r="C35" s="134">
        <f>SUM(C36:C50)</f>
        <v>16564247</v>
      </c>
      <c r="D35" s="134">
        <f>SUM(D36:D50)</f>
        <v>16564247</v>
      </c>
      <c r="E35" s="134">
        <f>SUM(E36:E50)</f>
        <v>16564247</v>
      </c>
      <c r="F35" s="152">
        <f>SUM(F36:F50)</f>
        <v>16564247</v>
      </c>
    </row>
    <row r="36" spans="1:6" s="136" customFormat="1" ht="15" customHeight="1" x14ac:dyDescent="0.2">
      <c r="A36" s="145" t="s">
        <v>107</v>
      </c>
      <c r="B36" s="144">
        <v>33155</v>
      </c>
      <c r="C36" s="141">
        <v>833982</v>
      </c>
      <c r="D36" s="141">
        <v>833982</v>
      </c>
      <c r="E36" s="141">
        <v>833982</v>
      </c>
      <c r="F36" s="147">
        <v>833982</v>
      </c>
    </row>
    <row r="37" spans="1:6" s="136" customFormat="1" ht="15" customHeight="1" x14ac:dyDescent="0.2">
      <c r="A37" s="145" t="s">
        <v>108</v>
      </c>
      <c r="B37" s="144">
        <v>33038</v>
      </c>
      <c r="C37" s="141">
        <v>2106</v>
      </c>
      <c r="D37" s="141">
        <v>2106</v>
      </c>
      <c r="E37" s="141">
        <v>2106</v>
      </c>
      <c r="F37" s="147">
        <v>2106</v>
      </c>
    </row>
    <row r="38" spans="1:6" s="136" customFormat="1" ht="15" customHeight="1" x14ac:dyDescent="0.2">
      <c r="A38" s="145" t="s">
        <v>424</v>
      </c>
      <c r="B38" s="144">
        <v>33065</v>
      </c>
      <c r="C38" s="141">
        <v>515</v>
      </c>
      <c r="D38" s="141">
        <v>515</v>
      </c>
      <c r="E38" s="141">
        <v>515</v>
      </c>
      <c r="F38" s="147">
        <v>515</v>
      </c>
    </row>
    <row r="39" spans="1:6" s="136" customFormat="1" ht="15" customHeight="1" x14ac:dyDescent="0.2">
      <c r="A39" s="148" t="s">
        <v>425</v>
      </c>
      <c r="B39" s="149">
        <v>33063</v>
      </c>
      <c r="C39" s="141">
        <v>50000</v>
      </c>
      <c r="D39" s="141">
        <v>50000</v>
      </c>
      <c r="E39" s="141">
        <v>50000</v>
      </c>
      <c r="F39" s="147">
        <v>50000</v>
      </c>
    </row>
    <row r="40" spans="1:6" s="136" customFormat="1" ht="25.5" customHeight="1" x14ac:dyDescent="0.2">
      <c r="A40" s="145" t="s">
        <v>109</v>
      </c>
      <c r="B40" s="144">
        <v>33034</v>
      </c>
      <c r="C40" s="141">
        <v>1326</v>
      </c>
      <c r="D40" s="141">
        <v>1326</v>
      </c>
      <c r="E40" s="141">
        <v>1326</v>
      </c>
      <c r="F40" s="147">
        <v>1326</v>
      </c>
    </row>
    <row r="41" spans="1:6" s="136" customFormat="1" ht="15" customHeight="1" x14ac:dyDescent="0.2">
      <c r="A41" s="145" t="s">
        <v>310</v>
      </c>
      <c r="B41" s="144">
        <v>33040</v>
      </c>
      <c r="C41" s="141">
        <v>855</v>
      </c>
      <c r="D41" s="141">
        <v>855</v>
      </c>
      <c r="E41" s="141">
        <v>855</v>
      </c>
      <c r="F41" s="147">
        <v>855</v>
      </c>
    </row>
    <row r="42" spans="1:6" s="136" customFormat="1" ht="15" customHeight="1" x14ac:dyDescent="0.2">
      <c r="A42" s="145" t="s">
        <v>110</v>
      </c>
      <c r="B42" s="144">
        <v>33070</v>
      </c>
      <c r="C42" s="141">
        <v>7730</v>
      </c>
      <c r="D42" s="141">
        <v>7730</v>
      </c>
      <c r="E42" s="141">
        <v>7730</v>
      </c>
      <c r="F42" s="147">
        <v>7730</v>
      </c>
    </row>
    <row r="43" spans="1:6" s="136" customFormat="1" ht="15" customHeight="1" x14ac:dyDescent="0.2">
      <c r="A43" s="145" t="s">
        <v>111</v>
      </c>
      <c r="B43" s="144">
        <v>33122</v>
      </c>
      <c r="C43" s="141">
        <v>658</v>
      </c>
      <c r="D43" s="141">
        <v>658</v>
      </c>
      <c r="E43" s="141">
        <v>658</v>
      </c>
      <c r="F43" s="147">
        <v>658</v>
      </c>
    </row>
    <row r="44" spans="1:6" s="136" customFormat="1" ht="15" customHeight="1" x14ac:dyDescent="0.2">
      <c r="A44" s="145" t="s">
        <v>112</v>
      </c>
      <c r="B44" s="144">
        <v>33160</v>
      </c>
      <c r="C44" s="141">
        <v>220</v>
      </c>
      <c r="D44" s="141">
        <v>220</v>
      </c>
      <c r="E44" s="141">
        <v>220</v>
      </c>
      <c r="F44" s="147">
        <v>220</v>
      </c>
    </row>
    <row r="45" spans="1:6" s="136" customFormat="1" ht="15" customHeight="1" x14ac:dyDescent="0.2">
      <c r="A45" s="145" t="s">
        <v>113</v>
      </c>
      <c r="B45" s="144">
        <v>33353</v>
      </c>
      <c r="C45" s="141">
        <v>15658392</v>
      </c>
      <c r="D45" s="141">
        <v>15658392</v>
      </c>
      <c r="E45" s="141">
        <v>15658392</v>
      </c>
      <c r="F45" s="147">
        <v>15658392</v>
      </c>
    </row>
    <row r="46" spans="1:6" s="136" customFormat="1" ht="15" customHeight="1" x14ac:dyDescent="0.2">
      <c r="A46" s="145" t="s">
        <v>114</v>
      </c>
      <c r="B46" s="144">
        <v>33354</v>
      </c>
      <c r="C46" s="141">
        <v>3415</v>
      </c>
      <c r="D46" s="141">
        <v>3415</v>
      </c>
      <c r="E46" s="141">
        <v>3415</v>
      </c>
      <c r="F46" s="147">
        <v>3415</v>
      </c>
    </row>
    <row r="47" spans="1:6" s="136" customFormat="1" ht="15" customHeight="1" x14ac:dyDescent="0.2">
      <c r="A47" s="145" t="s">
        <v>115</v>
      </c>
      <c r="B47" s="144">
        <v>33166</v>
      </c>
      <c r="C47" s="141">
        <v>3000</v>
      </c>
      <c r="D47" s="141">
        <v>3000</v>
      </c>
      <c r="E47" s="141">
        <v>3000</v>
      </c>
      <c r="F47" s="147">
        <v>3000</v>
      </c>
    </row>
    <row r="48" spans="1:6" s="125" customFormat="1" ht="15" customHeight="1" x14ac:dyDescent="0.2">
      <c r="A48" s="145" t="s">
        <v>116</v>
      </c>
      <c r="B48" s="144">
        <v>33192</v>
      </c>
      <c r="C48" s="141">
        <v>176</v>
      </c>
      <c r="D48" s="141">
        <v>176</v>
      </c>
      <c r="E48" s="141">
        <v>176</v>
      </c>
      <c r="F48" s="147">
        <v>176</v>
      </c>
    </row>
    <row r="49" spans="1:6" s="125" customFormat="1" ht="15" customHeight="1" x14ac:dyDescent="0.2">
      <c r="A49" s="145" t="s">
        <v>117</v>
      </c>
      <c r="B49" s="144">
        <v>33071</v>
      </c>
      <c r="C49" s="153">
        <v>1102</v>
      </c>
      <c r="D49" s="153">
        <v>1102</v>
      </c>
      <c r="E49" s="153">
        <v>1102</v>
      </c>
      <c r="F49" s="147">
        <v>1102</v>
      </c>
    </row>
    <row r="50" spans="1:6" s="125" customFormat="1" ht="15" customHeight="1" x14ac:dyDescent="0.2">
      <c r="A50" s="145" t="s">
        <v>426</v>
      </c>
      <c r="B50" s="144">
        <v>33075</v>
      </c>
      <c r="C50" s="141">
        <v>770</v>
      </c>
      <c r="D50" s="141">
        <v>770</v>
      </c>
      <c r="E50" s="141">
        <v>770</v>
      </c>
      <c r="F50" s="147">
        <v>770</v>
      </c>
    </row>
    <row r="51" spans="1:6" s="125" customFormat="1" ht="15.75" customHeight="1" x14ac:dyDescent="0.2">
      <c r="A51" s="146" t="s">
        <v>124</v>
      </c>
      <c r="B51" s="144"/>
      <c r="C51" s="134">
        <f t="shared" ref="C51:F51" si="7">SUM(C52:C58)</f>
        <v>10180</v>
      </c>
      <c r="D51" s="134">
        <f t="shared" si="7"/>
        <v>10180</v>
      </c>
      <c r="E51" s="134">
        <f t="shared" si="7"/>
        <v>10180</v>
      </c>
      <c r="F51" s="420">
        <f t="shared" si="7"/>
        <v>10180</v>
      </c>
    </row>
    <row r="52" spans="1:6" s="125" customFormat="1" ht="15" customHeight="1" x14ac:dyDescent="0.2">
      <c r="A52" s="374" t="s">
        <v>119</v>
      </c>
      <c r="B52" s="375">
        <v>34070</v>
      </c>
      <c r="C52" s="154">
        <f>1000+80</f>
        <v>1080</v>
      </c>
      <c r="D52" s="154">
        <f t="shared" ref="D52:F52" si="8">1000+80</f>
        <v>1080</v>
      </c>
      <c r="E52" s="154">
        <f t="shared" si="8"/>
        <v>1080</v>
      </c>
      <c r="F52" s="376">
        <f t="shared" si="8"/>
        <v>1080</v>
      </c>
    </row>
    <row r="53" spans="1:6" s="125" customFormat="1" ht="15" customHeight="1" x14ac:dyDescent="0.2">
      <c r="A53" s="145" t="s">
        <v>311</v>
      </c>
      <c r="B53" s="144">
        <v>34013</v>
      </c>
      <c r="C53" s="154">
        <v>700</v>
      </c>
      <c r="D53" s="154">
        <v>700</v>
      </c>
      <c r="E53" s="154">
        <v>700</v>
      </c>
      <c r="F53" s="376">
        <v>700</v>
      </c>
    </row>
    <row r="54" spans="1:6" s="125" customFormat="1" ht="15" customHeight="1" x14ac:dyDescent="0.2">
      <c r="A54" s="145" t="s">
        <v>120</v>
      </c>
      <c r="B54" s="144" t="s">
        <v>121</v>
      </c>
      <c r="C54" s="154">
        <v>900</v>
      </c>
      <c r="D54" s="154">
        <v>900</v>
      </c>
      <c r="E54" s="154">
        <v>900</v>
      </c>
      <c r="F54" s="376">
        <v>900</v>
      </c>
    </row>
    <row r="55" spans="1:6" s="125" customFormat="1" ht="15" customHeight="1" x14ac:dyDescent="0.2">
      <c r="A55" s="145" t="s">
        <v>122</v>
      </c>
      <c r="B55" s="144">
        <v>34090</v>
      </c>
      <c r="C55" s="154">
        <v>500</v>
      </c>
      <c r="D55" s="154">
        <v>500</v>
      </c>
      <c r="E55" s="154">
        <v>500</v>
      </c>
      <c r="F55" s="376">
        <v>500</v>
      </c>
    </row>
    <row r="56" spans="1:6" s="125" customFormat="1" ht="25.5" customHeight="1" x14ac:dyDescent="0.2">
      <c r="A56" s="145" t="s">
        <v>123</v>
      </c>
      <c r="B56" s="144">
        <v>34352</v>
      </c>
      <c r="C56" s="154">
        <v>4400</v>
      </c>
      <c r="D56" s="154">
        <v>4400</v>
      </c>
      <c r="E56" s="154">
        <v>4400</v>
      </c>
      <c r="F56" s="376">
        <v>4400</v>
      </c>
    </row>
    <row r="57" spans="1:6" s="125" customFormat="1" ht="15" customHeight="1" x14ac:dyDescent="0.2">
      <c r="A57" s="145" t="s">
        <v>427</v>
      </c>
      <c r="B57" s="144"/>
      <c r="C57" s="154">
        <v>1100</v>
      </c>
      <c r="D57" s="154">
        <v>1100</v>
      </c>
      <c r="E57" s="154">
        <v>1100</v>
      </c>
      <c r="F57" s="376">
        <v>1100</v>
      </c>
    </row>
    <row r="58" spans="1:6" s="125" customFormat="1" ht="15" customHeight="1" x14ac:dyDescent="0.2">
      <c r="A58" s="145" t="s">
        <v>312</v>
      </c>
      <c r="B58" s="144">
        <v>34341</v>
      </c>
      <c r="C58" s="154">
        <v>1500</v>
      </c>
      <c r="D58" s="154">
        <v>1500</v>
      </c>
      <c r="E58" s="154">
        <v>1500</v>
      </c>
      <c r="F58" s="376">
        <v>1500</v>
      </c>
    </row>
    <row r="59" spans="1:6" s="125" customFormat="1" ht="12.75" hidden="1" customHeight="1" x14ac:dyDescent="0.2">
      <c r="A59" s="155"/>
      <c r="B59" s="140"/>
      <c r="C59" s="134"/>
      <c r="D59" s="134"/>
      <c r="E59" s="378"/>
      <c r="F59" s="379"/>
    </row>
    <row r="60" spans="1:6" s="125" customFormat="1" ht="15.75" customHeight="1" x14ac:dyDescent="0.2">
      <c r="A60" s="146" t="s">
        <v>428</v>
      </c>
      <c r="B60" s="144"/>
      <c r="C60" s="134">
        <f>SUM(C61:C64)</f>
        <v>342042</v>
      </c>
      <c r="D60" s="134">
        <f>SUM(D61:D64)</f>
        <v>105210</v>
      </c>
      <c r="E60" s="134">
        <f>SUM(E61:E64)</f>
        <v>20000</v>
      </c>
      <c r="F60" s="152">
        <f>SUM(F61:F64)</f>
        <v>51794</v>
      </c>
    </row>
    <row r="61" spans="1:6" s="125" customFormat="1" ht="25.5" customHeight="1" x14ac:dyDescent="0.2">
      <c r="A61" s="421" t="s">
        <v>429</v>
      </c>
      <c r="B61" s="140"/>
      <c r="C61" s="141">
        <v>184942</v>
      </c>
      <c r="D61" s="141">
        <v>85210</v>
      </c>
      <c r="E61" s="422">
        <v>0</v>
      </c>
      <c r="F61" s="423">
        <v>51794</v>
      </c>
    </row>
    <row r="62" spans="1:6" s="136" customFormat="1" ht="25.5" customHeight="1" x14ac:dyDescent="0.2">
      <c r="A62" s="421" t="s">
        <v>430</v>
      </c>
      <c r="B62" s="149"/>
      <c r="C62" s="141">
        <v>80000</v>
      </c>
      <c r="D62" s="141">
        <v>20000</v>
      </c>
      <c r="E62" s="141">
        <v>20000</v>
      </c>
      <c r="F62" s="147">
        <v>0</v>
      </c>
    </row>
    <row r="63" spans="1:6" s="125" customFormat="1" ht="15" customHeight="1" x14ac:dyDescent="0.2">
      <c r="A63" s="424" t="s">
        <v>431</v>
      </c>
      <c r="B63" s="144"/>
      <c r="C63" s="154">
        <v>77100</v>
      </c>
      <c r="D63" s="154">
        <v>0</v>
      </c>
      <c r="E63" s="425">
        <v>0</v>
      </c>
      <c r="F63" s="376">
        <v>0</v>
      </c>
    </row>
    <row r="64" spans="1:6" s="125" customFormat="1" ht="6" customHeight="1" x14ac:dyDescent="0.2">
      <c r="A64" s="426"/>
      <c r="B64" s="140"/>
      <c r="C64" s="141"/>
      <c r="D64" s="141"/>
      <c r="E64" s="422"/>
      <c r="F64" s="423"/>
    </row>
    <row r="65" spans="1:7" s="125" customFormat="1" ht="29.25" customHeight="1" x14ac:dyDescent="0.2">
      <c r="A65" s="142" t="s">
        <v>313</v>
      </c>
      <c r="B65" s="143"/>
      <c r="C65" s="156">
        <v>111188</v>
      </c>
      <c r="D65" s="156">
        <v>147962</v>
      </c>
      <c r="E65" s="377">
        <v>259060</v>
      </c>
      <c r="F65" s="370">
        <v>229500</v>
      </c>
      <c r="G65" s="427"/>
    </row>
    <row r="66" spans="1:7" s="125" customFormat="1" ht="6" customHeight="1" x14ac:dyDescent="0.2">
      <c r="A66" s="155"/>
      <c r="B66" s="140"/>
      <c r="C66" s="134"/>
      <c r="D66" s="134"/>
      <c r="E66" s="378"/>
      <c r="F66" s="379"/>
    </row>
    <row r="67" spans="1:7" s="125" customFormat="1" ht="16.5" customHeight="1" thickBot="1" x14ac:dyDescent="0.25">
      <c r="A67" s="157" t="s">
        <v>125</v>
      </c>
      <c r="B67" s="158"/>
      <c r="C67" s="159">
        <f>C5+C22+C65</f>
        <v>21244284</v>
      </c>
      <c r="D67" s="159">
        <f t="shared" ref="D67:F67" si="9">D5+D22+D65</f>
        <v>20654260</v>
      </c>
      <c r="E67" s="159">
        <f t="shared" si="9"/>
        <v>21017126</v>
      </c>
      <c r="F67" s="160">
        <f t="shared" si="9"/>
        <v>20486044</v>
      </c>
    </row>
    <row r="68" spans="1:7" x14ac:dyDescent="0.2">
      <c r="B68" s="161"/>
    </row>
  </sheetData>
  <mergeCells count="4">
    <mergeCell ref="A3:A4"/>
    <mergeCell ref="B3:B4"/>
    <mergeCell ref="C3:F3"/>
    <mergeCell ref="A2:F2"/>
  </mergeCells>
  <printOptions horizontalCentered="1"/>
  <pageMargins left="0.39370078740157483" right="0.39370078740157483" top="0.98425196850393704" bottom="0.39370078740157483" header="0.51181102362204722" footer="0.31496062992125984"/>
  <pageSetup paperSize="9" scale="94" firstPageNumber="5" fitToHeight="0" orientation="portrait" useFirstPageNumber="1" r:id="rId1"/>
  <headerFooter scaleWithDoc="0">
    <oddHeader>&amp;L&amp;"Tahoma,Kurzíva"&amp;9Střednědobý výhled rozpočtu kraje na léta 2021 - 2023
Příloha č. 13&amp;R&amp;"Tahoma,Kurzíva"&amp;9Přehled očekávaných účelových dotací v letech 2021 - 2023</oddHeader>
    <oddFooter>&amp;C&amp;"Tahoma,Obyčejné"&amp;P</oddFooter>
  </headerFooter>
  <rowBreaks count="1" manualBreakCount="1">
    <brk id="40" max="16383" man="1"/>
  </rowBreaks>
  <ignoredErrors>
    <ignoredError sqref="C60:F60 C13: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G89"/>
  <sheetViews>
    <sheetView zoomScaleNormal="100" zoomScaleSheetLayoutView="100" workbookViewId="0">
      <selection activeCell="I2" sqref="I2"/>
    </sheetView>
  </sheetViews>
  <sheetFormatPr defaultRowHeight="12.75" x14ac:dyDescent="0.2"/>
  <cols>
    <col min="1" max="1" width="37.7109375" style="451" customWidth="1"/>
    <col min="2" max="2" width="9.42578125" style="451" hidden="1" customWidth="1"/>
    <col min="3" max="7" width="10.7109375" style="451" customWidth="1"/>
    <col min="8" max="8" width="44.7109375" style="451" customWidth="1"/>
    <col min="9" max="243" width="9.140625" style="451"/>
    <col min="244" max="244" width="5.5703125" style="451" customWidth="1"/>
    <col min="245" max="245" width="32" style="451" customWidth="1"/>
    <col min="246" max="247" width="9.85546875" style="451" customWidth="1"/>
    <col min="248" max="249" width="9.42578125" style="451" customWidth="1"/>
    <col min="250" max="250" width="11.140625" style="451" customWidth="1"/>
    <col min="251" max="253" width="8.5703125" style="451" customWidth="1"/>
    <col min="254" max="254" width="32.140625" style="451" customWidth="1"/>
    <col min="255" max="255" width="8" style="451" hidden="1" customWidth="1"/>
    <col min="256" max="499" width="9.140625" style="451"/>
    <col min="500" max="500" width="5.5703125" style="451" customWidth="1"/>
    <col min="501" max="501" width="32" style="451" customWidth="1"/>
    <col min="502" max="503" width="9.85546875" style="451" customWidth="1"/>
    <col min="504" max="505" width="9.42578125" style="451" customWidth="1"/>
    <col min="506" max="506" width="11.140625" style="451" customWidth="1"/>
    <col min="507" max="509" width="8.5703125" style="451" customWidth="1"/>
    <col min="510" max="510" width="32.140625" style="451" customWidth="1"/>
    <col min="511" max="511" width="8" style="451" hidden="1" customWidth="1"/>
    <col min="512" max="755" width="9.140625" style="451"/>
    <col min="756" max="756" width="5.5703125" style="451" customWidth="1"/>
    <col min="757" max="757" width="32" style="451" customWidth="1"/>
    <col min="758" max="759" width="9.85546875" style="451" customWidth="1"/>
    <col min="760" max="761" width="9.42578125" style="451" customWidth="1"/>
    <col min="762" max="762" width="11.140625" style="451" customWidth="1"/>
    <col min="763" max="765" width="8.5703125" style="451" customWidth="1"/>
    <col min="766" max="766" width="32.140625" style="451" customWidth="1"/>
    <col min="767" max="767" width="8" style="451" hidden="1" customWidth="1"/>
    <col min="768" max="1011" width="9.140625" style="451"/>
    <col min="1012" max="1012" width="5.5703125" style="451" customWidth="1"/>
    <col min="1013" max="1013" width="32" style="451" customWidth="1"/>
    <col min="1014" max="1015" width="9.85546875" style="451" customWidth="1"/>
    <col min="1016" max="1017" width="9.42578125" style="451" customWidth="1"/>
    <col min="1018" max="1018" width="11.140625" style="451" customWidth="1"/>
    <col min="1019" max="1021" width="8.5703125" style="451" customWidth="1"/>
    <col min="1022" max="1022" width="32.140625" style="451" customWidth="1"/>
    <col min="1023" max="1023" width="8" style="451" hidden="1" customWidth="1"/>
    <col min="1024" max="1267" width="9.140625" style="451"/>
    <col min="1268" max="1268" width="5.5703125" style="451" customWidth="1"/>
    <col min="1269" max="1269" width="32" style="451" customWidth="1"/>
    <col min="1270" max="1271" width="9.85546875" style="451" customWidth="1"/>
    <col min="1272" max="1273" width="9.42578125" style="451" customWidth="1"/>
    <col min="1274" max="1274" width="11.140625" style="451" customWidth="1"/>
    <col min="1275" max="1277" width="8.5703125" style="451" customWidth="1"/>
    <col min="1278" max="1278" width="32.140625" style="451" customWidth="1"/>
    <col min="1279" max="1279" width="8" style="451" hidden="1" customWidth="1"/>
    <col min="1280" max="1523" width="9.140625" style="451"/>
    <col min="1524" max="1524" width="5.5703125" style="451" customWidth="1"/>
    <col min="1525" max="1525" width="32" style="451" customWidth="1"/>
    <col min="1526" max="1527" width="9.85546875" style="451" customWidth="1"/>
    <col min="1528" max="1529" width="9.42578125" style="451" customWidth="1"/>
    <col min="1530" max="1530" width="11.140625" style="451" customWidth="1"/>
    <col min="1531" max="1533" width="8.5703125" style="451" customWidth="1"/>
    <col min="1534" max="1534" width="32.140625" style="451" customWidth="1"/>
    <col min="1535" max="1535" width="8" style="451" hidden="1" customWidth="1"/>
    <col min="1536" max="1779" width="9.140625" style="451"/>
    <col min="1780" max="1780" width="5.5703125" style="451" customWidth="1"/>
    <col min="1781" max="1781" width="32" style="451" customWidth="1"/>
    <col min="1782" max="1783" width="9.85546875" style="451" customWidth="1"/>
    <col min="1784" max="1785" width="9.42578125" style="451" customWidth="1"/>
    <col min="1786" max="1786" width="11.140625" style="451" customWidth="1"/>
    <col min="1787" max="1789" width="8.5703125" style="451" customWidth="1"/>
    <col min="1790" max="1790" width="32.140625" style="451" customWidth="1"/>
    <col min="1791" max="1791" width="8" style="451" hidden="1" customWidth="1"/>
    <col min="1792" max="2035" width="9.140625" style="451"/>
    <col min="2036" max="2036" width="5.5703125" style="451" customWidth="1"/>
    <col min="2037" max="2037" width="32" style="451" customWidth="1"/>
    <col min="2038" max="2039" width="9.85546875" style="451" customWidth="1"/>
    <col min="2040" max="2041" width="9.42578125" style="451" customWidth="1"/>
    <col min="2042" max="2042" width="11.140625" style="451" customWidth="1"/>
    <col min="2043" max="2045" width="8.5703125" style="451" customWidth="1"/>
    <col min="2046" max="2046" width="32.140625" style="451" customWidth="1"/>
    <col min="2047" max="2047" width="8" style="451" hidden="1" customWidth="1"/>
    <col min="2048" max="2291" width="9.140625" style="451"/>
    <col min="2292" max="2292" width="5.5703125" style="451" customWidth="1"/>
    <col min="2293" max="2293" width="32" style="451" customWidth="1"/>
    <col min="2294" max="2295" width="9.85546875" style="451" customWidth="1"/>
    <col min="2296" max="2297" width="9.42578125" style="451" customWidth="1"/>
    <col min="2298" max="2298" width="11.140625" style="451" customWidth="1"/>
    <col min="2299" max="2301" width="8.5703125" style="451" customWidth="1"/>
    <col min="2302" max="2302" width="32.140625" style="451" customWidth="1"/>
    <col min="2303" max="2303" width="8" style="451" hidden="1" customWidth="1"/>
    <col min="2304" max="2547" width="9.140625" style="451"/>
    <col min="2548" max="2548" width="5.5703125" style="451" customWidth="1"/>
    <col min="2549" max="2549" width="32" style="451" customWidth="1"/>
    <col min="2550" max="2551" width="9.85546875" style="451" customWidth="1"/>
    <col min="2552" max="2553" width="9.42578125" style="451" customWidth="1"/>
    <col min="2554" max="2554" width="11.140625" style="451" customWidth="1"/>
    <col min="2555" max="2557" width="8.5703125" style="451" customWidth="1"/>
    <col min="2558" max="2558" width="32.140625" style="451" customWidth="1"/>
    <col min="2559" max="2559" width="8" style="451" hidden="1" customWidth="1"/>
    <col min="2560" max="2803" width="9.140625" style="451"/>
    <col min="2804" max="2804" width="5.5703125" style="451" customWidth="1"/>
    <col min="2805" max="2805" width="32" style="451" customWidth="1"/>
    <col min="2806" max="2807" width="9.85546875" style="451" customWidth="1"/>
    <col min="2808" max="2809" width="9.42578125" style="451" customWidth="1"/>
    <col min="2810" max="2810" width="11.140625" style="451" customWidth="1"/>
    <col min="2811" max="2813" width="8.5703125" style="451" customWidth="1"/>
    <col min="2814" max="2814" width="32.140625" style="451" customWidth="1"/>
    <col min="2815" max="2815" width="8" style="451" hidden="1" customWidth="1"/>
    <col min="2816" max="3059" width="9.140625" style="451"/>
    <col min="3060" max="3060" width="5.5703125" style="451" customWidth="1"/>
    <col min="3061" max="3061" width="32" style="451" customWidth="1"/>
    <col min="3062" max="3063" width="9.85546875" style="451" customWidth="1"/>
    <col min="3064" max="3065" width="9.42578125" style="451" customWidth="1"/>
    <col min="3066" max="3066" width="11.140625" style="451" customWidth="1"/>
    <col min="3067" max="3069" width="8.5703125" style="451" customWidth="1"/>
    <col min="3070" max="3070" width="32.140625" style="451" customWidth="1"/>
    <col min="3071" max="3071" width="8" style="451" hidden="1" customWidth="1"/>
    <col min="3072" max="3315" width="9.140625" style="451"/>
    <col min="3316" max="3316" width="5.5703125" style="451" customWidth="1"/>
    <col min="3317" max="3317" width="32" style="451" customWidth="1"/>
    <col min="3318" max="3319" width="9.85546875" style="451" customWidth="1"/>
    <col min="3320" max="3321" width="9.42578125" style="451" customWidth="1"/>
    <col min="3322" max="3322" width="11.140625" style="451" customWidth="1"/>
    <col min="3323" max="3325" width="8.5703125" style="451" customWidth="1"/>
    <col min="3326" max="3326" width="32.140625" style="451" customWidth="1"/>
    <col min="3327" max="3327" width="8" style="451" hidden="1" customWidth="1"/>
    <col min="3328" max="3571" width="9.140625" style="451"/>
    <col min="3572" max="3572" width="5.5703125" style="451" customWidth="1"/>
    <col min="3573" max="3573" width="32" style="451" customWidth="1"/>
    <col min="3574" max="3575" width="9.85546875" style="451" customWidth="1"/>
    <col min="3576" max="3577" width="9.42578125" style="451" customWidth="1"/>
    <col min="3578" max="3578" width="11.140625" style="451" customWidth="1"/>
    <col min="3579" max="3581" width="8.5703125" style="451" customWidth="1"/>
    <col min="3582" max="3582" width="32.140625" style="451" customWidth="1"/>
    <col min="3583" max="3583" width="8" style="451" hidden="1" customWidth="1"/>
    <col min="3584" max="3827" width="9.140625" style="451"/>
    <col min="3828" max="3828" width="5.5703125" style="451" customWidth="1"/>
    <col min="3829" max="3829" width="32" style="451" customWidth="1"/>
    <col min="3830" max="3831" width="9.85546875" style="451" customWidth="1"/>
    <col min="3832" max="3833" width="9.42578125" style="451" customWidth="1"/>
    <col min="3834" max="3834" width="11.140625" style="451" customWidth="1"/>
    <col min="3835" max="3837" width="8.5703125" style="451" customWidth="1"/>
    <col min="3838" max="3838" width="32.140625" style="451" customWidth="1"/>
    <col min="3839" max="3839" width="8" style="451" hidden="1" customWidth="1"/>
    <col min="3840" max="4083" width="9.140625" style="451"/>
    <col min="4084" max="4084" width="5.5703125" style="451" customWidth="1"/>
    <col min="4085" max="4085" width="32" style="451" customWidth="1"/>
    <col min="4086" max="4087" width="9.85546875" style="451" customWidth="1"/>
    <col min="4088" max="4089" width="9.42578125" style="451" customWidth="1"/>
    <col min="4090" max="4090" width="11.140625" style="451" customWidth="1"/>
    <col min="4091" max="4093" width="8.5703125" style="451" customWidth="1"/>
    <col min="4094" max="4094" width="32.140625" style="451" customWidth="1"/>
    <col min="4095" max="4095" width="8" style="451" hidden="1" customWidth="1"/>
    <col min="4096" max="4339" width="9.140625" style="451"/>
    <col min="4340" max="4340" width="5.5703125" style="451" customWidth="1"/>
    <col min="4341" max="4341" width="32" style="451" customWidth="1"/>
    <col min="4342" max="4343" width="9.85546875" style="451" customWidth="1"/>
    <col min="4344" max="4345" width="9.42578125" style="451" customWidth="1"/>
    <col min="4346" max="4346" width="11.140625" style="451" customWidth="1"/>
    <col min="4347" max="4349" width="8.5703125" style="451" customWidth="1"/>
    <col min="4350" max="4350" width="32.140625" style="451" customWidth="1"/>
    <col min="4351" max="4351" width="8" style="451" hidden="1" customWidth="1"/>
    <col min="4352" max="4595" width="9.140625" style="451"/>
    <col min="4596" max="4596" width="5.5703125" style="451" customWidth="1"/>
    <col min="4597" max="4597" width="32" style="451" customWidth="1"/>
    <col min="4598" max="4599" width="9.85546875" style="451" customWidth="1"/>
    <col min="4600" max="4601" width="9.42578125" style="451" customWidth="1"/>
    <col min="4602" max="4602" width="11.140625" style="451" customWidth="1"/>
    <col min="4603" max="4605" width="8.5703125" style="451" customWidth="1"/>
    <col min="4606" max="4606" width="32.140625" style="451" customWidth="1"/>
    <col min="4607" max="4607" width="8" style="451" hidden="1" customWidth="1"/>
    <col min="4608" max="4851" width="9.140625" style="451"/>
    <col min="4852" max="4852" width="5.5703125" style="451" customWidth="1"/>
    <col min="4853" max="4853" width="32" style="451" customWidth="1"/>
    <col min="4854" max="4855" width="9.85546875" style="451" customWidth="1"/>
    <col min="4856" max="4857" width="9.42578125" style="451" customWidth="1"/>
    <col min="4858" max="4858" width="11.140625" style="451" customWidth="1"/>
    <col min="4859" max="4861" width="8.5703125" style="451" customWidth="1"/>
    <col min="4862" max="4862" width="32.140625" style="451" customWidth="1"/>
    <col min="4863" max="4863" width="8" style="451" hidden="1" customWidth="1"/>
    <col min="4864" max="5107" width="9.140625" style="451"/>
    <col min="5108" max="5108" width="5.5703125" style="451" customWidth="1"/>
    <col min="5109" max="5109" width="32" style="451" customWidth="1"/>
    <col min="5110" max="5111" width="9.85546875" style="451" customWidth="1"/>
    <col min="5112" max="5113" width="9.42578125" style="451" customWidth="1"/>
    <col min="5114" max="5114" width="11.140625" style="451" customWidth="1"/>
    <col min="5115" max="5117" width="8.5703125" style="451" customWidth="1"/>
    <col min="5118" max="5118" width="32.140625" style="451" customWidth="1"/>
    <col min="5119" max="5119" width="8" style="451" hidden="1" customWidth="1"/>
    <col min="5120" max="5363" width="9.140625" style="451"/>
    <col min="5364" max="5364" width="5.5703125" style="451" customWidth="1"/>
    <col min="5365" max="5365" width="32" style="451" customWidth="1"/>
    <col min="5366" max="5367" width="9.85546875" style="451" customWidth="1"/>
    <col min="5368" max="5369" width="9.42578125" style="451" customWidth="1"/>
    <col min="5370" max="5370" width="11.140625" style="451" customWidth="1"/>
    <col min="5371" max="5373" width="8.5703125" style="451" customWidth="1"/>
    <col min="5374" max="5374" width="32.140625" style="451" customWidth="1"/>
    <col min="5375" max="5375" width="8" style="451" hidden="1" customWidth="1"/>
    <col min="5376" max="5619" width="9.140625" style="451"/>
    <col min="5620" max="5620" width="5.5703125" style="451" customWidth="1"/>
    <col min="5621" max="5621" width="32" style="451" customWidth="1"/>
    <col min="5622" max="5623" width="9.85546875" style="451" customWidth="1"/>
    <col min="5624" max="5625" width="9.42578125" style="451" customWidth="1"/>
    <col min="5626" max="5626" width="11.140625" style="451" customWidth="1"/>
    <col min="5627" max="5629" width="8.5703125" style="451" customWidth="1"/>
    <col min="5630" max="5630" width="32.140625" style="451" customWidth="1"/>
    <col min="5631" max="5631" width="8" style="451" hidden="1" customWidth="1"/>
    <col min="5632" max="5875" width="9.140625" style="451"/>
    <col min="5876" max="5876" width="5.5703125" style="451" customWidth="1"/>
    <col min="5877" max="5877" width="32" style="451" customWidth="1"/>
    <col min="5878" max="5879" width="9.85546875" style="451" customWidth="1"/>
    <col min="5880" max="5881" width="9.42578125" style="451" customWidth="1"/>
    <col min="5882" max="5882" width="11.140625" style="451" customWidth="1"/>
    <col min="5883" max="5885" width="8.5703125" style="451" customWidth="1"/>
    <col min="5886" max="5886" width="32.140625" style="451" customWidth="1"/>
    <col min="5887" max="5887" width="8" style="451" hidden="1" customWidth="1"/>
    <col min="5888" max="6131" width="9.140625" style="451"/>
    <col min="6132" max="6132" width="5.5703125" style="451" customWidth="1"/>
    <col min="6133" max="6133" width="32" style="451" customWidth="1"/>
    <col min="6134" max="6135" width="9.85546875" style="451" customWidth="1"/>
    <col min="6136" max="6137" width="9.42578125" style="451" customWidth="1"/>
    <col min="6138" max="6138" width="11.140625" style="451" customWidth="1"/>
    <col min="6139" max="6141" width="8.5703125" style="451" customWidth="1"/>
    <col min="6142" max="6142" width="32.140625" style="451" customWidth="1"/>
    <col min="6143" max="6143" width="8" style="451" hidden="1" customWidth="1"/>
    <col min="6144" max="6387" width="9.140625" style="451"/>
    <col min="6388" max="6388" width="5.5703125" style="451" customWidth="1"/>
    <col min="6389" max="6389" width="32" style="451" customWidth="1"/>
    <col min="6390" max="6391" width="9.85546875" style="451" customWidth="1"/>
    <col min="6392" max="6393" width="9.42578125" style="451" customWidth="1"/>
    <col min="6394" max="6394" width="11.140625" style="451" customWidth="1"/>
    <col min="6395" max="6397" width="8.5703125" style="451" customWidth="1"/>
    <col min="6398" max="6398" width="32.140625" style="451" customWidth="1"/>
    <col min="6399" max="6399" width="8" style="451" hidden="1" customWidth="1"/>
    <col min="6400" max="6643" width="9.140625" style="451"/>
    <col min="6644" max="6644" width="5.5703125" style="451" customWidth="1"/>
    <col min="6645" max="6645" width="32" style="451" customWidth="1"/>
    <col min="6646" max="6647" width="9.85546875" style="451" customWidth="1"/>
    <col min="6648" max="6649" width="9.42578125" style="451" customWidth="1"/>
    <col min="6650" max="6650" width="11.140625" style="451" customWidth="1"/>
    <col min="6651" max="6653" width="8.5703125" style="451" customWidth="1"/>
    <col min="6654" max="6654" width="32.140625" style="451" customWidth="1"/>
    <col min="6655" max="6655" width="8" style="451" hidden="1" customWidth="1"/>
    <col min="6656" max="6899" width="9.140625" style="451"/>
    <col min="6900" max="6900" width="5.5703125" style="451" customWidth="1"/>
    <col min="6901" max="6901" width="32" style="451" customWidth="1"/>
    <col min="6902" max="6903" width="9.85546875" style="451" customWidth="1"/>
    <col min="6904" max="6905" width="9.42578125" style="451" customWidth="1"/>
    <col min="6906" max="6906" width="11.140625" style="451" customWidth="1"/>
    <col min="6907" max="6909" width="8.5703125" style="451" customWidth="1"/>
    <col min="6910" max="6910" width="32.140625" style="451" customWidth="1"/>
    <col min="6911" max="6911" width="8" style="451" hidden="1" customWidth="1"/>
    <col min="6912" max="7155" width="9.140625" style="451"/>
    <col min="7156" max="7156" width="5.5703125" style="451" customWidth="1"/>
    <col min="7157" max="7157" width="32" style="451" customWidth="1"/>
    <col min="7158" max="7159" width="9.85546875" style="451" customWidth="1"/>
    <col min="7160" max="7161" width="9.42578125" style="451" customWidth="1"/>
    <col min="7162" max="7162" width="11.140625" style="451" customWidth="1"/>
    <col min="7163" max="7165" width="8.5703125" style="451" customWidth="1"/>
    <col min="7166" max="7166" width="32.140625" style="451" customWidth="1"/>
    <col min="7167" max="7167" width="8" style="451" hidden="1" customWidth="1"/>
    <col min="7168" max="7411" width="9.140625" style="451"/>
    <col min="7412" max="7412" width="5.5703125" style="451" customWidth="1"/>
    <col min="7413" max="7413" width="32" style="451" customWidth="1"/>
    <col min="7414" max="7415" width="9.85546875" style="451" customWidth="1"/>
    <col min="7416" max="7417" width="9.42578125" style="451" customWidth="1"/>
    <col min="7418" max="7418" width="11.140625" style="451" customWidth="1"/>
    <col min="7419" max="7421" width="8.5703125" style="451" customWidth="1"/>
    <col min="7422" max="7422" width="32.140625" style="451" customWidth="1"/>
    <col min="7423" max="7423" width="8" style="451" hidden="1" customWidth="1"/>
    <col min="7424" max="7667" width="9.140625" style="451"/>
    <col min="7668" max="7668" width="5.5703125" style="451" customWidth="1"/>
    <col min="7669" max="7669" width="32" style="451" customWidth="1"/>
    <col min="7670" max="7671" width="9.85546875" style="451" customWidth="1"/>
    <col min="7672" max="7673" width="9.42578125" style="451" customWidth="1"/>
    <col min="7674" max="7674" width="11.140625" style="451" customWidth="1"/>
    <col min="7675" max="7677" width="8.5703125" style="451" customWidth="1"/>
    <col min="7678" max="7678" width="32.140625" style="451" customWidth="1"/>
    <col min="7679" max="7679" width="8" style="451" hidden="1" customWidth="1"/>
    <col min="7680" max="7923" width="9.140625" style="451"/>
    <col min="7924" max="7924" width="5.5703125" style="451" customWidth="1"/>
    <col min="7925" max="7925" width="32" style="451" customWidth="1"/>
    <col min="7926" max="7927" width="9.85546875" style="451" customWidth="1"/>
    <col min="7928" max="7929" width="9.42578125" style="451" customWidth="1"/>
    <col min="7930" max="7930" width="11.140625" style="451" customWidth="1"/>
    <col min="7931" max="7933" width="8.5703125" style="451" customWidth="1"/>
    <col min="7934" max="7934" width="32.140625" style="451" customWidth="1"/>
    <col min="7935" max="7935" width="8" style="451" hidden="1" customWidth="1"/>
    <col min="7936" max="8179" width="9.140625" style="451"/>
    <col min="8180" max="8180" width="5.5703125" style="451" customWidth="1"/>
    <col min="8181" max="8181" width="32" style="451" customWidth="1"/>
    <col min="8182" max="8183" width="9.85546875" style="451" customWidth="1"/>
    <col min="8184" max="8185" width="9.42578125" style="451" customWidth="1"/>
    <col min="8186" max="8186" width="11.140625" style="451" customWidth="1"/>
    <col min="8187" max="8189" width="8.5703125" style="451" customWidth="1"/>
    <col min="8190" max="8190" width="32.140625" style="451" customWidth="1"/>
    <col min="8191" max="8191" width="8" style="451" hidden="1" customWidth="1"/>
    <col min="8192" max="8435" width="9.140625" style="451"/>
    <col min="8436" max="8436" width="5.5703125" style="451" customWidth="1"/>
    <col min="8437" max="8437" width="32" style="451" customWidth="1"/>
    <col min="8438" max="8439" width="9.85546875" style="451" customWidth="1"/>
    <col min="8440" max="8441" width="9.42578125" style="451" customWidth="1"/>
    <col min="8442" max="8442" width="11.140625" style="451" customWidth="1"/>
    <col min="8443" max="8445" width="8.5703125" style="451" customWidth="1"/>
    <col min="8446" max="8446" width="32.140625" style="451" customWidth="1"/>
    <col min="8447" max="8447" width="8" style="451" hidden="1" customWidth="1"/>
    <col min="8448" max="8691" width="9.140625" style="451"/>
    <col min="8692" max="8692" width="5.5703125" style="451" customWidth="1"/>
    <col min="8693" max="8693" width="32" style="451" customWidth="1"/>
    <col min="8694" max="8695" width="9.85546875" style="451" customWidth="1"/>
    <col min="8696" max="8697" width="9.42578125" style="451" customWidth="1"/>
    <col min="8698" max="8698" width="11.140625" style="451" customWidth="1"/>
    <col min="8699" max="8701" width="8.5703125" style="451" customWidth="1"/>
    <col min="8702" max="8702" width="32.140625" style="451" customWidth="1"/>
    <col min="8703" max="8703" width="8" style="451" hidden="1" customWidth="1"/>
    <col min="8704" max="8947" width="9.140625" style="451"/>
    <col min="8948" max="8948" width="5.5703125" style="451" customWidth="1"/>
    <col min="8949" max="8949" width="32" style="451" customWidth="1"/>
    <col min="8950" max="8951" width="9.85546875" style="451" customWidth="1"/>
    <col min="8952" max="8953" width="9.42578125" style="451" customWidth="1"/>
    <col min="8954" max="8954" width="11.140625" style="451" customWidth="1"/>
    <col min="8955" max="8957" width="8.5703125" style="451" customWidth="1"/>
    <col min="8958" max="8958" width="32.140625" style="451" customWidth="1"/>
    <col min="8959" max="8959" width="8" style="451" hidden="1" customWidth="1"/>
    <col min="8960" max="9203" width="9.140625" style="451"/>
    <col min="9204" max="9204" width="5.5703125" style="451" customWidth="1"/>
    <col min="9205" max="9205" width="32" style="451" customWidth="1"/>
    <col min="9206" max="9207" width="9.85546875" style="451" customWidth="1"/>
    <col min="9208" max="9209" width="9.42578125" style="451" customWidth="1"/>
    <col min="9210" max="9210" width="11.140625" style="451" customWidth="1"/>
    <col min="9211" max="9213" width="8.5703125" style="451" customWidth="1"/>
    <col min="9214" max="9214" width="32.140625" style="451" customWidth="1"/>
    <col min="9215" max="9215" width="8" style="451" hidden="1" customWidth="1"/>
    <col min="9216" max="9459" width="9.140625" style="451"/>
    <col min="9460" max="9460" width="5.5703125" style="451" customWidth="1"/>
    <col min="9461" max="9461" width="32" style="451" customWidth="1"/>
    <col min="9462" max="9463" width="9.85546875" style="451" customWidth="1"/>
    <col min="9464" max="9465" width="9.42578125" style="451" customWidth="1"/>
    <col min="9466" max="9466" width="11.140625" style="451" customWidth="1"/>
    <col min="9467" max="9469" width="8.5703125" style="451" customWidth="1"/>
    <col min="9470" max="9470" width="32.140625" style="451" customWidth="1"/>
    <col min="9471" max="9471" width="8" style="451" hidden="1" customWidth="1"/>
    <col min="9472" max="9715" width="9.140625" style="451"/>
    <col min="9716" max="9716" width="5.5703125" style="451" customWidth="1"/>
    <col min="9717" max="9717" width="32" style="451" customWidth="1"/>
    <col min="9718" max="9719" width="9.85546875" style="451" customWidth="1"/>
    <col min="9720" max="9721" width="9.42578125" style="451" customWidth="1"/>
    <col min="9722" max="9722" width="11.140625" style="451" customWidth="1"/>
    <col min="9723" max="9725" width="8.5703125" style="451" customWidth="1"/>
    <col min="9726" max="9726" width="32.140625" style="451" customWidth="1"/>
    <col min="9727" max="9727" width="8" style="451" hidden="1" customWidth="1"/>
    <col min="9728" max="9971" width="9.140625" style="451"/>
    <col min="9972" max="9972" width="5.5703125" style="451" customWidth="1"/>
    <col min="9973" max="9973" width="32" style="451" customWidth="1"/>
    <col min="9974" max="9975" width="9.85546875" style="451" customWidth="1"/>
    <col min="9976" max="9977" width="9.42578125" style="451" customWidth="1"/>
    <col min="9978" max="9978" width="11.140625" style="451" customWidth="1"/>
    <col min="9979" max="9981" width="8.5703125" style="451" customWidth="1"/>
    <col min="9982" max="9982" width="32.140625" style="451" customWidth="1"/>
    <col min="9983" max="9983" width="8" style="451" hidden="1" customWidth="1"/>
    <col min="9984" max="10227" width="9.140625" style="451"/>
    <col min="10228" max="10228" width="5.5703125" style="451" customWidth="1"/>
    <col min="10229" max="10229" width="32" style="451" customWidth="1"/>
    <col min="10230" max="10231" width="9.85546875" style="451" customWidth="1"/>
    <col min="10232" max="10233" width="9.42578125" style="451" customWidth="1"/>
    <col min="10234" max="10234" width="11.140625" style="451" customWidth="1"/>
    <col min="10235" max="10237" width="8.5703125" style="451" customWidth="1"/>
    <col min="10238" max="10238" width="32.140625" style="451" customWidth="1"/>
    <col min="10239" max="10239" width="8" style="451" hidden="1" customWidth="1"/>
    <col min="10240" max="10483" width="9.140625" style="451"/>
    <col min="10484" max="10484" width="5.5703125" style="451" customWidth="1"/>
    <col min="10485" max="10485" width="32" style="451" customWidth="1"/>
    <col min="10486" max="10487" width="9.85546875" style="451" customWidth="1"/>
    <col min="10488" max="10489" width="9.42578125" style="451" customWidth="1"/>
    <col min="10490" max="10490" width="11.140625" style="451" customWidth="1"/>
    <col min="10491" max="10493" width="8.5703125" style="451" customWidth="1"/>
    <col min="10494" max="10494" width="32.140625" style="451" customWidth="1"/>
    <col min="10495" max="10495" width="8" style="451" hidden="1" customWidth="1"/>
    <col min="10496" max="10739" width="9.140625" style="451"/>
    <col min="10740" max="10740" width="5.5703125" style="451" customWidth="1"/>
    <col min="10741" max="10741" width="32" style="451" customWidth="1"/>
    <col min="10742" max="10743" width="9.85546875" style="451" customWidth="1"/>
    <col min="10744" max="10745" width="9.42578125" style="451" customWidth="1"/>
    <col min="10746" max="10746" width="11.140625" style="451" customWidth="1"/>
    <col min="10747" max="10749" width="8.5703125" style="451" customWidth="1"/>
    <col min="10750" max="10750" width="32.140625" style="451" customWidth="1"/>
    <col min="10751" max="10751" width="8" style="451" hidden="1" customWidth="1"/>
    <col min="10752" max="10995" width="9.140625" style="451"/>
    <col min="10996" max="10996" width="5.5703125" style="451" customWidth="1"/>
    <col min="10997" max="10997" width="32" style="451" customWidth="1"/>
    <col min="10998" max="10999" width="9.85546875" style="451" customWidth="1"/>
    <col min="11000" max="11001" width="9.42578125" style="451" customWidth="1"/>
    <col min="11002" max="11002" width="11.140625" style="451" customWidth="1"/>
    <col min="11003" max="11005" width="8.5703125" style="451" customWidth="1"/>
    <col min="11006" max="11006" width="32.140625" style="451" customWidth="1"/>
    <col min="11007" max="11007" width="8" style="451" hidden="1" customWidth="1"/>
    <col min="11008" max="11251" width="9.140625" style="451"/>
    <col min="11252" max="11252" width="5.5703125" style="451" customWidth="1"/>
    <col min="11253" max="11253" width="32" style="451" customWidth="1"/>
    <col min="11254" max="11255" width="9.85546875" style="451" customWidth="1"/>
    <col min="11256" max="11257" width="9.42578125" style="451" customWidth="1"/>
    <col min="11258" max="11258" width="11.140625" style="451" customWidth="1"/>
    <col min="11259" max="11261" width="8.5703125" style="451" customWidth="1"/>
    <col min="11262" max="11262" width="32.140625" style="451" customWidth="1"/>
    <col min="11263" max="11263" width="8" style="451" hidden="1" customWidth="1"/>
    <col min="11264" max="11507" width="9.140625" style="451"/>
    <col min="11508" max="11508" width="5.5703125" style="451" customWidth="1"/>
    <col min="11509" max="11509" width="32" style="451" customWidth="1"/>
    <col min="11510" max="11511" width="9.85546875" style="451" customWidth="1"/>
    <col min="11512" max="11513" width="9.42578125" style="451" customWidth="1"/>
    <col min="11514" max="11514" width="11.140625" style="451" customWidth="1"/>
    <col min="11515" max="11517" width="8.5703125" style="451" customWidth="1"/>
    <col min="11518" max="11518" width="32.140625" style="451" customWidth="1"/>
    <col min="11519" max="11519" width="8" style="451" hidden="1" customWidth="1"/>
    <col min="11520" max="11763" width="9.140625" style="451"/>
    <col min="11764" max="11764" width="5.5703125" style="451" customWidth="1"/>
    <col min="11765" max="11765" width="32" style="451" customWidth="1"/>
    <col min="11766" max="11767" width="9.85546875" style="451" customWidth="1"/>
    <col min="11768" max="11769" width="9.42578125" style="451" customWidth="1"/>
    <col min="11770" max="11770" width="11.140625" style="451" customWidth="1"/>
    <col min="11771" max="11773" width="8.5703125" style="451" customWidth="1"/>
    <col min="11774" max="11774" width="32.140625" style="451" customWidth="1"/>
    <col min="11775" max="11775" width="8" style="451" hidden="1" customWidth="1"/>
    <col min="11776" max="12019" width="9.140625" style="451"/>
    <col min="12020" max="12020" width="5.5703125" style="451" customWidth="1"/>
    <col min="12021" max="12021" width="32" style="451" customWidth="1"/>
    <col min="12022" max="12023" width="9.85546875" style="451" customWidth="1"/>
    <col min="12024" max="12025" width="9.42578125" style="451" customWidth="1"/>
    <col min="12026" max="12026" width="11.140625" style="451" customWidth="1"/>
    <col min="12027" max="12029" width="8.5703125" style="451" customWidth="1"/>
    <col min="12030" max="12030" width="32.140625" style="451" customWidth="1"/>
    <col min="12031" max="12031" width="8" style="451" hidden="1" customWidth="1"/>
    <col min="12032" max="12275" width="9.140625" style="451"/>
    <col min="12276" max="12276" width="5.5703125" style="451" customWidth="1"/>
    <col min="12277" max="12277" width="32" style="451" customWidth="1"/>
    <col min="12278" max="12279" width="9.85546875" style="451" customWidth="1"/>
    <col min="12280" max="12281" width="9.42578125" style="451" customWidth="1"/>
    <col min="12282" max="12282" width="11.140625" style="451" customWidth="1"/>
    <col min="12283" max="12285" width="8.5703125" style="451" customWidth="1"/>
    <col min="12286" max="12286" width="32.140625" style="451" customWidth="1"/>
    <col min="12287" max="12287" width="8" style="451" hidden="1" customWidth="1"/>
    <col min="12288" max="12531" width="9.140625" style="451"/>
    <col min="12532" max="12532" width="5.5703125" style="451" customWidth="1"/>
    <col min="12533" max="12533" width="32" style="451" customWidth="1"/>
    <col min="12534" max="12535" width="9.85546875" style="451" customWidth="1"/>
    <col min="12536" max="12537" width="9.42578125" style="451" customWidth="1"/>
    <col min="12538" max="12538" width="11.140625" style="451" customWidth="1"/>
    <col min="12539" max="12541" width="8.5703125" style="451" customWidth="1"/>
    <col min="12542" max="12542" width="32.140625" style="451" customWidth="1"/>
    <col min="12543" max="12543" width="8" style="451" hidden="1" customWidth="1"/>
    <col min="12544" max="12787" width="9.140625" style="451"/>
    <col min="12788" max="12788" width="5.5703125" style="451" customWidth="1"/>
    <col min="12789" max="12789" width="32" style="451" customWidth="1"/>
    <col min="12790" max="12791" width="9.85546875" style="451" customWidth="1"/>
    <col min="12792" max="12793" width="9.42578125" style="451" customWidth="1"/>
    <col min="12794" max="12794" width="11.140625" style="451" customWidth="1"/>
    <col min="12795" max="12797" width="8.5703125" style="451" customWidth="1"/>
    <col min="12798" max="12798" width="32.140625" style="451" customWidth="1"/>
    <col min="12799" max="12799" width="8" style="451" hidden="1" customWidth="1"/>
    <col min="12800" max="13043" width="9.140625" style="451"/>
    <col min="13044" max="13044" width="5.5703125" style="451" customWidth="1"/>
    <col min="13045" max="13045" width="32" style="451" customWidth="1"/>
    <col min="13046" max="13047" width="9.85546875" style="451" customWidth="1"/>
    <col min="13048" max="13049" width="9.42578125" style="451" customWidth="1"/>
    <col min="13050" max="13050" width="11.140625" style="451" customWidth="1"/>
    <col min="13051" max="13053" width="8.5703125" style="451" customWidth="1"/>
    <col min="13054" max="13054" width="32.140625" style="451" customWidth="1"/>
    <col min="13055" max="13055" width="8" style="451" hidden="1" customWidth="1"/>
    <col min="13056" max="13299" width="9.140625" style="451"/>
    <col min="13300" max="13300" width="5.5703125" style="451" customWidth="1"/>
    <col min="13301" max="13301" width="32" style="451" customWidth="1"/>
    <col min="13302" max="13303" width="9.85546875" style="451" customWidth="1"/>
    <col min="13304" max="13305" width="9.42578125" style="451" customWidth="1"/>
    <col min="13306" max="13306" width="11.140625" style="451" customWidth="1"/>
    <col min="13307" max="13309" width="8.5703125" style="451" customWidth="1"/>
    <col min="13310" max="13310" width="32.140625" style="451" customWidth="1"/>
    <col min="13311" max="13311" width="8" style="451" hidden="1" customWidth="1"/>
    <col min="13312" max="13555" width="9.140625" style="451"/>
    <col min="13556" max="13556" width="5.5703125" style="451" customWidth="1"/>
    <col min="13557" max="13557" width="32" style="451" customWidth="1"/>
    <col min="13558" max="13559" width="9.85546875" style="451" customWidth="1"/>
    <col min="13560" max="13561" width="9.42578125" style="451" customWidth="1"/>
    <col min="13562" max="13562" width="11.140625" style="451" customWidth="1"/>
    <col min="13563" max="13565" width="8.5703125" style="451" customWidth="1"/>
    <col min="13566" max="13566" width="32.140625" style="451" customWidth="1"/>
    <col min="13567" max="13567" width="8" style="451" hidden="1" customWidth="1"/>
    <col min="13568" max="13811" width="9.140625" style="451"/>
    <col min="13812" max="13812" width="5.5703125" style="451" customWidth="1"/>
    <col min="13813" max="13813" width="32" style="451" customWidth="1"/>
    <col min="13814" max="13815" width="9.85546875" style="451" customWidth="1"/>
    <col min="13816" max="13817" width="9.42578125" style="451" customWidth="1"/>
    <col min="13818" max="13818" width="11.140625" style="451" customWidth="1"/>
    <col min="13819" max="13821" width="8.5703125" style="451" customWidth="1"/>
    <col min="13822" max="13822" width="32.140625" style="451" customWidth="1"/>
    <col min="13823" max="13823" width="8" style="451" hidden="1" customWidth="1"/>
    <col min="13824" max="14067" width="9.140625" style="451"/>
    <col min="14068" max="14068" width="5.5703125" style="451" customWidth="1"/>
    <col min="14069" max="14069" width="32" style="451" customWidth="1"/>
    <col min="14070" max="14071" width="9.85546875" style="451" customWidth="1"/>
    <col min="14072" max="14073" width="9.42578125" style="451" customWidth="1"/>
    <col min="14074" max="14074" width="11.140625" style="451" customWidth="1"/>
    <col min="14075" max="14077" width="8.5703125" style="451" customWidth="1"/>
    <col min="14078" max="14078" width="32.140625" style="451" customWidth="1"/>
    <col min="14079" max="14079" width="8" style="451" hidden="1" customWidth="1"/>
    <col min="14080" max="14323" width="9.140625" style="451"/>
    <col min="14324" max="14324" width="5.5703125" style="451" customWidth="1"/>
    <col min="14325" max="14325" width="32" style="451" customWidth="1"/>
    <col min="14326" max="14327" width="9.85546875" style="451" customWidth="1"/>
    <col min="14328" max="14329" width="9.42578125" style="451" customWidth="1"/>
    <col min="14330" max="14330" width="11.140625" style="451" customWidth="1"/>
    <col min="14331" max="14333" width="8.5703125" style="451" customWidth="1"/>
    <col min="14334" max="14334" width="32.140625" style="451" customWidth="1"/>
    <col min="14335" max="14335" width="8" style="451" hidden="1" customWidth="1"/>
    <col min="14336" max="14579" width="9.140625" style="451"/>
    <col min="14580" max="14580" width="5.5703125" style="451" customWidth="1"/>
    <col min="14581" max="14581" width="32" style="451" customWidth="1"/>
    <col min="14582" max="14583" width="9.85546875" style="451" customWidth="1"/>
    <col min="14584" max="14585" width="9.42578125" style="451" customWidth="1"/>
    <col min="14586" max="14586" width="11.140625" style="451" customWidth="1"/>
    <col min="14587" max="14589" width="8.5703125" style="451" customWidth="1"/>
    <col min="14590" max="14590" width="32.140625" style="451" customWidth="1"/>
    <col min="14591" max="14591" width="8" style="451" hidden="1" customWidth="1"/>
    <col min="14592" max="14835" width="9.140625" style="451"/>
    <col min="14836" max="14836" width="5.5703125" style="451" customWidth="1"/>
    <col min="14837" max="14837" width="32" style="451" customWidth="1"/>
    <col min="14838" max="14839" width="9.85546875" style="451" customWidth="1"/>
    <col min="14840" max="14841" width="9.42578125" style="451" customWidth="1"/>
    <col min="14842" max="14842" width="11.140625" style="451" customWidth="1"/>
    <col min="14843" max="14845" width="8.5703125" style="451" customWidth="1"/>
    <col min="14846" max="14846" width="32.140625" style="451" customWidth="1"/>
    <col min="14847" max="14847" width="8" style="451" hidden="1" customWidth="1"/>
    <col min="14848" max="15091" width="9.140625" style="451"/>
    <col min="15092" max="15092" width="5.5703125" style="451" customWidth="1"/>
    <col min="15093" max="15093" width="32" style="451" customWidth="1"/>
    <col min="15094" max="15095" width="9.85546875" style="451" customWidth="1"/>
    <col min="15096" max="15097" width="9.42578125" style="451" customWidth="1"/>
    <col min="15098" max="15098" width="11.140625" style="451" customWidth="1"/>
    <col min="15099" max="15101" width="8.5703125" style="451" customWidth="1"/>
    <col min="15102" max="15102" width="32.140625" style="451" customWidth="1"/>
    <col min="15103" max="15103" width="8" style="451" hidden="1" customWidth="1"/>
    <col min="15104" max="15347" width="9.140625" style="451"/>
    <col min="15348" max="15348" width="5.5703125" style="451" customWidth="1"/>
    <col min="15349" max="15349" width="32" style="451" customWidth="1"/>
    <col min="15350" max="15351" width="9.85546875" style="451" customWidth="1"/>
    <col min="15352" max="15353" width="9.42578125" style="451" customWidth="1"/>
    <col min="15354" max="15354" width="11.140625" style="451" customWidth="1"/>
    <col min="15355" max="15357" width="8.5703125" style="451" customWidth="1"/>
    <col min="15358" max="15358" width="32.140625" style="451" customWidth="1"/>
    <col min="15359" max="15359" width="8" style="451" hidden="1" customWidth="1"/>
    <col min="15360" max="15603" width="9.140625" style="451"/>
    <col min="15604" max="15604" width="5.5703125" style="451" customWidth="1"/>
    <col min="15605" max="15605" width="32" style="451" customWidth="1"/>
    <col min="15606" max="15607" width="9.85546875" style="451" customWidth="1"/>
    <col min="15608" max="15609" width="9.42578125" style="451" customWidth="1"/>
    <col min="15610" max="15610" width="11.140625" style="451" customWidth="1"/>
    <col min="15611" max="15613" width="8.5703125" style="451" customWidth="1"/>
    <col min="15614" max="15614" width="32.140625" style="451" customWidth="1"/>
    <col min="15615" max="15615" width="8" style="451" hidden="1" customWidth="1"/>
    <col min="15616" max="15859" width="9.140625" style="451"/>
    <col min="15860" max="15860" width="5.5703125" style="451" customWidth="1"/>
    <col min="15861" max="15861" width="32" style="451" customWidth="1"/>
    <col min="15862" max="15863" width="9.85546875" style="451" customWidth="1"/>
    <col min="15864" max="15865" width="9.42578125" style="451" customWidth="1"/>
    <col min="15866" max="15866" width="11.140625" style="451" customWidth="1"/>
    <col min="15867" max="15869" width="8.5703125" style="451" customWidth="1"/>
    <col min="15870" max="15870" width="32.140625" style="451" customWidth="1"/>
    <col min="15871" max="15871" width="8" style="451" hidden="1" customWidth="1"/>
    <col min="15872" max="16115" width="9.140625" style="451"/>
    <col min="16116" max="16116" width="5.5703125" style="451" customWidth="1"/>
    <col min="16117" max="16117" width="32" style="451" customWidth="1"/>
    <col min="16118" max="16119" width="9.85546875" style="451" customWidth="1"/>
    <col min="16120" max="16121" width="9.42578125" style="451" customWidth="1"/>
    <col min="16122" max="16122" width="11.140625" style="451" customWidth="1"/>
    <col min="16123" max="16125" width="8.5703125" style="451" customWidth="1"/>
    <col min="16126" max="16126" width="32.140625" style="451" customWidth="1"/>
    <col min="16127" max="16127" width="8" style="451" hidden="1" customWidth="1"/>
    <col min="16128" max="16384" width="9.140625" style="451"/>
  </cols>
  <sheetData>
    <row r="1" spans="1:8" s="217" customFormat="1" x14ac:dyDescent="0.2">
      <c r="A1" s="64" t="s">
        <v>82</v>
      </c>
      <c r="B1" s="64"/>
    </row>
    <row r="2" spans="1:8" s="217" customFormat="1" ht="34.5" customHeight="1" x14ac:dyDescent="0.2">
      <c r="A2" s="597" t="s">
        <v>286</v>
      </c>
      <c r="B2" s="597"/>
      <c r="C2" s="598"/>
      <c r="D2" s="598"/>
      <c r="E2" s="598"/>
      <c r="F2" s="598"/>
      <c r="G2" s="598"/>
      <c r="H2" s="598"/>
    </row>
    <row r="3" spans="1:8" s="217" customFormat="1" ht="13.5" thickBot="1" x14ac:dyDescent="0.25">
      <c r="A3" s="218"/>
      <c r="B3" s="218"/>
      <c r="C3" s="219"/>
      <c r="D3" s="380"/>
      <c r="E3" s="380"/>
      <c r="F3" s="380"/>
      <c r="G3" s="380"/>
      <c r="H3" s="219" t="s">
        <v>127</v>
      </c>
    </row>
    <row r="4" spans="1:8" s="217" customFormat="1" ht="21" customHeight="1" x14ac:dyDescent="0.2">
      <c r="A4" s="599" t="s">
        <v>173</v>
      </c>
      <c r="B4" s="431"/>
      <c r="C4" s="601" t="s">
        <v>175</v>
      </c>
      <c r="D4" s="603" t="s">
        <v>229</v>
      </c>
      <c r="E4" s="604"/>
      <c r="F4" s="605"/>
      <c r="G4" s="606"/>
      <c r="H4" s="607" t="s">
        <v>189</v>
      </c>
    </row>
    <row r="5" spans="1:8" s="217" customFormat="1" ht="21" customHeight="1" thickBot="1" x14ac:dyDescent="0.25">
      <c r="A5" s="600"/>
      <c r="B5" s="432"/>
      <c r="C5" s="602"/>
      <c r="D5" s="183" t="s">
        <v>177</v>
      </c>
      <c r="E5" s="183" t="s">
        <v>314</v>
      </c>
      <c r="F5" s="183" t="s">
        <v>434</v>
      </c>
      <c r="G5" s="183" t="s">
        <v>435</v>
      </c>
      <c r="H5" s="608"/>
    </row>
    <row r="6" spans="1:8" s="220" customFormat="1" ht="18" customHeight="1" x14ac:dyDescent="0.2">
      <c r="A6" s="609" t="s">
        <v>315</v>
      </c>
      <c r="B6" s="610"/>
      <c r="C6" s="610"/>
      <c r="D6" s="610"/>
      <c r="E6" s="610"/>
      <c r="F6" s="610"/>
      <c r="G6" s="610"/>
      <c r="H6" s="611"/>
    </row>
    <row r="7" spans="1:8" s="220" customFormat="1" ht="34.5" customHeight="1" x14ac:dyDescent="0.2">
      <c r="A7" s="221" t="s">
        <v>316</v>
      </c>
      <c r="B7" s="433">
        <v>3264</v>
      </c>
      <c r="C7" s="222">
        <f>SUM(D7:G7)</f>
        <v>5000</v>
      </c>
      <c r="D7" s="227">
        <v>5000</v>
      </c>
      <c r="E7" s="227">
        <v>0</v>
      </c>
      <c r="F7" s="222">
        <v>0</v>
      </c>
      <c r="G7" s="249">
        <v>0</v>
      </c>
      <c r="H7" s="434" t="s">
        <v>460</v>
      </c>
    </row>
    <row r="8" spans="1:8" s="220" customFormat="1" ht="35.25" customHeight="1" thickBot="1" x14ac:dyDescent="0.25">
      <c r="A8" s="221" t="s">
        <v>461</v>
      </c>
      <c r="B8" s="433">
        <v>3458</v>
      </c>
      <c r="C8" s="222">
        <f>SUM(D8:G8)</f>
        <v>7000</v>
      </c>
      <c r="D8" s="227">
        <v>5000</v>
      </c>
      <c r="E8" s="227">
        <v>2000</v>
      </c>
      <c r="F8" s="222">
        <v>0</v>
      </c>
      <c r="G8" s="249">
        <v>0</v>
      </c>
      <c r="H8" s="434" t="s">
        <v>462</v>
      </c>
    </row>
    <row r="9" spans="1:8" s="220" customFormat="1" ht="26.25" customHeight="1" thickBot="1" x14ac:dyDescent="0.25">
      <c r="A9" s="230" t="s">
        <v>191</v>
      </c>
      <c r="B9" s="435"/>
      <c r="C9" s="237">
        <f>SUM(C7:C8)</f>
        <v>12000</v>
      </c>
      <c r="D9" s="237">
        <f>SUM(D7:D8)</f>
        <v>10000</v>
      </c>
      <c r="E9" s="237">
        <f>SUM(E7:E8)</f>
        <v>2000</v>
      </c>
      <c r="F9" s="237">
        <f>SUM(F7:F8)</f>
        <v>0</v>
      </c>
      <c r="G9" s="237">
        <f>SUM(G7:G8)</f>
        <v>0</v>
      </c>
      <c r="H9" s="349"/>
    </row>
    <row r="10" spans="1:8" s="220" customFormat="1" ht="18" customHeight="1" x14ac:dyDescent="0.2">
      <c r="A10" s="612" t="s">
        <v>192</v>
      </c>
      <c r="B10" s="613"/>
      <c r="C10" s="613"/>
      <c r="D10" s="613"/>
      <c r="E10" s="613"/>
      <c r="F10" s="613"/>
      <c r="G10" s="613"/>
      <c r="H10" s="614"/>
    </row>
    <row r="11" spans="1:8" s="220" customFormat="1" ht="24" customHeight="1" x14ac:dyDescent="0.2">
      <c r="A11" s="382" t="s">
        <v>463</v>
      </c>
      <c r="B11" s="433">
        <v>3392</v>
      </c>
      <c r="C11" s="222">
        <f>SUM(D11:G11)</f>
        <v>101900</v>
      </c>
      <c r="D11" s="227">
        <v>32350</v>
      </c>
      <c r="E11" s="227">
        <v>69550</v>
      </c>
      <c r="F11" s="222">
        <v>0</v>
      </c>
      <c r="G11" s="249">
        <v>0</v>
      </c>
      <c r="H11" s="434" t="s">
        <v>464</v>
      </c>
    </row>
    <row r="12" spans="1:8" s="220" customFormat="1" ht="24" customHeight="1" x14ac:dyDescent="0.2">
      <c r="A12" s="382" t="s">
        <v>319</v>
      </c>
      <c r="B12" s="433">
        <v>3424</v>
      </c>
      <c r="C12" s="222">
        <f t="shared" ref="C12:C19" si="0">SUM(D12:G12)</f>
        <v>68500</v>
      </c>
      <c r="D12" s="227">
        <v>68500</v>
      </c>
      <c r="E12" s="227">
        <v>0</v>
      </c>
      <c r="F12" s="222">
        <v>0</v>
      </c>
      <c r="G12" s="249">
        <v>0</v>
      </c>
      <c r="H12" s="434" t="s">
        <v>465</v>
      </c>
    </row>
    <row r="13" spans="1:8" s="220" customFormat="1" ht="45" customHeight="1" x14ac:dyDescent="0.2">
      <c r="A13" s="382" t="s">
        <v>772</v>
      </c>
      <c r="B13" s="433">
        <v>3262</v>
      </c>
      <c r="C13" s="222">
        <f t="shared" si="0"/>
        <v>1479</v>
      </c>
      <c r="D13" s="227">
        <v>1479</v>
      </c>
      <c r="E13" s="227">
        <v>0</v>
      </c>
      <c r="F13" s="222">
        <v>0</v>
      </c>
      <c r="G13" s="249">
        <v>0</v>
      </c>
      <c r="H13" s="434" t="s">
        <v>466</v>
      </c>
    </row>
    <row r="14" spans="1:8" s="220" customFormat="1" ht="24" customHeight="1" x14ac:dyDescent="0.2">
      <c r="A14" s="382" t="s">
        <v>467</v>
      </c>
      <c r="B14" s="433">
        <v>3405</v>
      </c>
      <c r="C14" s="222">
        <f t="shared" si="0"/>
        <v>67189</v>
      </c>
      <c r="D14" s="227">
        <v>67189</v>
      </c>
      <c r="E14" s="227">
        <v>0</v>
      </c>
      <c r="F14" s="227">
        <v>0</v>
      </c>
      <c r="G14" s="249">
        <v>0</v>
      </c>
      <c r="H14" s="434" t="s">
        <v>468</v>
      </c>
    </row>
    <row r="15" spans="1:8" s="220" customFormat="1" ht="24" customHeight="1" x14ac:dyDescent="0.2">
      <c r="A15" s="382" t="s">
        <v>469</v>
      </c>
      <c r="B15" s="433">
        <v>3409</v>
      </c>
      <c r="C15" s="222">
        <f t="shared" si="0"/>
        <v>82300</v>
      </c>
      <c r="D15" s="227">
        <v>82300</v>
      </c>
      <c r="E15" s="227">
        <v>0</v>
      </c>
      <c r="F15" s="227">
        <v>0</v>
      </c>
      <c r="G15" s="249">
        <v>0</v>
      </c>
      <c r="H15" s="434" t="s">
        <v>468</v>
      </c>
    </row>
    <row r="16" spans="1:8" s="220" customFormat="1" ht="24" customHeight="1" x14ac:dyDescent="0.2">
      <c r="A16" s="382" t="s">
        <v>317</v>
      </c>
      <c r="B16" s="433">
        <v>3432</v>
      </c>
      <c r="C16" s="222">
        <f t="shared" si="0"/>
        <v>87800</v>
      </c>
      <c r="D16" s="227">
        <v>0</v>
      </c>
      <c r="E16" s="227">
        <v>87800</v>
      </c>
      <c r="F16" s="227">
        <v>0</v>
      </c>
      <c r="G16" s="249">
        <v>0</v>
      </c>
      <c r="H16" s="438" t="s">
        <v>470</v>
      </c>
    </row>
    <row r="17" spans="1:8" s="220" customFormat="1" ht="24" customHeight="1" x14ac:dyDescent="0.2">
      <c r="A17" s="382" t="s">
        <v>318</v>
      </c>
      <c r="B17" s="433">
        <v>3429</v>
      </c>
      <c r="C17" s="222">
        <f t="shared" si="0"/>
        <v>97933</v>
      </c>
      <c r="D17" s="227">
        <v>97933</v>
      </c>
      <c r="E17" s="227">
        <v>0</v>
      </c>
      <c r="F17" s="227">
        <v>0</v>
      </c>
      <c r="G17" s="249">
        <v>0</v>
      </c>
      <c r="H17" s="434" t="s">
        <v>470</v>
      </c>
    </row>
    <row r="18" spans="1:8" s="220" customFormat="1" ht="24" customHeight="1" x14ac:dyDescent="0.2">
      <c r="A18" s="382" t="s">
        <v>471</v>
      </c>
      <c r="B18" s="433">
        <v>3456</v>
      </c>
      <c r="C18" s="222">
        <f t="shared" si="0"/>
        <v>46500</v>
      </c>
      <c r="D18" s="227">
        <v>46500</v>
      </c>
      <c r="E18" s="227">
        <v>0</v>
      </c>
      <c r="F18" s="222">
        <v>0</v>
      </c>
      <c r="G18" s="249">
        <v>0</v>
      </c>
      <c r="H18" s="438" t="s">
        <v>472</v>
      </c>
    </row>
    <row r="19" spans="1:8" s="220" customFormat="1" ht="24.75" customHeight="1" thickBot="1" x14ac:dyDescent="0.25">
      <c r="A19" s="382" t="s">
        <v>473</v>
      </c>
      <c r="B19" s="433">
        <v>3457</v>
      </c>
      <c r="C19" s="222">
        <f t="shared" si="0"/>
        <v>58000</v>
      </c>
      <c r="D19" s="227">
        <v>0</v>
      </c>
      <c r="E19" s="227">
        <v>0</v>
      </c>
      <c r="F19" s="222">
        <v>58000</v>
      </c>
      <c r="G19" s="249">
        <v>0</v>
      </c>
      <c r="H19" s="434" t="s">
        <v>472</v>
      </c>
    </row>
    <row r="20" spans="1:8" s="220" customFormat="1" ht="26.25" customHeight="1" thickBot="1" x14ac:dyDescent="0.25">
      <c r="A20" s="230" t="s">
        <v>180</v>
      </c>
      <c r="B20" s="435"/>
      <c r="C20" s="225">
        <f>SUM(C11:C19)</f>
        <v>611601</v>
      </c>
      <c r="D20" s="225">
        <f>SUM(D11:D19)</f>
        <v>396251</v>
      </c>
      <c r="E20" s="225">
        <f>SUM(E11:E19)</f>
        <v>157350</v>
      </c>
      <c r="F20" s="225">
        <f>SUM(F11:F19)</f>
        <v>58000</v>
      </c>
      <c r="G20" s="225">
        <f>SUM(G11:G19)</f>
        <v>0</v>
      </c>
      <c r="H20" s="226"/>
    </row>
    <row r="21" spans="1:8" s="220" customFormat="1" ht="18" customHeight="1" x14ac:dyDescent="0.2">
      <c r="A21" s="615" t="s">
        <v>181</v>
      </c>
      <c r="B21" s="616"/>
      <c r="C21" s="616"/>
      <c r="D21" s="616"/>
      <c r="E21" s="616"/>
      <c r="F21" s="616"/>
      <c r="G21" s="616"/>
      <c r="H21" s="617"/>
    </row>
    <row r="22" spans="1:8" s="220" customFormat="1" ht="24" customHeight="1" x14ac:dyDescent="0.2">
      <c r="A22" s="382" t="s">
        <v>195</v>
      </c>
      <c r="B22" s="439">
        <v>3208</v>
      </c>
      <c r="C22" s="227">
        <f>SUM(D22:G22)</f>
        <v>94650</v>
      </c>
      <c r="D22" s="227">
        <v>650</v>
      </c>
      <c r="E22" s="227">
        <v>94000</v>
      </c>
      <c r="F22" s="222">
        <v>0</v>
      </c>
      <c r="G22" s="249">
        <v>0</v>
      </c>
      <c r="H22" s="434" t="s">
        <v>474</v>
      </c>
    </row>
    <row r="23" spans="1:8" s="220" customFormat="1" ht="24" customHeight="1" x14ac:dyDescent="0.2">
      <c r="A23" s="382" t="s">
        <v>196</v>
      </c>
      <c r="B23" s="439">
        <v>3207</v>
      </c>
      <c r="C23" s="227">
        <f t="shared" ref="C23:C24" si="1">SUM(D23:G23)</f>
        <v>99350</v>
      </c>
      <c r="D23" s="227">
        <v>350</v>
      </c>
      <c r="E23" s="227">
        <v>99000</v>
      </c>
      <c r="F23" s="222">
        <v>0</v>
      </c>
      <c r="G23" s="249">
        <v>0</v>
      </c>
      <c r="H23" s="438" t="s">
        <v>474</v>
      </c>
    </row>
    <row r="24" spans="1:8" s="220" customFormat="1" ht="24.75" customHeight="1" thickBot="1" x14ac:dyDescent="0.25">
      <c r="A24" s="382" t="s">
        <v>194</v>
      </c>
      <c r="B24" s="433">
        <v>3399</v>
      </c>
      <c r="C24" s="227">
        <f t="shared" si="1"/>
        <v>199930</v>
      </c>
      <c r="D24" s="227">
        <v>0</v>
      </c>
      <c r="E24" s="227">
        <v>0</v>
      </c>
      <c r="F24" s="222">
        <v>199930</v>
      </c>
      <c r="G24" s="249">
        <v>0</v>
      </c>
      <c r="H24" s="434" t="s">
        <v>475</v>
      </c>
    </row>
    <row r="25" spans="1:8" s="220" customFormat="1" ht="15.75" customHeight="1" thickBot="1" x14ac:dyDescent="0.25">
      <c r="A25" s="230" t="s">
        <v>182</v>
      </c>
      <c r="B25" s="435"/>
      <c r="C25" s="225">
        <f>SUM(C22:C24)</f>
        <v>393930</v>
      </c>
      <c r="D25" s="225">
        <f>SUM(D22:D24)</f>
        <v>1000</v>
      </c>
      <c r="E25" s="225">
        <f>SUM(E22:E24)</f>
        <v>193000</v>
      </c>
      <c r="F25" s="225">
        <f>SUM(F22:F24)</f>
        <v>199930</v>
      </c>
      <c r="G25" s="225">
        <f>SUM(G22:G24)</f>
        <v>0</v>
      </c>
      <c r="H25" s="226"/>
    </row>
    <row r="26" spans="1:8" s="220" customFormat="1" ht="18" customHeight="1" x14ac:dyDescent="0.2">
      <c r="A26" s="615" t="s">
        <v>134</v>
      </c>
      <c r="B26" s="616"/>
      <c r="C26" s="616"/>
      <c r="D26" s="616"/>
      <c r="E26" s="616"/>
      <c r="F26" s="616"/>
      <c r="G26" s="616"/>
      <c r="H26" s="617"/>
    </row>
    <row r="27" spans="1:8" s="220" customFormat="1" ht="24" customHeight="1" x14ac:dyDescent="0.2">
      <c r="A27" s="382" t="s">
        <v>476</v>
      </c>
      <c r="B27" s="433">
        <v>3236</v>
      </c>
      <c r="C27" s="222">
        <f>SUM(D27:G27)</f>
        <v>39676</v>
      </c>
      <c r="D27" s="227">
        <v>0</v>
      </c>
      <c r="E27" s="227">
        <v>39676</v>
      </c>
      <c r="F27" s="222">
        <v>0</v>
      </c>
      <c r="G27" s="249">
        <v>0</v>
      </c>
      <c r="H27" s="434" t="s">
        <v>477</v>
      </c>
    </row>
    <row r="28" spans="1:8" s="220" customFormat="1" ht="24.75" customHeight="1" thickBot="1" x14ac:dyDescent="0.25">
      <c r="A28" s="382" t="s">
        <v>197</v>
      </c>
      <c r="B28" s="433">
        <v>3234</v>
      </c>
      <c r="C28" s="222">
        <f>SUM(D28:G28)</f>
        <v>23704</v>
      </c>
      <c r="D28" s="227">
        <v>23704</v>
      </c>
      <c r="E28" s="227">
        <v>0</v>
      </c>
      <c r="F28" s="222">
        <v>0</v>
      </c>
      <c r="G28" s="249">
        <v>0</v>
      </c>
      <c r="H28" s="434" t="s">
        <v>477</v>
      </c>
    </row>
    <row r="29" spans="1:8" s="220" customFormat="1" ht="15.75" customHeight="1" thickBot="1" x14ac:dyDescent="0.25">
      <c r="A29" s="230" t="s">
        <v>139</v>
      </c>
      <c r="B29" s="435"/>
      <c r="C29" s="225">
        <f>SUM(C27:C28)</f>
        <v>63380</v>
      </c>
      <c r="D29" s="225">
        <f t="shared" ref="D29:G29" si="2">SUM(D27:D28)</f>
        <v>23704</v>
      </c>
      <c r="E29" s="225">
        <f t="shared" si="2"/>
        <v>39676</v>
      </c>
      <c r="F29" s="225">
        <f t="shared" si="2"/>
        <v>0</v>
      </c>
      <c r="G29" s="225">
        <f t="shared" si="2"/>
        <v>0</v>
      </c>
      <c r="H29" s="235"/>
    </row>
    <row r="30" spans="1:8" s="440" customFormat="1" ht="18" customHeight="1" x14ac:dyDescent="0.2">
      <c r="A30" s="609" t="s">
        <v>144</v>
      </c>
      <c r="B30" s="610"/>
      <c r="C30" s="610"/>
      <c r="D30" s="610"/>
      <c r="E30" s="610"/>
      <c r="F30" s="610"/>
      <c r="G30" s="610"/>
      <c r="H30" s="611"/>
    </row>
    <row r="31" spans="1:8" s="441" customFormat="1" ht="24" customHeight="1" x14ac:dyDescent="0.2">
      <c r="A31" s="221" t="s">
        <v>198</v>
      </c>
      <c r="B31" s="433">
        <v>3280</v>
      </c>
      <c r="C31" s="222">
        <f>SUM(D31:G31)</f>
        <v>1750</v>
      </c>
      <c r="D31" s="227">
        <v>1750</v>
      </c>
      <c r="E31" s="227">
        <v>0</v>
      </c>
      <c r="F31" s="222">
        <v>0</v>
      </c>
      <c r="G31" s="249">
        <v>0</v>
      </c>
      <c r="H31" s="434" t="s">
        <v>478</v>
      </c>
    </row>
    <row r="32" spans="1:8" s="441" customFormat="1" ht="35.25" customHeight="1" thickBot="1" x14ac:dyDescent="0.25">
      <c r="A32" s="382" t="s">
        <v>765</v>
      </c>
      <c r="B32" s="439"/>
      <c r="C32" s="222">
        <f t="shared" ref="C32" si="3">SUM(D32:G32)</f>
        <v>6700</v>
      </c>
      <c r="D32" s="227">
        <v>6700</v>
      </c>
      <c r="E32" s="227">
        <v>0</v>
      </c>
      <c r="F32" s="222">
        <v>0</v>
      </c>
      <c r="G32" s="249">
        <v>0</v>
      </c>
      <c r="H32" s="434" t="s">
        <v>479</v>
      </c>
    </row>
    <row r="33" spans="1:8" s="440" customFormat="1" ht="15.75" customHeight="1" thickBot="1" x14ac:dyDescent="0.25">
      <c r="A33" s="230" t="s">
        <v>145</v>
      </c>
      <c r="B33" s="435"/>
      <c r="C33" s="237">
        <f>SUM(C31:C32)</f>
        <v>8450</v>
      </c>
      <c r="D33" s="237">
        <f>SUM(D31:D32)</f>
        <v>8450</v>
      </c>
      <c r="E33" s="237">
        <f>SUM(E31:E32)</f>
        <v>0</v>
      </c>
      <c r="F33" s="237">
        <f>SUM(F31:F32)</f>
        <v>0</v>
      </c>
      <c r="G33" s="237">
        <f>SUM(G31:G32)</f>
        <v>0</v>
      </c>
      <c r="H33" s="235"/>
    </row>
    <row r="34" spans="1:8" s="220" customFormat="1" ht="18" customHeight="1" x14ac:dyDescent="0.2">
      <c r="A34" s="238" t="s">
        <v>140</v>
      </c>
      <c r="B34" s="239"/>
      <c r="C34" s="239"/>
      <c r="D34" s="239"/>
      <c r="E34" s="239"/>
      <c r="F34" s="239"/>
      <c r="G34" s="239"/>
      <c r="H34" s="240"/>
    </row>
    <row r="35" spans="1:8" s="220" customFormat="1" ht="24" customHeight="1" x14ac:dyDescent="0.2">
      <c r="A35" s="221" t="s">
        <v>141</v>
      </c>
      <c r="B35" s="433">
        <v>3270</v>
      </c>
      <c r="C35" s="222">
        <f>SUM(D35:G35)</f>
        <v>19900</v>
      </c>
      <c r="D35" s="227">
        <v>10400</v>
      </c>
      <c r="E35" s="227">
        <v>9500</v>
      </c>
      <c r="F35" s="222">
        <v>0</v>
      </c>
      <c r="G35" s="249">
        <v>0</v>
      </c>
      <c r="H35" s="434" t="s">
        <v>478</v>
      </c>
    </row>
    <row r="36" spans="1:8" s="220" customFormat="1" ht="24.75" customHeight="1" thickBot="1" x14ac:dyDescent="0.25">
      <c r="A36" s="221" t="s">
        <v>199</v>
      </c>
      <c r="B36" s="433">
        <v>3274</v>
      </c>
      <c r="C36" s="222">
        <f t="shared" ref="C36" si="4">SUM(D36:G36)</f>
        <v>8500</v>
      </c>
      <c r="D36" s="227">
        <v>4200</v>
      </c>
      <c r="E36" s="227">
        <v>3000</v>
      </c>
      <c r="F36" s="222">
        <v>1300</v>
      </c>
      <c r="G36" s="249">
        <v>0</v>
      </c>
      <c r="H36" s="434" t="s">
        <v>478</v>
      </c>
    </row>
    <row r="37" spans="1:8" s="220" customFormat="1" ht="15.75" customHeight="1" thickBot="1" x14ac:dyDescent="0.25">
      <c r="A37" s="224" t="s">
        <v>143</v>
      </c>
      <c r="B37" s="442"/>
      <c r="C37" s="225">
        <f>SUM(C35:C36)</f>
        <v>28400</v>
      </c>
      <c r="D37" s="225">
        <f>SUM(D35:D36)</f>
        <v>14600</v>
      </c>
      <c r="E37" s="225">
        <f>SUM(E35:E36)</f>
        <v>12500</v>
      </c>
      <c r="F37" s="225">
        <f>SUM(F35:F36)</f>
        <v>1300</v>
      </c>
      <c r="G37" s="225">
        <f>SUM(G35:G36)</f>
        <v>0</v>
      </c>
      <c r="H37" s="226"/>
    </row>
    <row r="38" spans="1:8" s="220" customFormat="1" ht="18" customHeight="1" x14ac:dyDescent="0.2">
      <c r="A38" s="241" t="s">
        <v>146</v>
      </c>
      <c r="B38" s="242"/>
      <c r="C38" s="242"/>
      <c r="D38" s="242"/>
      <c r="E38" s="242"/>
      <c r="F38" s="242"/>
      <c r="G38" s="242"/>
      <c r="H38" s="243"/>
    </row>
    <row r="39" spans="1:8" s="441" customFormat="1" ht="34.5" customHeight="1" x14ac:dyDescent="0.2">
      <c r="A39" s="382" t="s">
        <v>480</v>
      </c>
      <c r="B39" s="433">
        <v>3459</v>
      </c>
      <c r="C39" s="222">
        <f>SUM(D39:G39)</f>
        <v>14635.54</v>
      </c>
      <c r="D39" s="227">
        <v>10000</v>
      </c>
      <c r="E39" s="227">
        <v>4635.54</v>
      </c>
      <c r="F39" s="222">
        <v>0</v>
      </c>
      <c r="G39" s="249">
        <v>0</v>
      </c>
      <c r="H39" s="438" t="s">
        <v>481</v>
      </c>
    </row>
    <row r="40" spans="1:8" s="441" customFormat="1" ht="34.5" customHeight="1" x14ac:dyDescent="0.2">
      <c r="A40" s="382" t="s">
        <v>322</v>
      </c>
      <c r="B40" s="433">
        <v>3417</v>
      </c>
      <c r="C40" s="222">
        <f t="shared" ref="C40:C52" si="5">SUM(D40:G40)</f>
        <v>11000</v>
      </c>
      <c r="D40" s="227">
        <v>11000</v>
      </c>
      <c r="E40" s="227">
        <v>0</v>
      </c>
      <c r="F40" s="222">
        <v>0</v>
      </c>
      <c r="G40" s="249">
        <v>0</v>
      </c>
      <c r="H40" s="434" t="s">
        <v>482</v>
      </c>
    </row>
    <row r="41" spans="1:8" s="441" customFormat="1" ht="34.5" customHeight="1" x14ac:dyDescent="0.2">
      <c r="A41" s="382" t="s">
        <v>327</v>
      </c>
      <c r="B41" s="433">
        <v>3418</v>
      </c>
      <c r="C41" s="222">
        <f t="shared" si="5"/>
        <v>1697.32</v>
      </c>
      <c r="D41" s="227">
        <v>1697.32</v>
      </c>
      <c r="E41" s="227">
        <v>0</v>
      </c>
      <c r="F41" s="222">
        <v>0</v>
      </c>
      <c r="G41" s="249">
        <v>0</v>
      </c>
      <c r="H41" s="434" t="s">
        <v>483</v>
      </c>
    </row>
    <row r="42" spans="1:8" s="441" customFormat="1" ht="34.5" customHeight="1" x14ac:dyDescent="0.2">
      <c r="A42" s="382" t="s">
        <v>324</v>
      </c>
      <c r="B42" s="433">
        <v>3419</v>
      </c>
      <c r="C42" s="222">
        <f t="shared" si="5"/>
        <v>3380.63</v>
      </c>
      <c r="D42" s="227">
        <v>3380.63</v>
      </c>
      <c r="E42" s="227">
        <v>0</v>
      </c>
      <c r="F42" s="222">
        <v>0</v>
      </c>
      <c r="G42" s="249">
        <v>0</v>
      </c>
      <c r="H42" s="434" t="s">
        <v>484</v>
      </c>
    </row>
    <row r="43" spans="1:8" s="441" customFormat="1" ht="34.5" customHeight="1" x14ac:dyDescent="0.2">
      <c r="A43" s="382" t="s">
        <v>233</v>
      </c>
      <c r="B43" s="433">
        <v>3401</v>
      </c>
      <c r="C43" s="222">
        <f t="shared" si="5"/>
        <v>4206.12</v>
      </c>
      <c r="D43" s="227">
        <v>4206.12</v>
      </c>
      <c r="E43" s="227">
        <v>0</v>
      </c>
      <c r="F43" s="222">
        <v>0</v>
      </c>
      <c r="G43" s="249">
        <v>0</v>
      </c>
      <c r="H43" s="434" t="s">
        <v>485</v>
      </c>
    </row>
    <row r="44" spans="1:8" s="441" customFormat="1" ht="34.5" customHeight="1" x14ac:dyDescent="0.2">
      <c r="A44" s="382" t="s">
        <v>486</v>
      </c>
      <c r="B44" s="433">
        <v>3463</v>
      </c>
      <c r="C44" s="222">
        <f t="shared" si="5"/>
        <v>16100</v>
      </c>
      <c r="D44" s="227">
        <v>10000</v>
      </c>
      <c r="E44" s="227">
        <v>6100</v>
      </c>
      <c r="F44" s="222">
        <v>0</v>
      </c>
      <c r="G44" s="249">
        <v>0</v>
      </c>
      <c r="H44" s="434" t="s">
        <v>482</v>
      </c>
    </row>
    <row r="45" spans="1:8" s="441" customFormat="1" ht="34.5" customHeight="1" x14ac:dyDescent="0.2">
      <c r="A45" s="382" t="s">
        <v>487</v>
      </c>
      <c r="B45" s="433">
        <v>3460</v>
      </c>
      <c r="C45" s="222">
        <f t="shared" si="5"/>
        <v>15200</v>
      </c>
      <c r="D45" s="227">
        <v>5000</v>
      </c>
      <c r="E45" s="227">
        <v>10200</v>
      </c>
      <c r="F45" s="222">
        <v>0</v>
      </c>
      <c r="G45" s="249">
        <v>0</v>
      </c>
      <c r="H45" s="434" t="s">
        <v>482</v>
      </c>
    </row>
    <row r="46" spans="1:8" s="441" customFormat="1" ht="34.5" customHeight="1" x14ac:dyDescent="0.2">
      <c r="A46" s="382" t="s">
        <v>325</v>
      </c>
      <c r="B46" s="433">
        <v>3461</v>
      </c>
      <c r="C46" s="222">
        <f t="shared" si="5"/>
        <v>195341.93</v>
      </c>
      <c r="D46" s="227">
        <v>194605</v>
      </c>
      <c r="E46" s="227">
        <v>736.93</v>
      </c>
      <c r="F46" s="222">
        <v>0</v>
      </c>
      <c r="G46" s="249">
        <v>0</v>
      </c>
      <c r="H46" s="434" t="s">
        <v>488</v>
      </c>
    </row>
    <row r="47" spans="1:8" s="441" customFormat="1" ht="34.5" customHeight="1" x14ac:dyDescent="0.2">
      <c r="A47" s="382" t="s">
        <v>323</v>
      </c>
      <c r="B47" s="433">
        <v>3420</v>
      </c>
      <c r="C47" s="222">
        <f t="shared" si="5"/>
        <v>10267.959999999999</v>
      </c>
      <c r="D47" s="227">
        <v>8500</v>
      </c>
      <c r="E47" s="227">
        <v>1767.96</v>
      </c>
      <c r="F47" s="222">
        <v>0</v>
      </c>
      <c r="G47" s="249">
        <v>0</v>
      </c>
      <c r="H47" s="434" t="s">
        <v>489</v>
      </c>
    </row>
    <row r="48" spans="1:8" s="441" customFormat="1" ht="34.5" customHeight="1" x14ac:dyDescent="0.2">
      <c r="A48" s="382" t="s">
        <v>326</v>
      </c>
      <c r="B48" s="433">
        <v>3421</v>
      </c>
      <c r="C48" s="222">
        <f t="shared" si="5"/>
        <v>8080.8</v>
      </c>
      <c r="D48" s="227">
        <v>6156.8</v>
      </c>
      <c r="E48" s="227">
        <v>1924</v>
      </c>
      <c r="F48" s="222">
        <v>0</v>
      </c>
      <c r="G48" s="249">
        <v>0</v>
      </c>
      <c r="H48" s="434" t="s">
        <v>489</v>
      </c>
    </row>
    <row r="49" spans="1:8" s="441" customFormat="1" ht="24" customHeight="1" x14ac:dyDescent="0.2">
      <c r="A49" s="382" t="s">
        <v>490</v>
      </c>
      <c r="B49" s="433">
        <v>3462</v>
      </c>
      <c r="C49" s="222">
        <f t="shared" si="5"/>
        <v>189</v>
      </c>
      <c r="D49" s="227">
        <v>189</v>
      </c>
      <c r="E49" s="227">
        <v>0</v>
      </c>
      <c r="F49" s="222">
        <v>0</v>
      </c>
      <c r="G49" s="249">
        <v>0</v>
      </c>
      <c r="H49" s="434" t="s">
        <v>491</v>
      </c>
    </row>
    <row r="50" spans="1:8" s="441" customFormat="1" ht="24" customHeight="1" x14ac:dyDescent="0.2">
      <c r="A50" s="382" t="s">
        <v>321</v>
      </c>
      <c r="B50" s="433">
        <v>3402</v>
      </c>
      <c r="C50" s="222">
        <f t="shared" si="5"/>
        <v>124980</v>
      </c>
      <c r="D50" s="227">
        <v>80563</v>
      </c>
      <c r="E50" s="227">
        <v>44417</v>
      </c>
      <c r="F50" s="222">
        <v>0</v>
      </c>
      <c r="G50" s="249">
        <v>0</v>
      </c>
      <c r="H50" s="438" t="s">
        <v>492</v>
      </c>
    </row>
    <row r="51" spans="1:8" s="441" customFormat="1" ht="24" customHeight="1" x14ac:dyDescent="0.2">
      <c r="A51" s="382" t="s">
        <v>409</v>
      </c>
      <c r="B51" s="433">
        <v>3425</v>
      </c>
      <c r="C51" s="222">
        <f t="shared" si="5"/>
        <v>21450</v>
      </c>
      <c r="D51" s="227">
        <v>10200</v>
      </c>
      <c r="E51" s="227">
        <v>11250</v>
      </c>
      <c r="F51" s="222">
        <v>0</v>
      </c>
      <c r="G51" s="249">
        <v>0</v>
      </c>
      <c r="H51" s="438" t="s">
        <v>493</v>
      </c>
    </row>
    <row r="52" spans="1:8" s="441" customFormat="1" ht="35.25" customHeight="1" thickBot="1" x14ac:dyDescent="0.25">
      <c r="A52" s="443" t="s">
        <v>754</v>
      </c>
      <c r="B52" s="436"/>
      <c r="C52" s="564">
        <f t="shared" si="5"/>
        <v>11000</v>
      </c>
      <c r="D52" s="229">
        <v>7000</v>
      </c>
      <c r="E52" s="229">
        <v>4000</v>
      </c>
      <c r="F52" s="564">
        <v>0</v>
      </c>
      <c r="G52" s="565">
        <v>0</v>
      </c>
      <c r="H52" s="434" t="s">
        <v>755</v>
      </c>
    </row>
    <row r="53" spans="1:8" s="220" customFormat="1" ht="15.75" customHeight="1" thickBot="1" x14ac:dyDescent="0.25">
      <c r="A53" s="230" t="s">
        <v>153</v>
      </c>
      <c r="B53" s="435"/>
      <c r="C53" s="225">
        <f>SUM(C39:C52)</f>
        <v>437529.3</v>
      </c>
      <c r="D53" s="225">
        <f>SUM(D39:D52)</f>
        <v>352497.87</v>
      </c>
      <c r="E53" s="225">
        <f>SUM(E39:E52)</f>
        <v>85031.43</v>
      </c>
      <c r="F53" s="225">
        <f>SUM(F39:F52)</f>
        <v>0</v>
      </c>
      <c r="G53" s="225">
        <f>SUM(G39:G52)</f>
        <v>0</v>
      </c>
      <c r="H53" s="226"/>
    </row>
    <row r="54" spans="1:8" s="220" customFormat="1" ht="18" customHeight="1" x14ac:dyDescent="0.2">
      <c r="A54" s="241" t="s">
        <v>154</v>
      </c>
      <c r="B54" s="242"/>
      <c r="C54" s="242"/>
      <c r="D54" s="242"/>
      <c r="E54" s="242"/>
      <c r="F54" s="242"/>
      <c r="G54" s="242"/>
      <c r="H54" s="243"/>
    </row>
    <row r="55" spans="1:8" s="441" customFormat="1" ht="34.5" customHeight="1" x14ac:dyDescent="0.2">
      <c r="A55" s="382" t="s">
        <v>200</v>
      </c>
      <c r="B55" s="439">
        <v>3230</v>
      </c>
      <c r="C55" s="222">
        <f>SUM(D55:G55)</f>
        <v>8182.39</v>
      </c>
      <c r="D55" s="227">
        <v>8182.39</v>
      </c>
      <c r="E55" s="227">
        <v>0</v>
      </c>
      <c r="F55" s="222">
        <v>0</v>
      </c>
      <c r="G55" s="249">
        <v>0</v>
      </c>
      <c r="H55" s="434" t="s">
        <v>494</v>
      </c>
    </row>
    <row r="56" spans="1:8" s="441" customFormat="1" ht="34.5" customHeight="1" x14ac:dyDescent="0.2">
      <c r="A56" s="382" t="s">
        <v>329</v>
      </c>
      <c r="B56" s="433">
        <v>3385</v>
      </c>
      <c r="C56" s="222">
        <f t="shared" ref="C56:C67" si="6">SUM(D56:G56)</f>
        <v>19241.04</v>
      </c>
      <c r="D56" s="227">
        <v>19241.04</v>
      </c>
      <c r="E56" s="227">
        <v>0</v>
      </c>
      <c r="F56" s="222">
        <v>0</v>
      </c>
      <c r="G56" s="249">
        <v>0</v>
      </c>
      <c r="H56" s="434" t="s">
        <v>495</v>
      </c>
    </row>
    <row r="57" spans="1:8" s="441" customFormat="1" ht="24" customHeight="1" x14ac:dyDescent="0.2">
      <c r="A57" s="382" t="s">
        <v>496</v>
      </c>
      <c r="B57" s="433">
        <v>3428</v>
      </c>
      <c r="C57" s="222">
        <f t="shared" si="6"/>
        <v>18686</v>
      </c>
      <c r="D57" s="227">
        <v>18686</v>
      </c>
      <c r="E57" s="227">
        <v>0</v>
      </c>
      <c r="F57" s="222">
        <v>0</v>
      </c>
      <c r="G57" s="249">
        <v>0</v>
      </c>
      <c r="H57" s="438" t="s">
        <v>493</v>
      </c>
    </row>
    <row r="58" spans="1:8" s="441" customFormat="1" ht="45" customHeight="1" x14ac:dyDescent="0.2">
      <c r="A58" s="382" t="s">
        <v>497</v>
      </c>
      <c r="B58" s="433">
        <v>3440</v>
      </c>
      <c r="C58" s="222">
        <f>SUM(D58:G58)</f>
        <v>13099</v>
      </c>
      <c r="D58" s="227">
        <v>13099</v>
      </c>
      <c r="E58" s="227">
        <v>0</v>
      </c>
      <c r="F58" s="222">
        <v>0</v>
      </c>
      <c r="G58" s="249">
        <v>0</v>
      </c>
      <c r="H58" s="438" t="s">
        <v>498</v>
      </c>
    </row>
    <row r="59" spans="1:8" s="441" customFormat="1" ht="45" customHeight="1" x14ac:dyDescent="0.2">
      <c r="A59" s="382" t="s">
        <v>499</v>
      </c>
      <c r="B59" s="433">
        <v>3442</v>
      </c>
      <c r="C59" s="222">
        <f t="shared" si="6"/>
        <v>11392</v>
      </c>
      <c r="D59" s="227">
        <v>11392</v>
      </c>
      <c r="E59" s="227">
        <v>0</v>
      </c>
      <c r="F59" s="222">
        <v>0</v>
      </c>
      <c r="G59" s="249">
        <v>0</v>
      </c>
      <c r="H59" s="438" t="s">
        <v>498</v>
      </c>
    </row>
    <row r="60" spans="1:8" s="441" customFormat="1" ht="45" customHeight="1" x14ac:dyDescent="0.2">
      <c r="A60" s="382" t="s">
        <v>500</v>
      </c>
      <c r="B60" s="433">
        <v>3443</v>
      </c>
      <c r="C60" s="222">
        <f t="shared" si="6"/>
        <v>10397</v>
      </c>
      <c r="D60" s="227">
        <v>10397</v>
      </c>
      <c r="E60" s="227">
        <v>0</v>
      </c>
      <c r="F60" s="222">
        <v>0</v>
      </c>
      <c r="G60" s="249">
        <v>0</v>
      </c>
      <c r="H60" s="438" t="s">
        <v>498</v>
      </c>
    </row>
    <row r="61" spans="1:8" s="441" customFormat="1" ht="45" customHeight="1" x14ac:dyDescent="0.2">
      <c r="A61" s="382" t="s">
        <v>501</v>
      </c>
      <c r="B61" s="433">
        <v>3444</v>
      </c>
      <c r="C61" s="222">
        <f t="shared" si="6"/>
        <v>20507</v>
      </c>
      <c r="D61" s="227">
        <v>20507</v>
      </c>
      <c r="E61" s="227">
        <v>0</v>
      </c>
      <c r="F61" s="222">
        <v>0</v>
      </c>
      <c r="G61" s="249">
        <v>0</v>
      </c>
      <c r="H61" s="438" t="s">
        <v>498</v>
      </c>
    </row>
    <row r="62" spans="1:8" s="441" customFormat="1" ht="45" customHeight="1" x14ac:dyDescent="0.2">
      <c r="A62" s="382" t="s">
        <v>502</v>
      </c>
      <c r="B62" s="433">
        <v>3445</v>
      </c>
      <c r="C62" s="222">
        <f t="shared" si="6"/>
        <v>39062</v>
      </c>
      <c r="D62" s="227">
        <v>23062</v>
      </c>
      <c r="E62" s="227">
        <v>16000</v>
      </c>
      <c r="F62" s="222">
        <v>0</v>
      </c>
      <c r="G62" s="249">
        <v>0</v>
      </c>
      <c r="H62" s="438" t="s">
        <v>498</v>
      </c>
    </row>
    <row r="63" spans="1:8" s="441" customFormat="1" ht="45" customHeight="1" x14ac:dyDescent="0.2">
      <c r="A63" s="382" t="s">
        <v>503</v>
      </c>
      <c r="B63" s="433">
        <v>3446</v>
      </c>
      <c r="C63" s="222">
        <f>SUM(D63:G63)</f>
        <v>7890</v>
      </c>
      <c r="D63" s="227">
        <v>7890</v>
      </c>
      <c r="E63" s="227">
        <v>0</v>
      </c>
      <c r="F63" s="222">
        <v>0</v>
      </c>
      <c r="G63" s="249">
        <v>0</v>
      </c>
      <c r="H63" s="438" t="s">
        <v>498</v>
      </c>
    </row>
    <row r="64" spans="1:8" s="441" customFormat="1" ht="45" customHeight="1" x14ac:dyDescent="0.2">
      <c r="A64" s="382" t="s">
        <v>504</v>
      </c>
      <c r="B64" s="433">
        <v>3448</v>
      </c>
      <c r="C64" s="222">
        <f t="shared" si="6"/>
        <v>28417</v>
      </c>
      <c r="D64" s="227">
        <v>28417</v>
      </c>
      <c r="E64" s="227">
        <v>0</v>
      </c>
      <c r="F64" s="222">
        <v>0</v>
      </c>
      <c r="G64" s="249">
        <v>0</v>
      </c>
      <c r="H64" s="438" t="s">
        <v>498</v>
      </c>
    </row>
    <row r="65" spans="1:8" s="441" customFormat="1" ht="45" customHeight="1" x14ac:dyDescent="0.2">
      <c r="A65" s="382" t="s">
        <v>505</v>
      </c>
      <c r="B65" s="433">
        <v>3449</v>
      </c>
      <c r="C65" s="222">
        <f t="shared" si="6"/>
        <v>48729</v>
      </c>
      <c r="D65" s="227">
        <v>31799</v>
      </c>
      <c r="E65" s="227">
        <v>16930</v>
      </c>
      <c r="F65" s="222">
        <v>0</v>
      </c>
      <c r="G65" s="249">
        <v>0</v>
      </c>
      <c r="H65" s="438" t="s">
        <v>498</v>
      </c>
    </row>
    <row r="66" spans="1:8" s="441" customFormat="1" ht="45" customHeight="1" x14ac:dyDescent="0.2">
      <c r="A66" s="382" t="s">
        <v>506</v>
      </c>
      <c r="B66" s="433">
        <v>3450</v>
      </c>
      <c r="C66" s="222">
        <f t="shared" si="6"/>
        <v>16436</v>
      </c>
      <c r="D66" s="227">
        <v>16436</v>
      </c>
      <c r="E66" s="227">
        <v>0</v>
      </c>
      <c r="F66" s="222">
        <v>0</v>
      </c>
      <c r="G66" s="249">
        <v>0</v>
      </c>
      <c r="H66" s="438" t="s">
        <v>498</v>
      </c>
    </row>
    <row r="67" spans="1:8" s="441" customFormat="1" ht="35.25" customHeight="1" thickBot="1" x14ac:dyDescent="0.25">
      <c r="A67" s="443" t="s">
        <v>507</v>
      </c>
      <c r="B67" s="436"/>
      <c r="C67" s="564">
        <f t="shared" si="6"/>
        <v>8000</v>
      </c>
      <c r="D67" s="229">
        <v>0</v>
      </c>
      <c r="E67" s="229">
        <v>8000</v>
      </c>
      <c r="F67" s="564">
        <v>0</v>
      </c>
      <c r="G67" s="565">
        <v>0</v>
      </c>
      <c r="H67" s="437" t="s">
        <v>479</v>
      </c>
    </row>
    <row r="68" spans="1:8" s="220" customFormat="1" ht="15.75" customHeight="1" thickBot="1" x14ac:dyDescent="0.25">
      <c r="A68" s="230" t="s">
        <v>155</v>
      </c>
      <c r="B68" s="435"/>
      <c r="C68" s="225">
        <f>SUM(C55:C67)</f>
        <v>250038.43</v>
      </c>
      <c r="D68" s="225">
        <f>SUM(D55:D67)</f>
        <v>209108.43</v>
      </c>
      <c r="E68" s="225">
        <f>SUM(E55:E67)</f>
        <v>40930</v>
      </c>
      <c r="F68" s="225">
        <f>SUM(F55:F67)</f>
        <v>0</v>
      </c>
      <c r="G68" s="225">
        <f>SUM(G55:G67)</f>
        <v>0</v>
      </c>
      <c r="H68" s="226"/>
    </row>
    <row r="69" spans="1:8" s="220" customFormat="1" ht="18" customHeight="1" x14ac:dyDescent="0.2">
      <c r="A69" s="341" t="s">
        <v>156</v>
      </c>
      <c r="B69" s="342"/>
      <c r="C69" s="342"/>
      <c r="D69" s="342"/>
      <c r="E69" s="342"/>
      <c r="F69" s="342"/>
      <c r="G69" s="342"/>
      <c r="H69" s="343"/>
    </row>
    <row r="70" spans="1:8" s="220" customFormat="1" ht="24" customHeight="1" x14ac:dyDescent="0.2">
      <c r="A70" s="382" t="s">
        <v>333</v>
      </c>
      <c r="B70" s="439">
        <v>3249</v>
      </c>
      <c r="C70" s="222">
        <f>SUM(D70:G70)</f>
        <v>18800</v>
      </c>
      <c r="D70" s="227">
        <v>18800</v>
      </c>
      <c r="E70" s="227">
        <v>0</v>
      </c>
      <c r="F70" s="222">
        <v>0</v>
      </c>
      <c r="G70" s="249">
        <v>0</v>
      </c>
      <c r="H70" s="434" t="s">
        <v>508</v>
      </c>
    </row>
    <row r="71" spans="1:8" s="220" customFormat="1" ht="24" customHeight="1" x14ac:dyDescent="0.2">
      <c r="A71" s="382" t="s">
        <v>282</v>
      </c>
      <c r="B71" s="433">
        <v>3292</v>
      </c>
      <c r="C71" s="222">
        <f t="shared" ref="C71:C72" si="7">SUM(D71:G71)</f>
        <v>72400</v>
      </c>
      <c r="D71" s="227">
        <v>0</v>
      </c>
      <c r="E71" s="227">
        <v>72400</v>
      </c>
      <c r="F71" s="222">
        <v>0</v>
      </c>
      <c r="G71" s="249">
        <v>0</v>
      </c>
      <c r="H71" s="434" t="s">
        <v>509</v>
      </c>
    </row>
    <row r="72" spans="1:8" s="220" customFormat="1" ht="24.75" customHeight="1" thickBot="1" x14ac:dyDescent="0.25">
      <c r="A72" s="382" t="s">
        <v>510</v>
      </c>
      <c r="B72" s="433">
        <v>7001</v>
      </c>
      <c r="C72" s="222">
        <f t="shared" si="7"/>
        <v>5755</v>
      </c>
      <c r="D72" s="227">
        <f>5755</f>
        <v>5755</v>
      </c>
      <c r="E72" s="227">
        <v>0</v>
      </c>
      <c r="F72" s="222">
        <v>0</v>
      </c>
      <c r="G72" s="249">
        <v>0</v>
      </c>
      <c r="H72" s="434" t="s">
        <v>511</v>
      </c>
    </row>
    <row r="73" spans="1:8" s="220" customFormat="1" ht="15.75" customHeight="1" thickBot="1" x14ac:dyDescent="0.25">
      <c r="A73" s="224" t="s">
        <v>157</v>
      </c>
      <c r="B73" s="442"/>
      <c r="C73" s="225">
        <f>SUM(C70:C72)</f>
        <v>96955</v>
      </c>
      <c r="D73" s="225">
        <f>SUM(D70:D72)</f>
        <v>24555</v>
      </c>
      <c r="E73" s="225">
        <f>SUM(E70:E72)</f>
        <v>72400</v>
      </c>
      <c r="F73" s="225">
        <f>SUM(F70:F72)</f>
        <v>0</v>
      </c>
      <c r="G73" s="225">
        <f>SUM(G70:G72)</f>
        <v>0</v>
      </c>
      <c r="H73" s="226"/>
    </row>
    <row r="74" spans="1:8" s="220" customFormat="1" ht="18" customHeight="1" x14ac:dyDescent="0.2">
      <c r="A74" s="594" t="s">
        <v>201</v>
      </c>
      <c r="B74" s="595"/>
      <c r="C74" s="595"/>
      <c r="D74" s="595"/>
      <c r="E74" s="595"/>
      <c r="F74" s="595"/>
      <c r="G74" s="595"/>
      <c r="H74" s="596"/>
    </row>
    <row r="75" spans="1:8" s="441" customFormat="1" ht="34.5" customHeight="1" x14ac:dyDescent="0.2">
      <c r="A75" s="382" t="s">
        <v>773</v>
      </c>
      <c r="B75" s="433">
        <v>3452</v>
      </c>
      <c r="C75" s="222">
        <f>SUM(D75:G75)</f>
        <v>418330</v>
      </c>
      <c r="D75" s="227">
        <v>43750</v>
      </c>
      <c r="E75" s="227">
        <v>50000</v>
      </c>
      <c r="F75" s="222">
        <v>50000</v>
      </c>
      <c r="G75" s="249">
        <v>274580</v>
      </c>
      <c r="H75" s="434" t="s">
        <v>512</v>
      </c>
    </row>
    <row r="76" spans="1:8" s="441" customFormat="1" ht="24" customHeight="1" x14ac:dyDescent="0.2">
      <c r="A76" s="382" t="s">
        <v>334</v>
      </c>
      <c r="B76" s="433">
        <v>3426</v>
      </c>
      <c r="C76" s="222">
        <f t="shared" ref="C76:C81" si="8">SUM(D76:G76)</f>
        <v>3914</v>
      </c>
      <c r="D76" s="227">
        <v>1940</v>
      </c>
      <c r="E76" s="227">
        <v>533</v>
      </c>
      <c r="F76" s="222">
        <v>721</v>
      </c>
      <c r="G76" s="249">
        <v>720</v>
      </c>
      <c r="H76" s="434" t="s">
        <v>513</v>
      </c>
    </row>
    <row r="77" spans="1:8" s="441" customFormat="1" ht="24" customHeight="1" x14ac:dyDescent="0.2">
      <c r="A77" s="382" t="s">
        <v>335</v>
      </c>
      <c r="B77" s="433">
        <v>3334</v>
      </c>
      <c r="C77" s="222">
        <f t="shared" si="8"/>
        <v>26100</v>
      </c>
      <c r="D77" s="227">
        <v>26100</v>
      </c>
      <c r="E77" s="227">
        <v>0</v>
      </c>
      <c r="F77" s="222">
        <v>0</v>
      </c>
      <c r="G77" s="249">
        <v>0</v>
      </c>
      <c r="H77" s="434" t="s">
        <v>514</v>
      </c>
    </row>
    <row r="78" spans="1:8" s="441" customFormat="1" ht="24" customHeight="1" x14ac:dyDescent="0.2">
      <c r="A78" s="382" t="s">
        <v>336</v>
      </c>
      <c r="B78" s="433">
        <v>3244</v>
      </c>
      <c r="C78" s="222">
        <f t="shared" si="8"/>
        <v>239</v>
      </c>
      <c r="D78" s="227">
        <v>239</v>
      </c>
      <c r="E78" s="227">
        <v>0</v>
      </c>
      <c r="F78" s="222">
        <v>0</v>
      </c>
      <c r="G78" s="249">
        <v>0</v>
      </c>
      <c r="H78" s="438" t="s">
        <v>515</v>
      </c>
    </row>
    <row r="79" spans="1:8" s="441" customFormat="1" ht="24" customHeight="1" x14ac:dyDescent="0.2">
      <c r="A79" s="382" t="s">
        <v>159</v>
      </c>
      <c r="B79" s="433">
        <v>3294</v>
      </c>
      <c r="C79" s="222">
        <f t="shared" si="8"/>
        <v>320</v>
      </c>
      <c r="D79" s="227">
        <v>285</v>
      </c>
      <c r="E79" s="227">
        <v>35</v>
      </c>
      <c r="F79" s="222">
        <v>0</v>
      </c>
      <c r="G79" s="249">
        <v>0</v>
      </c>
      <c r="H79" s="438" t="s">
        <v>516</v>
      </c>
    </row>
    <row r="80" spans="1:8" s="441" customFormat="1" ht="24" customHeight="1" x14ac:dyDescent="0.2">
      <c r="A80" s="382" t="s">
        <v>160</v>
      </c>
      <c r="B80" s="433">
        <v>3377</v>
      </c>
      <c r="C80" s="222">
        <f t="shared" si="8"/>
        <v>4810</v>
      </c>
      <c r="D80" s="227">
        <v>4300</v>
      </c>
      <c r="E80" s="227">
        <v>510</v>
      </c>
      <c r="F80" s="222">
        <v>0</v>
      </c>
      <c r="G80" s="249">
        <v>0</v>
      </c>
      <c r="H80" s="438" t="s">
        <v>517</v>
      </c>
    </row>
    <row r="81" spans="1:8" s="441" customFormat="1" ht="35.25" customHeight="1" thickBot="1" x14ac:dyDescent="0.25">
      <c r="A81" s="382" t="s">
        <v>518</v>
      </c>
      <c r="B81" s="433">
        <v>3427</v>
      </c>
      <c r="C81" s="222">
        <f t="shared" si="8"/>
        <v>181400</v>
      </c>
      <c r="D81" s="227">
        <v>152500</v>
      </c>
      <c r="E81" s="227">
        <v>14900</v>
      </c>
      <c r="F81" s="222">
        <v>14000</v>
      </c>
      <c r="G81" s="249">
        <v>0</v>
      </c>
      <c r="H81" s="434" t="s">
        <v>519</v>
      </c>
    </row>
    <row r="82" spans="1:8" s="220" customFormat="1" ht="15.75" customHeight="1" thickBot="1" x14ac:dyDescent="0.25">
      <c r="A82" s="230" t="s">
        <v>162</v>
      </c>
      <c r="B82" s="435"/>
      <c r="C82" s="225">
        <f>SUM(C75:C81)</f>
        <v>635113</v>
      </c>
      <c r="D82" s="225">
        <f>SUM(D75:D81)</f>
        <v>229114</v>
      </c>
      <c r="E82" s="225">
        <f>SUM(E75:E81)</f>
        <v>65978</v>
      </c>
      <c r="F82" s="225">
        <f>SUM(F75:F81)</f>
        <v>64721</v>
      </c>
      <c r="G82" s="225">
        <f>SUM(G75:G81)</f>
        <v>275300</v>
      </c>
      <c r="H82" s="226"/>
    </row>
    <row r="83" spans="1:8" s="441" customFormat="1" ht="9" customHeight="1" thickBot="1" x14ac:dyDescent="0.25">
      <c r="A83" s="444"/>
      <c r="B83" s="445"/>
      <c r="C83" s="446"/>
      <c r="D83" s="447"/>
      <c r="E83" s="447"/>
      <c r="F83" s="447"/>
      <c r="G83" s="447"/>
      <c r="H83" s="448"/>
    </row>
    <row r="84" spans="1:8" s="220" customFormat="1" ht="18" customHeight="1" thickBot="1" x14ac:dyDescent="0.25">
      <c r="A84" s="245" t="s">
        <v>163</v>
      </c>
      <c r="B84" s="449"/>
      <c r="C84" s="225">
        <f>C82+C73+C68+C53+C37+C33+C29+C25+C20+C9</f>
        <v>2537396.73</v>
      </c>
      <c r="D84" s="225">
        <f t="shared" ref="D84:G84" si="9">D82+D73+D68+D53+D37+D33+D29+D25+D20+D9</f>
        <v>1269280.3</v>
      </c>
      <c r="E84" s="225">
        <f t="shared" si="9"/>
        <v>668865.42999999993</v>
      </c>
      <c r="F84" s="225">
        <f t="shared" si="9"/>
        <v>323951</v>
      </c>
      <c r="G84" s="225">
        <f t="shared" si="9"/>
        <v>275300</v>
      </c>
      <c r="H84" s="246"/>
    </row>
    <row r="86" spans="1:8" s="450" customFormat="1" x14ac:dyDescent="0.2"/>
    <row r="87" spans="1:8" x14ac:dyDescent="0.2">
      <c r="A87" s="450"/>
      <c r="B87" s="450"/>
      <c r="C87" s="450"/>
    </row>
    <row r="89" spans="1:8" ht="14.25" x14ac:dyDescent="0.2">
      <c r="A89" s="452"/>
      <c r="B89" s="452"/>
    </row>
  </sheetData>
  <mergeCells count="11">
    <mergeCell ref="A74:H74"/>
    <mergeCell ref="A2:H2"/>
    <mergeCell ref="A4:A5"/>
    <mergeCell ref="C4:C5"/>
    <mergeCell ref="D4:G4"/>
    <mergeCell ref="H4:H5"/>
    <mergeCell ref="A6:H6"/>
    <mergeCell ref="A10:H10"/>
    <mergeCell ref="A21:H21"/>
    <mergeCell ref="A26:H26"/>
    <mergeCell ref="A30:H30"/>
  </mergeCells>
  <pageMargins left="0.59055118110236227" right="0.59055118110236227" top="0.78740157480314965" bottom="0.59055118110236227" header="0.31496062992125984" footer="0.31496062992125984"/>
  <pageSetup paperSize="9" firstPageNumber="7" fitToHeight="0" orientation="landscape" useFirstPageNumber="1" r:id="rId1"/>
  <headerFooter>
    <oddHeader xml:space="preserve">&amp;L&amp;"Tahoma,Kurzíva"&amp;9Střednědobý výhled rozpočtu kraje na léta 2021 - 2023
Příloha č. 13&amp;R&amp;"Tahoma,Kurzíva"&amp;9Přehled závazků kraje u akcí spolufinancovaných z evropských finančních zdrojů </oddHeader>
    <oddFooter>&amp;C&amp;"Tahoma,Obyčejné"&amp;P</oddFooter>
  </headerFooter>
  <rowBreaks count="3" manualBreakCount="3">
    <brk id="20" max="7" man="1"/>
    <brk id="39" max="7" man="1"/>
    <brk id="5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zoomScaleNormal="100" zoomScaleSheetLayoutView="100" workbookViewId="0">
      <selection activeCell="I4" sqref="I4"/>
    </sheetView>
  </sheetViews>
  <sheetFormatPr defaultRowHeight="11.25" x14ac:dyDescent="0.2"/>
  <cols>
    <col min="1" max="1" width="37.7109375" style="180" customWidth="1"/>
    <col min="2" max="2" width="6.7109375" style="181" hidden="1" customWidth="1"/>
    <col min="3" max="7" width="10.7109375" style="180" customWidth="1"/>
    <col min="8" max="8" width="44.7109375" style="216" customWidth="1"/>
    <col min="9" max="16384" width="9.140625" style="180"/>
  </cols>
  <sheetData>
    <row r="1" spans="1:10" ht="12.75" x14ac:dyDescent="0.2">
      <c r="A1" s="64" t="s">
        <v>83</v>
      </c>
    </row>
    <row r="2" spans="1:10" ht="34.5" customHeight="1" x14ac:dyDescent="0.2">
      <c r="A2" s="625" t="s">
        <v>294</v>
      </c>
      <c r="B2" s="625"/>
      <c r="C2" s="625"/>
      <c r="D2" s="625"/>
      <c r="E2" s="625"/>
      <c r="F2" s="625"/>
      <c r="G2" s="625"/>
      <c r="H2" s="625"/>
      <c r="I2" s="179"/>
      <c r="J2" s="179"/>
    </row>
    <row r="3" spans="1:10" ht="13.5" customHeight="1" thickBot="1" x14ac:dyDescent="0.25">
      <c r="H3" s="182" t="s">
        <v>127</v>
      </c>
    </row>
    <row r="4" spans="1:10" ht="21" customHeight="1" x14ac:dyDescent="0.2">
      <c r="A4" s="599" t="s">
        <v>173</v>
      </c>
      <c r="B4" s="626" t="s">
        <v>174</v>
      </c>
      <c r="C4" s="601" t="s">
        <v>175</v>
      </c>
      <c r="D4" s="603" t="s">
        <v>229</v>
      </c>
      <c r="E4" s="604"/>
      <c r="F4" s="605"/>
      <c r="G4" s="628"/>
      <c r="H4" s="607" t="s">
        <v>176</v>
      </c>
    </row>
    <row r="5" spans="1:10" ht="21" customHeight="1" thickBot="1" x14ac:dyDescent="0.25">
      <c r="A5" s="600"/>
      <c r="B5" s="627"/>
      <c r="C5" s="602"/>
      <c r="D5" s="183" t="s">
        <v>177</v>
      </c>
      <c r="E5" s="183" t="s">
        <v>314</v>
      </c>
      <c r="F5" s="183" t="s">
        <v>434</v>
      </c>
      <c r="G5" s="183" t="s">
        <v>435</v>
      </c>
      <c r="H5" s="629"/>
    </row>
    <row r="6" spans="1:10" s="184" customFormat="1" ht="18" customHeight="1" x14ac:dyDescent="0.2">
      <c r="A6" s="619" t="s">
        <v>131</v>
      </c>
      <c r="B6" s="620"/>
      <c r="C6" s="620"/>
      <c r="D6" s="620"/>
      <c r="E6" s="620"/>
      <c r="F6" s="620"/>
      <c r="G6" s="620"/>
      <c r="H6" s="621"/>
      <c r="I6" s="180"/>
    </row>
    <row r="7" spans="1:10" s="184" customFormat="1" ht="57.75" customHeight="1" x14ac:dyDescent="0.2">
      <c r="A7" s="185" t="s">
        <v>178</v>
      </c>
      <c r="B7" s="186">
        <v>5057</v>
      </c>
      <c r="C7" s="187">
        <f>D7+E7+F7+G7</f>
        <v>39883</v>
      </c>
      <c r="D7" s="198">
        <v>19507</v>
      </c>
      <c r="E7" s="198">
        <v>19507</v>
      </c>
      <c r="F7" s="198">
        <v>869</v>
      </c>
      <c r="G7" s="205">
        <v>0</v>
      </c>
      <c r="H7" s="189" t="s">
        <v>234</v>
      </c>
      <c r="I7" s="180"/>
    </row>
    <row r="8" spans="1:10" s="184" customFormat="1" ht="35.25" customHeight="1" thickBot="1" x14ac:dyDescent="0.25">
      <c r="A8" s="185" t="s">
        <v>764</v>
      </c>
      <c r="B8" s="186"/>
      <c r="C8" s="187">
        <f>D8+E8+F8+G8</f>
        <v>50000</v>
      </c>
      <c r="D8" s="198">
        <v>20000</v>
      </c>
      <c r="E8" s="198">
        <v>20000</v>
      </c>
      <c r="F8" s="198">
        <v>10000</v>
      </c>
      <c r="G8" s="205">
        <v>0</v>
      </c>
      <c r="H8" s="189" t="s">
        <v>442</v>
      </c>
      <c r="I8" s="180"/>
    </row>
    <row r="9" spans="1:10" s="184" customFormat="1" ht="15.75" customHeight="1" thickBot="1" x14ac:dyDescent="0.25">
      <c r="A9" s="190" t="s">
        <v>133</v>
      </c>
      <c r="B9" s="191"/>
      <c r="C9" s="192">
        <f>SUM(C7:C8)</f>
        <v>89883</v>
      </c>
      <c r="D9" s="192">
        <f t="shared" ref="D9:G9" si="0">SUM(D7:D8)</f>
        <v>39507</v>
      </c>
      <c r="E9" s="192">
        <f t="shared" si="0"/>
        <v>39507</v>
      </c>
      <c r="F9" s="192">
        <f t="shared" si="0"/>
        <v>10869</v>
      </c>
      <c r="G9" s="192">
        <f t="shared" si="0"/>
        <v>0</v>
      </c>
      <c r="H9" s="194"/>
      <c r="I9" s="180"/>
    </row>
    <row r="10" spans="1:10" s="184" customFormat="1" ht="18" customHeight="1" x14ac:dyDescent="0.2">
      <c r="A10" s="619" t="s">
        <v>179</v>
      </c>
      <c r="B10" s="620"/>
      <c r="C10" s="620"/>
      <c r="D10" s="620"/>
      <c r="E10" s="620"/>
      <c r="F10" s="620"/>
      <c r="G10" s="620"/>
      <c r="H10" s="621"/>
      <c r="I10" s="180"/>
    </row>
    <row r="11" spans="1:10" ht="34.5" customHeight="1" x14ac:dyDescent="0.2">
      <c r="A11" s="195" t="s">
        <v>337</v>
      </c>
      <c r="B11" s="196">
        <v>5878</v>
      </c>
      <c r="C11" s="197">
        <f>D11+E11+F11+G11</f>
        <v>361000</v>
      </c>
      <c r="D11" s="198">
        <v>18000</v>
      </c>
      <c r="E11" s="198">
        <v>139000</v>
      </c>
      <c r="F11" s="428">
        <v>204000</v>
      </c>
      <c r="G11" s="428">
        <v>0</v>
      </c>
      <c r="H11" s="199" t="s">
        <v>436</v>
      </c>
    </row>
    <row r="12" spans="1:10" ht="90.75" customHeight="1" thickBot="1" x14ac:dyDescent="0.25">
      <c r="A12" s="195" t="s">
        <v>437</v>
      </c>
      <c r="B12" s="196"/>
      <c r="C12" s="197">
        <f>D12+E12+F12+G12</f>
        <v>206000</v>
      </c>
      <c r="D12" s="198">
        <v>56000</v>
      </c>
      <c r="E12" s="198">
        <v>70000</v>
      </c>
      <c r="F12" s="198">
        <v>80000</v>
      </c>
      <c r="G12" s="188">
        <v>0</v>
      </c>
      <c r="H12" s="406" t="s">
        <v>402</v>
      </c>
      <c r="I12" s="383"/>
      <c r="J12" s="383"/>
    </row>
    <row r="13" spans="1:10" s="200" customFormat="1" ht="26.25" customHeight="1" thickBot="1" x14ac:dyDescent="0.25">
      <c r="A13" s="354" t="s">
        <v>180</v>
      </c>
      <c r="B13" s="191"/>
      <c r="C13" s="192">
        <f>SUM(C11:C12)</f>
        <v>567000</v>
      </c>
      <c r="D13" s="192">
        <f>SUM(D11:D12)</f>
        <v>74000</v>
      </c>
      <c r="E13" s="192">
        <f>SUM(E11:E12)</f>
        <v>209000</v>
      </c>
      <c r="F13" s="192">
        <f>SUM(F11:F12)</f>
        <v>284000</v>
      </c>
      <c r="G13" s="192">
        <f>SUM(G11:G12)</f>
        <v>0</v>
      </c>
      <c r="H13" s="194"/>
      <c r="I13" s="180"/>
    </row>
    <row r="14" spans="1:10" s="184" customFormat="1" ht="18" customHeight="1" x14ac:dyDescent="0.2">
      <c r="A14" s="622" t="s">
        <v>134</v>
      </c>
      <c r="B14" s="623"/>
      <c r="C14" s="623"/>
      <c r="D14" s="623"/>
      <c r="E14" s="623"/>
      <c r="F14" s="623"/>
      <c r="G14" s="623"/>
      <c r="H14" s="624"/>
      <c r="I14" s="180"/>
    </row>
    <row r="15" spans="1:10" ht="67.5" customHeight="1" x14ac:dyDescent="0.2">
      <c r="A15" s="195" t="s">
        <v>288</v>
      </c>
      <c r="B15" s="384">
        <v>5635</v>
      </c>
      <c r="C15" s="197">
        <f t="shared" ref="C15:C21" si="1">D15+E15+F15+G15</f>
        <v>348970</v>
      </c>
      <c r="D15" s="203">
        <v>100000</v>
      </c>
      <c r="E15" s="203">
        <v>150000</v>
      </c>
      <c r="F15" s="204">
        <v>98970</v>
      </c>
      <c r="G15" s="205">
        <v>0</v>
      </c>
      <c r="H15" s="206" t="s">
        <v>338</v>
      </c>
    </row>
    <row r="16" spans="1:10" ht="77.25" customHeight="1" x14ac:dyDescent="0.2">
      <c r="A16" s="195" t="s">
        <v>289</v>
      </c>
      <c r="B16" s="384">
        <v>4724</v>
      </c>
      <c r="C16" s="209">
        <f t="shared" si="1"/>
        <v>128190</v>
      </c>
      <c r="D16" s="203">
        <v>17050</v>
      </c>
      <c r="E16" s="203">
        <v>51100</v>
      </c>
      <c r="F16" s="204">
        <v>60040</v>
      </c>
      <c r="G16" s="205">
        <v>0</v>
      </c>
      <c r="H16" s="206" t="s">
        <v>438</v>
      </c>
    </row>
    <row r="17" spans="1:9" ht="24" customHeight="1" x14ac:dyDescent="0.2">
      <c r="A17" s="195" t="s">
        <v>439</v>
      </c>
      <c r="B17" s="384">
        <v>5748</v>
      </c>
      <c r="C17" s="209">
        <f t="shared" si="1"/>
        <v>30000</v>
      </c>
      <c r="D17" s="203">
        <v>30000</v>
      </c>
      <c r="E17" s="203">
        <v>0</v>
      </c>
      <c r="F17" s="204">
        <v>0</v>
      </c>
      <c r="G17" s="205">
        <v>0</v>
      </c>
      <c r="H17" s="189" t="s">
        <v>440</v>
      </c>
    </row>
    <row r="18" spans="1:9" ht="24" customHeight="1" x14ac:dyDescent="0.2">
      <c r="A18" s="195" t="s">
        <v>339</v>
      </c>
      <c r="B18" s="384">
        <v>5843</v>
      </c>
      <c r="C18" s="209">
        <f t="shared" si="1"/>
        <v>700</v>
      </c>
      <c r="D18" s="203">
        <v>700</v>
      </c>
      <c r="E18" s="203">
        <v>0</v>
      </c>
      <c r="F18" s="204">
        <v>0</v>
      </c>
      <c r="G18" s="205">
        <v>0</v>
      </c>
      <c r="H18" s="189" t="s">
        <v>440</v>
      </c>
    </row>
    <row r="19" spans="1:9" ht="24" customHeight="1" x14ac:dyDescent="0.2">
      <c r="A19" s="195" t="s">
        <v>340</v>
      </c>
      <c r="B19" s="384">
        <v>5848</v>
      </c>
      <c r="C19" s="209">
        <f t="shared" si="1"/>
        <v>91000</v>
      </c>
      <c r="D19" s="203">
        <v>40000</v>
      </c>
      <c r="E19" s="203">
        <v>51000</v>
      </c>
      <c r="F19" s="204">
        <v>0</v>
      </c>
      <c r="G19" s="205">
        <v>0</v>
      </c>
      <c r="H19" s="189" t="s">
        <v>440</v>
      </c>
    </row>
    <row r="20" spans="1:9" ht="34.5" customHeight="1" x14ac:dyDescent="0.2">
      <c r="A20" s="195" t="s">
        <v>441</v>
      </c>
      <c r="B20" s="384"/>
      <c r="C20" s="209">
        <f t="shared" si="1"/>
        <v>95000</v>
      </c>
      <c r="D20" s="203">
        <v>45000</v>
      </c>
      <c r="E20" s="203">
        <v>50000</v>
      </c>
      <c r="F20" s="204">
        <v>0</v>
      </c>
      <c r="G20" s="205">
        <v>0</v>
      </c>
      <c r="H20" s="189" t="s">
        <v>442</v>
      </c>
    </row>
    <row r="21" spans="1:9" ht="57.75" customHeight="1" thickBot="1" x14ac:dyDescent="0.25">
      <c r="A21" s="195" t="s">
        <v>341</v>
      </c>
      <c r="B21" s="384">
        <v>5254</v>
      </c>
      <c r="C21" s="209">
        <f t="shared" si="1"/>
        <v>7334</v>
      </c>
      <c r="D21" s="203">
        <v>3478</v>
      </c>
      <c r="E21" s="203">
        <v>2774</v>
      </c>
      <c r="F21" s="204">
        <v>1082</v>
      </c>
      <c r="G21" s="205">
        <v>0</v>
      </c>
      <c r="H21" s="206" t="s">
        <v>443</v>
      </c>
    </row>
    <row r="22" spans="1:9" s="184" customFormat="1" ht="15.75" customHeight="1" thickBot="1" x14ac:dyDescent="0.25">
      <c r="A22" s="190" t="s">
        <v>139</v>
      </c>
      <c r="B22" s="191"/>
      <c r="C22" s="192">
        <f>SUM(C15:C21)</f>
        <v>701194</v>
      </c>
      <c r="D22" s="192">
        <f>SUM(D15:D21)</f>
        <v>236228</v>
      </c>
      <c r="E22" s="192">
        <f>SUM(E15:E21)</f>
        <v>304874</v>
      </c>
      <c r="F22" s="192">
        <f>SUM(F15:F21)</f>
        <v>160092</v>
      </c>
      <c r="G22" s="192">
        <f>SUM(G15:G21)</f>
        <v>0</v>
      </c>
      <c r="H22" s="202"/>
      <c r="I22" s="180"/>
    </row>
    <row r="23" spans="1:9" s="184" customFormat="1" ht="18" customHeight="1" x14ac:dyDescent="0.2">
      <c r="A23" s="622" t="s">
        <v>146</v>
      </c>
      <c r="B23" s="623"/>
      <c r="C23" s="623"/>
      <c r="D23" s="623"/>
      <c r="E23" s="623"/>
      <c r="F23" s="623"/>
      <c r="G23" s="623"/>
      <c r="H23" s="624"/>
      <c r="I23" s="180"/>
    </row>
    <row r="24" spans="1:9" s="184" customFormat="1" ht="24" customHeight="1" x14ac:dyDescent="0.2">
      <c r="A24" s="195" t="s">
        <v>183</v>
      </c>
      <c r="B24" s="196">
        <v>5758</v>
      </c>
      <c r="C24" s="197">
        <f t="shared" ref="C24:C25" si="2">D24+E24+F24+G24</f>
        <v>156150</v>
      </c>
      <c r="D24" s="203">
        <v>50000</v>
      </c>
      <c r="E24" s="203">
        <v>70000</v>
      </c>
      <c r="F24" s="204">
        <v>36150</v>
      </c>
      <c r="G24" s="205">
        <v>0</v>
      </c>
      <c r="H24" s="206" t="s">
        <v>342</v>
      </c>
      <c r="I24" s="180"/>
    </row>
    <row r="25" spans="1:9" s="184" customFormat="1" ht="24.75" customHeight="1" thickBot="1" x14ac:dyDescent="0.25">
      <c r="A25" s="207" t="s">
        <v>184</v>
      </c>
      <c r="B25" s="208">
        <v>5737</v>
      </c>
      <c r="C25" s="209">
        <f t="shared" si="2"/>
        <v>212700</v>
      </c>
      <c r="D25" s="203">
        <v>140000</v>
      </c>
      <c r="E25" s="203">
        <v>72700</v>
      </c>
      <c r="F25" s="201">
        <v>0</v>
      </c>
      <c r="G25" s="188">
        <v>0</v>
      </c>
      <c r="H25" s="206" t="s">
        <v>444</v>
      </c>
      <c r="I25" s="180"/>
    </row>
    <row r="26" spans="1:9" s="184" customFormat="1" ht="15.75" customHeight="1" thickBot="1" x14ac:dyDescent="0.25">
      <c r="A26" s="190" t="s">
        <v>153</v>
      </c>
      <c r="B26" s="191"/>
      <c r="C26" s="192">
        <f>SUM(C24:C25)</f>
        <v>368850</v>
      </c>
      <c r="D26" s="193">
        <f>SUM(D24:D25)</f>
        <v>190000</v>
      </c>
      <c r="E26" s="193">
        <f>SUM(E24:E25)</f>
        <v>142700</v>
      </c>
      <c r="F26" s="193">
        <f>SUM(F24:F25)</f>
        <v>36150</v>
      </c>
      <c r="G26" s="193">
        <f>SUM(G24:G25)</f>
        <v>0</v>
      </c>
      <c r="H26" s="202"/>
      <c r="I26" s="180"/>
    </row>
    <row r="27" spans="1:9" s="184" customFormat="1" ht="18" customHeight="1" x14ac:dyDescent="0.2">
      <c r="A27" s="622" t="s">
        <v>154</v>
      </c>
      <c r="B27" s="623"/>
      <c r="C27" s="623"/>
      <c r="D27" s="623"/>
      <c r="E27" s="623"/>
      <c r="F27" s="623"/>
      <c r="G27" s="623"/>
      <c r="H27" s="624"/>
      <c r="I27" s="180"/>
    </row>
    <row r="28" spans="1:9" s="184" customFormat="1" ht="45" customHeight="1" x14ac:dyDescent="0.2">
      <c r="A28" s="386" t="s">
        <v>343</v>
      </c>
      <c r="B28" s="208">
        <v>5730</v>
      </c>
      <c r="C28" s="209">
        <f>D28+E28+F28+G28</f>
        <v>163000</v>
      </c>
      <c r="D28" s="210">
        <v>100000</v>
      </c>
      <c r="E28" s="210">
        <v>63000</v>
      </c>
      <c r="F28" s="210">
        <v>0</v>
      </c>
      <c r="G28" s="429">
        <v>0</v>
      </c>
      <c r="H28" s="189" t="s">
        <v>344</v>
      </c>
      <c r="I28" s="180"/>
    </row>
    <row r="29" spans="1:9" s="184" customFormat="1" ht="34.5" customHeight="1" x14ac:dyDescent="0.2">
      <c r="A29" s="195" t="s">
        <v>345</v>
      </c>
      <c r="B29" s="385">
        <v>5750</v>
      </c>
      <c r="C29" s="197">
        <f t="shared" ref="C29:C32" si="3">D29+E29+F29+G29</f>
        <v>39000</v>
      </c>
      <c r="D29" s="212">
        <v>39000</v>
      </c>
      <c r="E29" s="212">
        <v>0</v>
      </c>
      <c r="F29" s="212">
        <v>0</v>
      </c>
      <c r="G29" s="212">
        <v>0</v>
      </c>
      <c r="H29" s="206" t="s">
        <v>346</v>
      </c>
      <c r="I29" s="180"/>
    </row>
    <row r="30" spans="1:9" s="184" customFormat="1" ht="34.5" customHeight="1" x14ac:dyDescent="0.2">
      <c r="A30" s="207" t="s">
        <v>347</v>
      </c>
      <c r="B30" s="385">
        <v>5856</v>
      </c>
      <c r="C30" s="209">
        <f t="shared" si="3"/>
        <v>4000</v>
      </c>
      <c r="D30" s="210">
        <v>4000</v>
      </c>
      <c r="E30" s="210">
        <v>0</v>
      </c>
      <c r="F30" s="210">
        <v>0</v>
      </c>
      <c r="G30" s="210">
        <v>0</v>
      </c>
      <c r="H30" s="189" t="s">
        <v>440</v>
      </c>
      <c r="I30" s="180"/>
    </row>
    <row r="31" spans="1:9" s="184" customFormat="1" ht="31.5" x14ac:dyDescent="0.2">
      <c r="A31" s="195" t="s">
        <v>348</v>
      </c>
      <c r="B31" s="385">
        <v>5866</v>
      </c>
      <c r="C31" s="209">
        <f t="shared" si="3"/>
        <v>9000</v>
      </c>
      <c r="D31" s="210">
        <v>9000</v>
      </c>
      <c r="E31" s="210">
        <v>0</v>
      </c>
      <c r="F31" s="210">
        <v>0</v>
      </c>
      <c r="G31" s="210">
        <v>0</v>
      </c>
      <c r="H31" s="189" t="s">
        <v>440</v>
      </c>
      <c r="I31" s="180"/>
    </row>
    <row r="32" spans="1:9" s="184" customFormat="1" ht="34.5" customHeight="1" x14ac:dyDescent="0.2">
      <c r="A32" s="195" t="s">
        <v>349</v>
      </c>
      <c r="B32" s="385">
        <v>5867</v>
      </c>
      <c r="C32" s="209">
        <f t="shared" si="3"/>
        <v>45000</v>
      </c>
      <c r="D32" s="210">
        <v>45000</v>
      </c>
      <c r="E32" s="210">
        <v>0</v>
      </c>
      <c r="F32" s="210">
        <v>0</v>
      </c>
      <c r="G32" s="210">
        <v>0</v>
      </c>
      <c r="H32" s="189" t="s">
        <v>440</v>
      </c>
      <c r="I32" s="180"/>
    </row>
    <row r="33" spans="1:9" s="184" customFormat="1" ht="45" customHeight="1" x14ac:dyDescent="0.2">
      <c r="A33" s="207" t="s">
        <v>350</v>
      </c>
      <c r="B33" s="208">
        <v>5868</v>
      </c>
      <c r="C33" s="209">
        <f>D33+E33+F33+G33</f>
        <v>22800</v>
      </c>
      <c r="D33" s="210">
        <v>22800</v>
      </c>
      <c r="E33" s="210">
        <v>0</v>
      </c>
      <c r="F33" s="210">
        <v>0</v>
      </c>
      <c r="G33" s="210">
        <v>0</v>
      </c>
      <c r="H33" s="189" t="s">
        <v>440</v>
      </c>
      <c r="I33" s="180"/>
    </row>
    <row r="34" spans="1:9" s="184" customFormat="1" ht="34.5" customHeight="1" x14ac:dyDescent="0.2">
      <c r="A34" s="207" t="s">
        <v>445</v>
      </c>
      <c r="B34" s="208">
        <v>5884</v>
      </c>
      <c r="C34" s="209">
        <f t="shared" ref="C34:C40" si="4">D34+E34+F34+G34</f>
        <v>113102</v>
      </c>
      <c r="D34" s="210">
        <v>113102</v>
      </c>
      <c r="E34" s="210">
        <v>0</v>
      </c>
      <c r="F34" s="210">
        <v>0</v>
      </c>
      <c r="G34" s="210">
        <v>0</v>
      </c>
      <c r="H34" s="189" t="s">
        <v>446</v>
      </c>
      <c r="I34" s="180"/>
    </row>
    <row r="35" spans="1:9" s="184" customFormat="1" ht="24" customHeight="1" x14ac:dyDescent="0.2">
      <c r="A35" s="207" t="s">
        <v>447</v>
      </c>
      <c r="B35" s="208">
        <v>5681</v>
      </c>
      <c r="C35" s="209">
        <f t="shared" si="4"/>
        <v>97800</v>
      </c>
      <c r="D35" s="210">
        <v>10000</v>
      </c>
      <c r="E35" s="210">
        <v>87800</v>
      </c>
      <c r="F35" s="210">
        <v>0</v>
      </c>
      <c r="G35" s="210">
        <v>0</v>
      </c>
      <c r="H35" s="189" t="s">
        <v>448</v>
      </c>
      <c r="I35" s="180"/>
    </row>
    <row r="36" spans="1:9" s="184" customFormat="1" ht="24" customHeight="1" x14ac:dyDescent="0.2">
      <c r="A36" s="207" t="s">
        <v>449</v>
      </c>
      <c r="B36" s="208">
        <v>5754</v>
      </c>
      <c r="C36" s="209">
        <f t="shared" si="4"/>
        <v>30000</v>
      </c>
      <c r="D36" s="210">
        <v>30000</v>
      </c>
      <c r="E36" s="210">
        <v>0</v>
      </c>
      <c r="F36" s="210">
        <v>0</v>
      </c>
      <c r="G36" s="210">
        <v>0</v>
      </c>
      <c r="H36" s="189" t="s">
        <v>450</v>
      </c>
      <c r="I36" s="180"/>
    </row>
    <row r="37" spans="1:9" s="184" customFormat="1" ht="57" customHeight="1" x14ac:dyDescent="0.2">
      <c r="A37" s="207" t="s">
        <v>451</v>
      </c>
      <c r="B37" s="208">
        <v>5456</v>
      </c>
      <c r="C37" s="209">
        <f t="shared" si="4"/>
        <v>43000</v>
      </c>
      <c r="D37" s="210">
        <v>43000</v>
      </c>
      <c r="E37" s="210">
        <v>0</v>
      </c>
      <c r="F37" s="210">
        <v>0</v>
      </c>
      <c r="G37" s="210">
        <v>0</v>
      </c>
      <c r="H37" s="189" t="s">
        <v>452</v>
      </c>
      <c r="I37" s="180"/>
    </row>
    <row r="38" spans="1:9" s="184" customFormat="1" ht="67.5" customHeight="1" x14ac:dyDescent="0.2">
      <c r="A38" s="207" t="s">
        <v>453</v>
      </c>
      <c r="B38" s="208">
        <v>5915</v>
      </c>
      <c r="C38" s="209">
        <f t="shared" si="4"/>
        <v>47500</v>
      </c>
      <c r="D38" s="210">
        <v>20000</v>
      </c>
      <c r="E38" s="210">
        <v>27500</v>
      </c>
      <c r="F38" s="210">
        <v>0</v>
      </c>
      <c r="G38" s="210">
        <v>0</v>
      </c>
      <c r="H38" s="189" t="s">
        <v>454</v>
      </c>
      <c r="I38" s="180"/>
    </row>
    <row r="39" spans="1:9" s="184" customFormat="1" ht="34.5" customHeight="1" x14ac:dyDescent="0.2">
      <c r="A39" s="207" t="s">
        <v>455</v>
      </c>
      <c r="B39" s="208"/>
      <c r="C39" s="209">
        <f t="shared" si="4"/>
        <v>4600</v>
      </c>
      <c r="D39" s="210">
        <v>4600</v>
      </c>
      <c r="E39" s="210">
        <v>0</v>
      </c>
      <c r="F39" s="210">
        <v>0</v>
      </c>
      <c r="G39" s="210">
        <v>0</v>
      </c>
      <c r="H39" s="189" t="s">
        <v>456</v>
      </c>
      <c r="I39" s="180"/>
    </row>
    <row r="40" spans="1:9" s="184" customFormat="1" ht="35.25" customHeight="1" thickBot="1" x14ac:dyDescent="0.25">
      <c r="A40" s="207" t="s">
        <v>457</v>
      </c>
      <c r="B40" s="208"/>
      <c r="C40" s="209">
        <f t="shared" si="4"/>
        <v>15000</v>
      </c>
      <c r="D40" s="210">
        <v>15000</v>
      </c>
      <c r="E40" s="210">
        <v>0</v>
      </c>
      <c r="F40" s="210">
        <v>0</v>
      </c>
      <c r="G40" s="210">
        <v>0</v>
      </c>
      <c r="H40" s="189" t="s">
        <v>456</v>
      </c>
      <c r="I40" s="180"/>
    </row>
    <row r="41" spans="1:9" s="184" customFormat="1" ht="15.75" customHeight="1" thickBot="1" x14ac:dyDescent="0.25">
      <c r="A41" s="190" t="s">
        <v>155</v>
      </c>
      <c r="B41" s="191"/>
      <c r="C41" s="193">
        <f>SUM(C28:C40)</f>
        <v>633802</v>
      </c>
      <c r="D41" s="193">
        <f>SUM(D28:D40)</f>
        <v>455502</v>
      </c>
      <c r="E41" s="193">
        <f>SUM(E28:E40)</f>
        <v>178300</v>
      </c>
      <c r="F41" s="193">
        <f>SUM(F28:F40)</f>
        <v>0</v>
      </c>
      <c r="G41" s="193">
        <f>SUM(G28:G40)</f>
        <v>0</v>
      </c>
      <c r="H41" s="202"/>
      <c r="I41" s="180"/>
    </row>
    <row r="42" spans="1:9" s="184" customFormat="1" ht="18" customHeight="1" x14ac:dyDescent="0.2">
      <c r="A42" s="622" t="s">
        <v>156</v>
      </c>
      <c r="B42" s="623"/>
      <c r="C42" s="623"/>
      <c r="D42" s="623"/>
      <c r="E42" s="623"/>
      <c r="F42" s="623"/>
      <c r="G42" s="623"/>
      <c r="H42" s="624"/>
      <c r="I42" s="180"/>
    </row>
    <row r="43" spans="1:9" s="184" customFormat="1" ht="34.5" customHeight="1" x14ac:dyDescent="0.2">
      <c r="A43" s="195" t="s">
        <v>186</v>
      </c>
      <c r="B43" s="196">
        <v>5100</v>
      </c>
      <c r="C43" s="197">
        <f>D43+E43+F43+G43</f>
        <v>209806</v>
      </c>
      <c r="D43" s="212">
        <v>16948</v>
      </c>
      <c r="E43" s="211">
        <v>17104</v>
      </c>
      <c r="F43" s="211">
        <v>17262</v>
      </c>
      <c r="G43" s="211">
        <v>158492</v>
      </c>
      <c r="H43" s="430" t="s">
        <v>235</v>
      </c>
      <c r="I43" s="180"/>
    </row>
    <row r="44" spans="1:9" s="184" customFormat="1" ht="57" customHeight="1" x14ac:dyDescent="0.2">
      <c r="A44" s="195" t="s">
        <v>458</v>
      </c>
      <c r="B44" s="196">
        <v>4496</v>
      </c>
      <c r="C44" s="197">
        <f t="shared" ref="C44:C46" si="5">D44+E44+F44+G44</f>
        <v>21000</v>
      </c>
      <c r="D44" s="212">
        <v>21000</v>
      </c>
      <c r="E44" s="212">
        <v>0</v>
      </c>
      <c r="F44" s="212">
        <v>0</v>
      </c>
      <c r="G44" s="212">
        <v>0</v>
      </c>
      <c r="H44" s="189" t="s">
        <v>459</v>
      </c>
      <c r="I44" s="180"/>
    </row>
    <row r="45" spans="1:9" s="184" customFormat="1" ht="24" customHeight="1" x14ac:dyDescent="0.2">
      <c r="A45" s="195" t="s">
        <v>188</v>
      </c>
      <c r="B45" s="196">
        <v>5690</v>
      </c>
      <c r="C45" s="197">
        <f t="shared" si="5"/>
        <v>168540</v>
      </c>
      <c r="D45" s="212">
        <v>115000</v>
      </c>
      <c r="E45" s="212">
        <v>53540</v>
      </c>
      <c r="F45" s="212">
        <v>0</v>
      </c>
      <c r="G45" s="212">
        <v>0</v>
      </c>
      <c r="H45" s="189" t="s">
        <v>185</v>
      </c>
      <c r="I45" s="180"/>
    </row>
    <row r="46" spans="1:9" s="184" customFormat="1" ht="24" customHeight="1" x14ac:dyDescent="0.2">
      <c r="A46" s="195" t="s">
        <v>187</v>
      </c>
      <c r="B46" s="196">
        <v>5761</v>
      </c>
      <c r="C46" s="197">
        <f t="shared" si="5"/>
        <v>35750</v>
      </c>
      <c r="D46" s="212">
        <v>22750</v>
      </c>
      <c r="E46" s="212">
        <v>13000</v>
      </c>
      <c r="F46" s="212">
        <v>0</v>
      </c>
      <c r="G46" s="212">
        <v>0</v>
      </c>
      <c r="H46" s="206" t="s">
        <v>346</v>
      </c>
      <c r="I46" s="180"/>
    </row>
    <row r="47" spans="1:9" s="184" customFormat="1" ht="24.75" customHeight="1" thickBot="1" x14ac:dyDescent="0.25">
      <c r="A47" s="195" t="s">
        <v>351</v>
      </c>
      <c r="B47" s="196">
        <v>5689</v>
      </c>
      <c r="C47" s="197">
        <f>D47+E47+F47+G47</f>
        <v>30000</v>
      </c>
      <c r="D47" s="212">
        <v>30000</v>
      </c>
      <c r="E47" s="212">
        <v>0</v>
      </c>
      <c r="F47" s="212">
        <v>0</v>
      </c>
      <c r="G47" s="212">
        <v>0</v>
      </c>
      <c r="H47" s="206" t="s">
        <v>352</v>
      </c>
      <c r="I47" s="180"/>
    </row>
    <row r="48" spans="1:9" s="184" customFormat="1" ht="15.75" customHeight="1" thickBot="1" x14ac:dyDescent="0.25">
      <c r="A48" s="190" t="s">
        <v>157</v>
      </c>
      <c r="B48" s="191"/>
      <c r="C48" s="192">
        <f>SUM(C43:C47)</f>
        <v>465096</v>
      </c>
      <c r="D48" s="193">
        <f>SUM(D43:D47)</f>
        <v>205698</v>
      </c>
      <c r="E48" s="193">
        <f>SUM(E43:E47)</f>
        <v>83644</v>
      </c>
      <c r="F48" s="193">
        <f>SUM(F43:F47)</f>
        <v>17262</v>
      </c>
      <c r="G48" s="193">
        <f>SUM(G43:G47)</f>
        <v>158492</v>
      </c>
      <c r="H48" s="194"/>
    </row>
    <row r="49" spans="1:8" s="184" customFormat="1" ht="9" customHeight="1" thickBot="1" x14ac:dyDescent="0.25">
      <c r="A49" s="387"/>
      <c r="B49" s="214"/>
      <c r="C49" s="213"/>
      <c r="D49" s="213"/>
      <c r="E49" s="213"/>
      <c r="F49" s="213"/>
      <c r="G49" s="213"/>
      <c r="H49" s="215"/>
    </row>
    <row r="50" spans="1:8" s="184" customFormat="1" ht="16.5" customHeight="1" thickBot="1" x14ac:dyDescent="0.25">
      <c r="A50" s="190" t="s">
        <v>163</v>
      </c>
      <c r="B50" s="191"/>
      <c r="C50" s="192">
        <f>SUM(C48,C41,C26,C22,C13,C9)</f>
        <v>2825825</v>
      </c>
      <c r="D50" s="192">
        <f>SUM(D48,D41,D26,D22,D13,D9)</f>
        <v>1200935</v>
      </c>
      <c r="E50" s="192">
        <f>SUM(E48,E41,E26,E22,E13,E9)</f>
        <v>958025</v>
      </c>
      <c r="F50" s="192">
        <f>SUM(F48,F41,F26,F22,F13,F9)</f>
        <v>508373</v>
      </c>
      <c r="G50" s="192">
        <f>SUM(G48,G41,G26,G22,G13,G9)</f>
        <v>158492</v>
      </c>
      <c r="H50" s="202"/>
    </row>
    <row r="51" spans="1:8" x14ac:dyDescent="0.15">
      <c r="A51" s="618"/>
      <c r="B51" s="618"/>
      <c r="C51" s="618"/>
      <c r="D51" s="618"/>
      <c r="E51" s="618"/>
      <c r="F51" s="618"/>
      <c r="G51" s="618"/>
      <c r="H51" s="618"/>
    </row>
  </sheetData>
  <mergeCells count="13">
    <mergeCell ref="A2:H2"/>
    <mergeCell ref="A4:A5"/>
    <mergeCell ref="B4:B5"/>
    <mergeCell ref="C4:C5"/>
    <mergeCell ref="D4:G4"/>
    <mergeCell ref="H4:H5"/>
    <mergeCell ref="A51:H51"/>
    <mergeCell ref="A6:H6"/>
    <mergeCell ref="A10:H10"/>
    <mergeCell ref="A14:H14"/>
    <mergeCell ref="A23:H23"/>
    <mergeCell ref="A27:H27"/>
    <mergeCell ref="A42:H42"/>
  </mergeCells>
  <pageMargins left="0.59055118110236227" right="0.59055118110236227" top="0.78740157480314965" bottom="0.59055118110236227" header="0.31496062992125984" footer="0.31496062992125984"/>
  <pageSetup paperSize="9" firstPageNumber="13" fitToHeight="0" orientation="landscape" useFirstPageNumber="1" r:id="rId1"/>
  <headerFooter>
    <oddHeader xml:space="preserve">&amp;L&amp;"Tahoma,Kurzíva"&amp;9Střednědobý výhled rozpočtu kraje na léta 2021 - 2023
Příloha č. 13&amp;R&amp;"Tahoma,Kurzíva"&amp;9Přehled závazků kraje u akcí reprodukce majetku kraje </oddHeader>
    <oddFooter>&amp;C&amp;"Tahoma,Obyčejné"&amp;P</oddFooter>
  </headerFooter>
  <rowBreaks count="2" manualBreakCount="2">
    <brk id="15" max="7" man="1"/>
    <brk id="4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129"/>
  <sheetViews>
    <sheetView zoomScaleNormal="100" zoomScaleSheetLayoutView="100" workbookViewId="0">
      <selection activeCell="K3" sqref="K3"/>
    </sheetView>
  </sheetViews>
  <sheetFormatPr defaultRowHeight="12.75" x14ac:dyDescent="0.2"/>
  <cols>
    <col min="1" max="1" width="37.7109375" style="217" customWidth="1"/>
    <col min="2" max="2" width="9" style="217" hidden="1" customWidth="1"/>
    <col min="3" max="7" width="10.7109375" style="217" customWidth="1"/>
    <col min="8" max="8" width="20.42578125" style="488" bestFit="1" customWidth="1"/>
    <col min="9" max="9" width="15.140625" style="488" bestFit="1" customWidth="1"/>
    <col min="10" max="10" width="44.7109375" style="217" customWidth="1"/>
    <col min="11" max="11" width="26.28515625" style="217" customWidth="1"/>
    <col min="12" max="253" width="9.140625" style="217"/>
    <col min="254" max="254" width="5.5703125" style="217" customWidth="1"/>
    <col min="255" max="255" width="32" style="217" customWidth="1"/>
    <col min="256" max="257" width="9.85546875" style="217" customWidth="1"/>
    <col min="258" max="259" width="9.42578125" style="217" customWidth="1"/>
    <col min="260" max="260" width="11.140625" style="217" customWidth="1"/>
    <col min="261" max="263" width="8.5703125" style="217" customWidth="1"/>
    <col min="264" max="264" width="32.140625" style="217" customWidth="1"/>
    <col min="265" max="265" width="8" style="217" hidden="1" customWidth="1"/>
    <col min="266" max="509" width="9.140625" style="217"/>
    <col min="510" max="510" width="5.5703125" style="217" customWidth="1"/>
    <col min="511" max="511" width="32" style="217" customWidth="1"/>
    <col min="512" max="513" width="9.85546875" style="217" customWidth="1"/>
    <col min="514" max="515" width="9.42578125" style="217" customWidth="1"/>
    <col min="516" max="516" width="11.140625" style="217" customWidth="1"/>
    <col min="517" max="519" width="8.5703125" style="217" customWidth="1"/>
    <col min="520" max="520" width="32.140625" style="217" customWidth="1"/>
    <col min="521" max="521" width="8" style="217" hidden="1" customWidth="1"/>
    <col min="522" max="765" width="9.140625" style="217"/>
    <col min="766" max="766" width="5.5703125" style="217" customWidth="1"/>
    <col min="767" max="767" width="32" style="217" customWidth="1"/>
    <col min="768" max="769" width="9.85546875" style="217" customWidth="1"/>
    <col min="770" max="771" width="9.42578125" style="217" customWidth="1"/>
    <col min="772" max="772" width="11.140625" style="217" customWidth="1"/>
    <col min="773" max="775" width="8.5703125" style="217" customWidth="1"/>
    <col min="776" max="776" width="32.140625" style="217" customWidth="1"/>
    <col min="777" max="777" width="8" style="217" hidden="1" customWidth="1"/>
    <col min="778" max="1021" width="9.140625" style="217"/>
    <col min="1022" max="1022" width="5.5703125" style="217" customWidth="1"/>
    <col min="1023" max="1023" width="32" style="217" customWidth="1"/>
    <col min="1024" max="1025" width="9.85546875" style="217" customWidth="1"/>
    <col min="1026" max="1027" width="9.42578125" style="217" customWidth="1"/>
    <col min="1028" max="1028" width="11.140625" style="217" customWidth="1"/>
    <col min="1029" max="1031" width="8.5703125" style="217" customWidth="1"/>
    <col min="1032" max="1032" width="32.140625" style="217" customWidth="1"/>
    <col min="1033" max="1033" width="8" style="217" hidden="1" customWidth="1"/>
    <col min="1034" max="1277" width="9.140625" style="217"/>
    <col min="1278" max="1278" width="5.5703125" style="217" customWidth="1"/>
    <col min="1279" max="1279" width="32" style="217" customWidth="1"/>
    <col min="1280" max="1281" width="9.85546875" style="217" customWidth="1"/>
    <col min="1282" max="1283" width="9.42578125" style="217" customWidth="1"/>
    <col min="1284" max="1284" width="11.140625" style="217" customWidth="1"/>
    <col min="1285" max="1287" width="8.5703125" style="217" customWidth="1"/>
    <col min="1288" max="1288" width="32.140625" style="217" customWidth="1"/>
    <col min="1289" max="1289" width="8" style="217" hidden="1" customWidth="1"/>
    <col min="1290" max="1533" width="9.140625" style="217"/>
    <col min="1534" max="1534" width="5.5703125" style="217" customWidth="1"/>
    <col min="1535" max="1535" width="32" style="217" customWidth="1"/>
    <col min="1536" max="1537" width="9.85546875" style="217" customWidth="1"/>
    <col min="1538" max="1539" width="9.42578125" style="217" customWidth="1"/>
    <col min="1540" max="1540" width="11.140625" style="217" customWidth="1"/>
    <col min="1541" max="1543" width="8.5703125" style="217" customWidth="1"/>
    <col min="1544" max="1544" width="32.140625" style="217" customWidth="1"/>
    <col min="1545" max="1545" width="8" style="217" hidden="1" customWidth="1"/>
    <col min="1546" max="1789" width="9.140625" style="217"/>
    <col min="1790" max="1790" width="5.5703125" style="217" customWidth="1"/>
    <col min="1791" max="1791" width="32" style="217" customWidth="1"/>
    <col min="1792" max="1793" width="9.85546875" style="217" customWidth="1"/>
    <col min="1794" max="1795" width="9.42578125" style="217" customWidth="1"/>
    <col min="1796" max="1796" width="11.140625" style="217" customWidth="1"/>
    <col min="1797" max="1799" width="8.5703125" style="217" customWidth="1"/>
    <col min="1800" max="1800" width="32.140625" style="217" customWidth="1"/>
    <col min="1801" max="1801" width="8" style="217" hidden="1" customWidth="1"/>
    <col min="1802" max="2045" width="9.140625" style="217"/>
    <col min="2046" max="2046" width="5.5703125" style="217" customWidth="1"/>
    <col min="2047" max="2047" width="32" style="217" customWidth="1"/>
    <col min="2048" max="2049" width="9.85546875" style="217" customWidth="1"/>
    <col min="2050" max="2051" width="9.42578125" style="217" customWidth="1"/>
    <col min="2052" max="2052" width="11.140625" style="217" customWidth="1"/>
    <col min="2053" max="2055" width="8.5703125" style="217" customWidth="1"/>
    <col min="2056" max="2056" width="32.140625" style="217" customWidth="1"/>
    <col min="2057" max="2057" width="8" style="217" hidden="1" customWidth="1"/>
    <col min="2058" max="2301" width="9.140625" style="217"/>
    <col min="2302" max="2302" width="5.5703125" style="217" customWidth="1"/>
    <col min="2303" max="2303" width="32" style="217" customWidth="1"/>
    <col min="2304" max="2305" width="9.85546875" style="217" customWidth="1"/>
    <col min="2306" max="2307" width="9.42578125" style="217" customWidth="1"/>
    <col min="2308" max="2308" width="11.140625" style="217" customWidth="1"/>
    <col min="2309" max="2311" width="8.5703125" style="217" customWidth="1"/>
    <col min="2312" max="2312" width="32.140625" style="217" customWidth="1"/>
    <col min="2313" max="2313" width="8" style="217" hidden="1" customWidth="1"/>
    <col min="2314" max="2557" width="9.140625" style="217"/>
    <col min="2558" max="2558" width="5.5703125" style="217" customWidth="1"/>
    <col min="2559" max="2559" width="32" style="217" customWidth="1"/>
    <col min="2560" max="2561" width="9.85546875" style="217" customWidth="1"/>
    <col min="2562" max="2563" width="9.42578125" style="217" customWidth="1"/>
    <col min="2564" max="2564" width="11.140625" style="217" customWidth="1"/>
    <col min="2565" max="2567" width="8.5703125" style="217" customWidth="1"/>
    <col min="2568" max="2568" width="32.140625" style="217" customWidth="1"/>
    <col min="2569" max="2569" width="8" style="217" hidden="1" customWidth="1"/>
    <col min="2570" max="2813" width="9.140625" style="217"/>
    <col min="2814" max="2814" width="5.5703125" style="217" customWidth="1"/>
    <col min="2815" max="2815" width="32" style="217" customWidth="1"/>
    <col min="2816" max="2817" width="9.85546875" style="217" customWidth="1"/>
    <col min="2818" max="2819" width="9.42578125" style="217" customWidth="1"/>
    <col min="2820" max="2820" width="11.140625" style="217" customWidth="1"/>
    <col min="2821" max="2823" width="8.5703125" style="217" customWidth="1"/>
    <col min="2824" max="2824" width="32.140625" style="217" customWidth="1"/>
    <col min="2825" max="2825" width="8" style="217" hidden="1" customWidth="1"/>
    <col min="2826" max="3069" width="9.140625" style="217"/>
    <col min="3070" max="3070" width="5.5703125" style="217" customWidth="1"/>
    <col min="3071" max="3071" width="32" style="217" customWidth="1"/>
    <col min="3072" max="3073" width="9.85546875" style="217" customWidth="1"/>
    <col min="3074" max="3075" width="9.42578125" style="217" customWidth="1"/>
    <col min="3076" max="3076" width="11.140625" style="217" customWidth="1"/>
    <col min="3077" max="3079" width="8.5703125" style="217" customWidth="1"/>
    <col min="3080" max="3080" width="32.140625" style="217" customWidth="1"/>
    <col min="3081" max="3081" width="8" style="217" hidden="1" customWidth="1"/>
    <col min="3082" max="3325" width="9.140625" style="217"/>
    <col min="3326" max="3326" width="5.5703125" style="217" customWidth="1"/>
    <col min="3327" max="3327" width="32" style="217" customWidth="1"/>
    <col min="3328" max="3329" width="9.85546875" style="217" customWidth="1"/>
    <col min="3330" max="3331" width="9.42578125" style="217" customWidth="1"/>
    <col min="3332" max="3332" width="11.140625" style="217" customWidth="1"/>
    <col min="3333" max="3335" width="8.5703125" style="217" customWidth="1"/>
    <col min="3336" max="3336" width="32.140625" style="217" customWidth="1"/>
    <col min="3337" max="3337" width="8" style="217" hidden="1" customWidth="1"/>
    <col min="3338" max="3581" width="9.140625" style="217"/>
    <col min="3582" max="3582" width="5.5703125" style="217" customWidth="1"/>
    <col min="3583" max="3583" width="32" style="217" customWidth="1"/>
    <col min="3584" max="3585" width="9.85546875" style="217" customWidth="1"/>
    <col min="3586" max="3587" width="9.42578125" style="217" customWidth="1"/>
    <col min="3588" max="3588" width="11.140625" style="217" customWidth="1"/>
    <col min="3589" max="3591" width="8.5703125" style="217" customWidth="1"/>
    <col min="3592" max="3592" width="32.140625" style="217" customWidth="1"/>
    <col min="3593" max="3593" width="8" style="217" hidden="1" customWidth="1"/>
    <col min="3594" max="3837" width="9.140625" style="217"/>
    <col min="3838" max="3838" width="5.5703125" style="217" customWidth="1"/>
    <col min="3839" max="3839" width="32" style="217" customWidth="1"/>
    <col min="3840" max="3841" width="9.85546875" style="217" customWidth="1"/>
    <col min="3842" max="3843" width="9.42578125" style="217" customWidth="1"/>
    <col min="3844" max="3844" width="11.140625" style="217" customWidth="1"/>
    <col min="3845" max="3847" width="8.5703125" style="217" customWidth="1"/>
    <col min="3848" max="3848" width="32.140625" style="217" customWidth="1"/>
    <col min="3849" max="3849" width="8" style="217" hidden="1" customWidth="1"/>
    <col min="3850" max="4093" width="9.140625" style="217"/>
    <col min="4094" max="4094" width="5.5703125" style="217" customWidth="1"/>
    <col min="4095" max="4095" width="32" style="217" customWidth="1"/>
    <col min="4096" max="4097" width="9.85546875" style="217" customWidth="1"/>
    <col min="4098" max="4099" width="9.42578125" style="217" customWidth="1"/>
    <col min="4100" max="4100" width="11.140625" style="217" customWidth="1"/>
    <col min="4101" max="4103" width="8.5703125" style="217" customWidth="1"/>
    <col min="4104" max="4104" width="32.140625" style="217" customWidth="1"/>
    <col min="4105" max="4105" width="8" style="217" hidden="1" customWidth="1"/>
    <col min="4106" max="4349" width="9.140625" style="217"/>
    <col min="4350" max="4350" width="5.5703125" style="217" customWidth="1"/>
    <col min="4351" max="4351" width="32" style="217" customWidth="1"/>
    <col min="4352" max="4353" width="9.85546875" style="217" customWidth="1"/>
    <col min="4354" max="4355" width="9.42578125" style="217" customWidth="1"/>
    <col min="4356" max="4356" width="11.140625" style="217" customWidth="1"/>
    <col min="4357" max="4359" width="8.5703125" style="217" customWidth="1"/>
    <col min="4360" max="4360" width="32.140625" style="217" customWidth="1"/>
    <col min="4361" max="4361" width="8" style="217" hidden="1" customWidth="1"/>
    <col min="4362" max="4605" width="9.140625" style="217"/>
    <col min="4606" max="4606" width="5.5703125" style="217" customWidth="1"/>
    <col min="4607" max="4607" width="32" style="217" customWidth="1"/>
    <col min="4608" max="4609" width="9.85546875" style="217" customWidth="1"/>
    <col min="4610" max="4611" width="9.42578125" style="217" customWidth="1"/>
    <col min="4612" max="4612" width="11.140625" style="217" customWidth="1"/>
    <col min="4613" max="4615" width="8.5703125" style="217" customWidth="1"/>
    <col min="4616" max="4616" width="32.140625" style="217" customWidth="1"/>
    <col min="4617" max="4617" width="8" style="217" hidden="1" customWidth="1"/>
    <col min="4618" max="4861" width="9.140625" style="217"/>
    <col min="4862" max="4862" width="5.5703125" style="217" customWidth="1"/>
    <col min="4863" max="4863" width="32" style="217" customWidth="1"/>
    <col min="4864" max="4865" width="9.85546875" style="217" customWidth="1"/>
    <col min="4866" max="4867" width="9.42578125" style="217" customWidth="1"/>
    <col min="4868" max="4868" width="11.140625" style="217" customWidth="1"/>
    <col min="4869" max="4871" width="8.5703125" style="217" customWidth="1"/>
    <col min="4872" max="4872" width="32.140625" style="217" customWidth="1"/>
    <col min="4873" max="4873" width="8" style="217" hidden="1" customWidth="1"/>
    <col min="4874" max="5117" width="9.140625" style="217"/>
    <col min="5118" max="5118" width="5.5703125" style="217" customWidth="1"/>
    <col min="5119" max="5119" width="32" style="217" customWidth="1"/>
    <col min="5120" max="5121" width="9.85546875" style="217" customWidth="1"/>
    <col min="5122" max="5123" width="9.42578125" style="217" customWidth="1"/>
    <col min="5124" max="5124" width="11.140625" style="217" customWidth="1"/>
    <col min="5125" max="5127" width="8.5703125" style="217" customWidth="1"/>
    <col min="5128" max="5128" width="32.140625" style="217" customWidth="1"/>
    <col min="5129" max="5129" width="8" style="217" hidden="1" customWidth="1"/>
    <col min="5130" max="5373" width="9.140625" style="217"/>
    <col min="5374" max="5374" width="5.5703125" style="217" customWidth="1"/>
    <col min="5375" max="5375" width="32" style="217" customWidth="1"/>
    <col min="5376" max="5377" width="9.85546875" style="217" customWidth="1"/>
    <col min="5378" max="5379" width="9.42578125" style="217" customWidth="1"/>
    <col min="5380" max="5380" width="11.140625" style="217" customWidth="1"/>
    <col min="5381" max="5383" width="8.5703125" style="217" customWidth="1"/>
    <col min="5384" max="5384" width="32.140625" style="217" customWidth="1"/>
    <col min="5385" max="5385" width="8" style="217" hidden="1" customWidth="1"/>
    <col min="5386" max="5629" width="9.140625" style="217"/>
    <col min="5630" max="5630" width="5.5703125" style="217" customWidth="1"/>
    <col min="5631" max="5631" width="32" style="217" customWidth="1"/>
    <col min="5632" max="5633" width="9.85546875" style="217" customWidth="1"/>
    <col min="5634" max="5635" width="9.42578125" style="217" customWidth="1"/>
    <col min="5636" max="5636" width="11.140625" style="217" customWidth="1"/>
    <col min="5637" max="5639" width="8.5703125" style="217" customWidth="1"/>
    <col min="5640" max="5640" width="32.140625" style="217" customWidth="1"/>
    <col min="5641" max="5641" width="8" style="217" hidden="1" customWidth="1"/>
    <col min="5642" max="5885" width="9.140625" style="217"/>
    <col min="5886" max="5886" width="5.5703125" style="217" customWidth="1"/>
    <col min="5887" max="5887" width="32" style="217" customWidth="1"/>
    <col min="5888" max="5889" width="9.85546875" style="217" customWidth="1"/>
    <col min="5890" max="5891" width="9.42578125" style="217" customWidth="1"/>
    <col min="5892" max="5892" width="11.140625" style="217" customWidth="1"/>
    <col min="5893" max="5895" width="8.5703125" style="217" customWidth="1"/>
    <col min="5896" max="5896" width="32.140625" style="217" customWidth="1"/>
    <col min="5897" max="5897" width="8" style="217" hidden="1" customWidth="1"/>
    <col min="5898" max="6141" width="9.140625" style="217"/>
    <col min="6142" max="6142" width="5.5703125" style="217" customWidth="1"/>
    <col min="6143" max="6143" width="32" style="217" customWidth="1"/>
    <col min="6144" max="6145" width="9.85546875" style="217" customWidth="1"/>
    <col min="6146" max="6147" width="9.42578125" style="217" customWidth="1"/>
    <col min="6148" max="6148" width="11.140625" style="217" customWidth="1"/>
    <col min="6149" max="6151" width="8.5703125" style="217" customWidth="1"/>
    <col min="6152" max="6152" width="32.140625" style="217" customWidth="1"/>
    <col min="6153" max="6153" width="8" style="217" hidden="1" customWidth="1"/>
    <col min="6154" max="6397" width="9.140625" style="217"/>
    <col min="6398" max="6398" width="5.5703125" style="217" customWidth="1"/>
    <col min="6399" max="6399" width="32" style="217" customWidth="1"/>
    <col min="6400" max="6401" width="9.85546875" style="217" customWidth="1"/>
    <col min="6402" max="6403" width="9.42578125" style="217" customWidth="1"/>
    <col min="6404" max="6404" width="11.140625" style="217" customWidth="1"/>
    <col min="6405" max="6407" width="8.5703125" style="217" customWidth="1"/>
    <col min="6408" max="6408" width="32.140625" style="217" customWidth="1"/>
    <col min="6409" max="6409" width="8" style="217" hidden="1" customWidth="1"/>
    <col min="6410" max="6653" width="9.140625" style="217"/>
    <col min="6654" max="6654" width="5.5703125" style="217" customWidth="1"/>
    <col min="6655" max="6655" width="32" style="217" customWidth="1"/>
    <col min="6656" max="6657" width="9.85546875" style="217" customWidth="1"/>
    <col min="6658" max="6659" width="9.42578125" style="217" customWidth="1"/>
    <col min="6660" max="6660" width="11.140625" style="217" customWidth="1"/>
    <col min="6661" max="6663" width="8.5703125" style="217" customWidth="1"/>
    <col min="6664" max="6664" width="32.140625" style="217" customWidth="1"/>
    <col min="6665" max="6665" width="8" style="217" hidden="1" customWidth="1"/>
    <col min="6666" max="6909" width="9.140625" style="217"/>
    <col min="6910" max="6910" width="5.5703125" style="217" customWidth="1"/>
    <col min="6911" max="6911" width="32" style="217" customWidth="1"/>
    <col min="6912" max="6913" width="9.85546875" style="217" customWidth="1"/>
    <col min="6914" max="6915" width="9.42578125" style="217" customWidth="1"/>
    <col min="6916" max="6916" width="11.140625" style="217" customWidth="1"/>
    <col min="6917" max="6919" width="8.5703125" style="217" customWidth="1"/>
    <col min="6920" max="6920" width="32.140625" style="217" customWidth="1"/>
    <col min="6921" max="6921" width="8" style="217" hidden="1" customWidth="1"/>
    <col min="6922" max="7165" width="9.140625" style="217"/>
    <col min="7166" max="7166" width="5.5703125" style="217" customWidth="1"/>
    <col min="7167" max="7167" width="32" style="217" customWidth="1"/>
    <col min="7168" max="7169" width="9.85546875" style="217" customWidth="1"/>
    <col min="7170" max="7171" width="9.42578125" style="217" customWidth="1"/>
    <col min="7172" max="7172" width="11.140625" style="217" customWidth="1"/>
    <col min="7173" max="7175" width="8.5703125" style="217" customWidth="1"/>
    <col min="7176" max="7176" width="32.140625" style="217" customWidth="1"/>
    <col min="7177" max="7177" width="8" style="217" hidden="1" customWidth="1"/>
    <col min="7178" max="7421" width="9.140625" style="217"/>
    <col min="7422" max="7422" width="5.5703125" style="217" customWidth="1"/>
    <col min="7423" max="7423" width="32" style="217" customWidth="1"/>
    <col min="7424" max="7425" width="9.85546875" style="217" customWidth="1"/>
    <col min="7426" max="7427" width="9.42578125" style="217" customWidth="1"/>
    <col min="7428" max="7428" width="11.140625" style="217" customWidth="1"/>
    <col min="7429" max="7431" width="8.5703125" style="217" customWidth="1"/>
    <col min="7432" max="7432" width="32.140625" style="217" customWidth="1"/>
    <col min="7433" max="7433" width="8" style="217" hidden="1" customWidth="1"/>
    <col min="7434" max="7677" width="9.140625" style="217"/>
    <col min="7678" max="7678" width="5.5703125" style="217" customWidth="1"/>
    <col min="7679" max="7679" width="32" style="217" customWidth="1"/>
    <col min="7680" max="7681" width="9.85546875" style="217" customWidth="1"/>
    <col min="7682" max="7683" width="9.42578125" style="217" customWidth="1"/>
    <col min="7684" max="7684" width="11.140625" style="217" customWidth="1"/>
    <col min="7685" max="7687" width="8.5703125" style="217" customWidth="1"/>
    <col min="7688" max="7688" width="32.140625" style="217" customWidth="1"/>
    <col min="7689" max="7689" width="8" style="217" hidden="1" customWidth="1"/>
    <col min="7690" max="7933" width="9.140625" style="217"/>
    <col min="7934" max="7934" width="5.5703125" style="217" customWidth="1"/>
    <col min="7935" max="7935" width="32" style="217" customWidth="1"/>
    <col min="7936" max="7937" width="9.85546875" style="217" customWidth="1"/>
    <col min="7938" max="7939" width="9.42578125" style="217" customWidth="1"/>
    <col min="7940" max="7940" width="11.140625" style="217" customWidth="1"/>
    <col min="7941" max="7943" width="8.5703125" style="217" customWidth="1"/>
    <col min="7944" max="7944" width="32.140625" style="217" customWidth="1"/>
    <col min="7945" max="7945" width="8" style="217" hidden="1" customWidth="1"/>
    <col min="7946" max="8189" width="9.140625" style="217"/>
    <col min="8190" max="8190" width="5.5703125" style="217" customWidth="1"/>
    <col min="8191" max="8191" width="32" style="217" customWidth="1"/>
    <col min="8192" max="8193" width="9.85546875" style="217" customWidth="1"/>
    <col min="8194" max="8195" width="9.42578125" style="217" customWidth="1"/>
    <col min="8196" max="8196" width="11.140625" style="217" customWidth="1"/>
    <col min="8197" max="8199" width="8.5703125" style="217" customWidth="1"/>
    <col min="8200" max="8200" width="32.140625" style="217" customWidth="1"/>
    <col min="8201" max="8201" width="8" style="217" hidden="1" customWidth="1"/>
    <col min="8202" max="8445" width="9.140625" style="217"/>
    <col min="8446" max="8446" width="5.5703125" style="217" customWidth="1"/>
    <col min="8447" max="8447" width="32" style="217" customWidth="1"/>
    <col min="8448" max="8449" width="9.85546875" style="217" customWidth="1"/>
    <col min="8450" max="8451" width="9.42578125" style="217" customWidth="1"/>
    <col min="8452" max="8452" width="11.140625" style="217" customWidth="1"/>
    <col min="8453" max="8455" width="8.5703125" style="217" customWidth="1"/>
    <col min="8456" max="8456" width="32.140625" style="217" customWidth="1"/>
    <col min="8457" max="8457" width="8" style="217" hidden="1" customWidth="1"/>
    <col min="8458" max="8701" width="9.140625" style="217"/>
    <col min="8702" max="8702" width="5.5703125" style="217" customWidth="1"/>
    <col min="8703" max="8703" width="32" style="217" customWidth="1"/>
    <col min="8704" max="8705" width="9.85546875" style="217" customWidth="1"/>
    <col min="8706" max="8707" width="9.42578125" style="217" customWidth="1"/>
    <col min="8708" max="8708" width="11.140625" style="217" customWidth="1"/>
    <col min="8709" max="8711" width="8.5703125" style="217" customWidth="1"/>
    <col min="8712" max="8712" width="32.140625" style="217" customWidth="1"/>
    <col min="8713" max="8713" width="8" style="217" hidden="1" customWidth="1"/>
    <col min="8714" max="8957" width="9.140625" style="217"/>
    <col min="8958" max="8958" width="5.5703125" style="217" customWidth="1"/>
    <col min="8959" max="8959" width="32" style="217" customWidth="1"/>
    <col min="8960" max="8961" width="9.85546875" style="217" customWidth="1"/>
    <col min="8962" max="8963" width="9.42578125" style="217" customWidth="1"/>
    <col min="8964" max="8964" width="11.140625" style="217" customWidth="1"/>
    <col min="8965" max="8967" width="8.5703125" style="217" customWidth="1"/>
    <col min="8968" max="8968" width="32.140625" style="217" customWidth="1"/>
    <col min="8969" max="8969" width="8" style="217" hidden="1" customWidth="1"/>
    <col min="8970" max="9213" width="9.140625" style="217"/>
    <col min="9214" max="9214" width="5.5703125" style="217" customWidth="1"/>
    <col min="9215" max="9215" width="32" style="217" customWidth="1"/>
    <col min="9216" max="9217" width="9.85546875" style="217" customWidth="1"/>
    <col min="9218" max="9219" width="9.42578125" style="217" customWidth="1"/>
    <col min="9220" max="9220" width="11.140625" style="217" customWidth="1"/>
    <col min="9221" max="9223" width="8.5703125" style="217" customWidth="1"/>
    <col min="9224" max="9224" width="32.140625" style="217" customWidth="1"/>
    <col min="9225" max="9225" width="8" style="217" hidden="1" customWidth="1"/>
    <col min="9226" max="9469" width="9.140625" style="217"/>
    <col min="9470" max="9470" width="5.5703125" style="217" customWidth="1"/>
    <col min="9471" max="9471" width="32" style="217" customWidth="1"/>
    <col min="9472" max="9473" width="9.85546875" style="217" customWidth="1"/>
    <col min="9474" max="9475" width="9.42578125" style="217" customWidth="1"/>
    <col min="9476" max="9476" width="11.140625" style="217" customWidth="1"/>
    <col min="9477" max="9479" width="8.5703125" style="217" customWidth="1"/>
    <col min="9480" max="9480" width="32.140625" style="217" customWidth="1"/>
    <col min="9481" max="9481" width="8" style="217" hidden="1" customWidth="1"/>
    <col min="9482" max="9725" width="9.140625" style="217"/>
    <col min="9726" max="9726" width="5.5703125" style="217" customWidth="1"/>
    <col min="9727" max="9727" width="32" style="217" customWidth="1"/>
    <col min="9728" max="9729" width="9.85546875" style="217" customWidth="1"/>
    <col min="9730" max="9731" width="9.42578125" style="217" customWidth="1"/>
    <col min="9732" max="9732" width="11.140625" style="217" customWidth="1"/>
    <col min="9733" max="9735" width="8.5703125" style="217" customWidth="1"/>
    <col min="9736" max="9736" width="32.140625" style="217" customWidth="1"/>
    <col min="9737" max="9737" width="8" style="217" hidden="1" customWidth="1"/>
    <col min="9738" max="9981" width="9.140625" style="217"/>
    <col min="9982" max="9982" width="5.5703125" style="217" customWidth="1"/>
    <col min="9983" max="9983" width="32" style="217" customWidth="1"/>
    <col min="9984" max="9985" width="9.85546875" style="217" customWidth="1"/>
    <col min="9986" max="9987" width="9.42578125" style="217" customWidth="1"/>
    <col min="9988" max="9988" width="11.140625" style="217" customWidth="1"/>
    <col min="9989" max="9991" width="8.5703125" style="217" customWidth="1"/>
    <col min="9992" max="9992" width="32.140625" style="217" customWidth="1"/>
    <col min="9993" max="9993" width="8" style="217" hidden="1" customWidth="1"/>
    <col min="9994" max="10237" width="9.140625" style="217"/>
    <col min="10238" max="10238" width="5.5703125" style="217" customWidth="1"/>
    <col min="10239" max="10239" width="32" style="217" customWidth="1"/>
    <col min="10240" max="10241" width="9.85546875" style="217" customWidth="1"/>
    <col min="10242" max="10243" width="9.42578125" style="217" customWidth="1"/>
    <col min="10244" max="10244" width="11.140625" style="217" customWidth="1"/>
    <col min="10245" max="10247" width="8.5703125" style="217" customWidth="1"/>
    <col min="10248" max="10248" width="32.140625" style="217" customWidth="1"/>
    <col min="10249" max="10249" width="8" style="217" hidden="1" customWidth="1"/>
    <col min="10250" max="10493" width="9.140625" style="217"/>
    <col min="10494" max="10494" width="5.5703125" style="217" customWidth="1"/>
    <col min="10495" max="10495" width="32" style="217" customWidth="1"/>
    <col min="10496" max="10497" width="9.85546875" style="217" customWidth="1"/>
    <col min="10498" max="10499" width="9.42578125" style="217" customWidth="1"/>
    <col min="10500" max="10500" width="11.140625" style="217" customWidth="1"/>
    <col min="10501" max="10503" width="8.5703125" style="217" customWidth="1"/>
    <col min="10504" max="10504" width="32.140625" style="217" customWidth="1"/>
    <col min="10505" max="10505" width="8" style="217" hidden="1" customWidth="1"/>
    <col min="10506" max="10749" width="9.140625" style="217"/>
    <col min="10750" max="10750" width="5.5703125" style="217" customWidth="1"/>
    <col min="10751" max="10751" width="32" style="217" customWidth="1"/>
    <col min="10752" max="10753" width="9.85546875" style="217" customWidth="1"/>
    <col min="10754" max="10755" width="9.42578125" style="217" customWidth="1"/>
    <col min="10756" max="10756" width="11.140625" style="217" customWidth="1"/>
    <col min="10757" max="10759" width="8.5703125" style="217" customWidth="1"/>
    <col min="10760" max="10760" width="32.140625" style="217" customWidth="1"/>
    <col min="10761" max="10761" width="8" style="217" hidden="1" customWidth="1"/>
    <col min="10762" max="11005" width="9.140625" style="217"/>
    <col min="11006" max="11006" width="5.5703125" style="217" customWidth="1"/>
    <col min="11007" max="11007" width="32" style="217" customWidth="1"/>
    <col min="11008" max="11009" width="9.85546875" style="217" customWidth="1"/>
    <col min="11010" max="11011" width="9.42578125" style="217" customWidth="1"/>
    <col min="11012" max="11012" width="11.140625" style="217" customWidth="1"/>
    <col min="11013" max="11015" width="8.5703125" style="217" customWidth="1"/>
    <col min="11016" max="11016" width="32.140625" style="217" customWidth="1"/>
    <col min="11017" max="11017" width="8" style="217" hidden="1" customWidth="1"/>
    <col min="11018" max="11261" width="9.140625" style="217"/>
    <col min="11262" max="11262" width="5.5703125" style="217" customWidth="1"/>
    <col min="11263" max="11263" width="32" style="217" customWidth="1"/>
    <col min="11264" max="11265" width="9.85546875" style="217" customWidth="1"/>
    <col min="11266" max="11267" width="9.42578125" style="217" customWidth="1"/>
    <col min="11268" max="11268" width="11.140625" style="217" customWidth="1"/>
    <col min="11269" max="11271" width="8.5703125" style="217" customWidth="1"/>
    <col min="11272" max="11272" width="32.140625" style="217" customWidth="1"/>
    <col min="11273" max="11273" width="8" style="217" hidden="1" customWidth="1"/>
    <col min="11274" max="11517" width="9.140625" style="217"/>
    <col min="11518" max="11518" width="5.5703125" style="217" customWidth="1"/>
    <col min="11519" max="11519" width="32" style="217" customWidth="1"/>
    <col min="11520" max="11521" width="9.85546875" style="217" customWidth="1"/>
    <col min="11522" max="11523" width="9.42578125" style="217" customWidth="1"/>
    <col min="11524" max="11524" width="11.140625" style="217" customWidth="1"/>
    <col min="11525" max="11527" width="8.5703125" style="217" customWidth="1"/>
    <col min="11528" max="11528" width="32.140625" style="217" customWidth="1"/>
    <col min="11529" max="11529" width="8" style="217" hidden="1" customWidth="1"/>
    <col min="11530" max="11773" width="9.140625" style="217"/>
    <col min="11774" max="11774" width="5.5703125" style="217" customWidth="1"/>
    <col min="11775" max="11775" width="32" style="217" customWidth="1"/>
    <col min="11776" max="11777" width="9.85546875" style="217" customWidth="1"/>
    <col min="11778" max="11779" width="9.42578125" style="217" customWidth="1"/>
    <col min="11780" max="11780" width="11.140625" style="217" customWidth="1"/>
    <col min="11781" max="11783" width="8.5703125" style="217" customWidth="1"/>
    <col min="11784" max="11784" width="32.140625" style="217" customWidth="1"/>
    <col min="11785" max="11785" width="8" style="217" hidden="1" customWidth="1"/>
    <col min="11786" max="12029" width="9.140625" style="217"/>
    <col min="12030" max="12030" width="5.5703125" style="217" customWidth="1"/>
    <col min="12031" max="12031" width="32" style="217" customWidth="1"/>
    <col min="12032" max="12033" width="9.85546875" style="217" customWidth="1"/>
    <col min="12034" max="12035" width="9.42578125" style="217" customWidth="1"/>
    <col min="12036" max="12036" width="11.140625" style="217" customWidth="1"/>
    <col min="12037" max="12039" width="8.5703125" style="217" customWidth="1"/>
    <col min="12040" max="12040" width="32.140625" style="217" customWidth="1"/>
    <col min="12041" max="12041" width="8" style="217" hidden="1" customWidth="1"/>
    <col min="12042" max="12285" width="9.140625" style="217"/>
    <col min="12286" max="12286" width="5.5703125" style="217" customWidth="1"/>
    <col min="12287" max="12287" width="32" style="217" customWidth="1"/>
    <col min="12288" max="12289" width="9.85546875" style="217" customWidth="1"/>
    <col min="12290" max="12291" width="9.42578125" style="217" customWidth="1"/>
    <col min="12292" max="12292" width="11.140625" style="217" customWidth="1"/>
    <col min="12293" max="12295" width="8.5703125" style="217" customWidth="1"/>
    <col min="12296" max="12296" width="32.140625" style="217" customWidth="1"/>
    <col min="12297" max="12297" width="8" style="217" hidden="1" customWidth="1"/>
    <col min="12298" max="12541" width="9.140625" style="217"/>
    <col min="12542" max="12542" width="5.5703125" style="217" customWidth="1"/>
    <col min="12543" max="12543" width="32" style="217" customWidth="1"/>
    <col min="12544" max="12545" width="9.85546875" style="217" customWidth="1"/>
    <col min="12546" max="12547" width="9.42578125" style="217" customWidth="1"/>
    <col min="12548" max="12548" width="11.140625" style="217" customWidth="1"/>
    <col min="12549" max="12551" width="8.5703125" style="217" customWidth="1"/>
    <col min="12552" max="12552" width="32.140625" style="217" customWidth="1"/>
    <col min="12553" max="12553" width="8" style="217" hidden="1" customWidth="1"/>
    <col min="12554" max="12797" width="9.140625" style="217"/>
    <col min="12798" max="12798" width="5.5703125" style="217" customWidth="1"/>
    <col min="12799" max="12799" width="32" style="217" customWidth="1"/>
    <col min="12800" max="12801" width="9.85546875" style="217" customWidth="1"/>
    <col min="12802" max="12803" width="9.42578125" style="217" customWidth="1"/>
    <col min="12804" max="12804" width="11.140625" style="217" customWidth="1"/>
    <col min="12805" max="12807" width="8.5703125" style="217" customWidth="1"/>
    <col min="12808" max="12808" width="32.140625" style="217" customWidth="1"/>
    <col min="12809" max="12809" width="8" style="217" hidden="1" customWidth="1"/>
    <col min="12810" max="13053" width="9.140625" style="217"/>
    <col min="13054" max="13054" width="5.5703125" style="217" customWidth="1"/>
    <col min="13055" max="13055" width="32" style="217" customWidth="1"/>
    <col min="13056" max="13057" width="9.85546875" style="217" customWidth="1"/>
    <col min="13058" max="13059" width="9.42578125" style="217" customWidth="1"/>
    <col min="13060" max="13060" width="11.140625" style="217" customWidth="1"/>
    <col min="13061" max="13063" width="8.5703125" style="217" customWidth="1"/>
    <col min="13064" max="13064" width="32.140625" style="217" customWidth="1"/>
    <col min="13065" max="13065" width="8" style="217" hidden="1" customWidth="1"/>
    <col min="13066" max="13309" width="9.140625" style="217"/>
    <col min="13310" max="13310" width="5.5703125" style="217" customWidth="1"/>
    <col min="13311" max="13311" width="32" style="217" customWidth="1"/>
    <col min="13312" max="13313" width="9.85546875" style="217" customWidth="1"/>
    <col min="13314" max="13315" width="9.42578125" style="217" customWidth="1"/>
    <col min="13316" max="13316" width="11.140625" style="217" customWidth="1"/>
    <col min="13317" max="13319" width="8.5703125" style="217" customWidth="1"/>
    <col min="13320" max="13320" width="32.140625" style="217" customWidth="1"/>
    <col min="13321" max="13321" width="8" style="217" hidden="1" customWidth="1"/>
    <col min="13322" max="13565" width="9.140625" style="217"/>
    <col min="13566" max="13566" width="5.5703125" style="217" customWidth="1"/>
    <col min="13567" max="13567" width="32" style="217" customWidth="1"/>
    <col min="13568" max="13569" width="9.85546875" style="217" customWidth="1"/>
    <col min="13570" max="13571" width="9.42578125" style="217" customWidth="1"/>
    <col min="13572" max="13572" width="11.140625" style="217" customWidth="1"/>
    <col min="13573" max="13575" width="8.5703125" style="217" customWidth="1"/>
    <col min="13576" max="13576" width="32.140625" style="217" customWidth="1"/>
    <col min="13577" max="13577" width="8" style="217" hidden="1" customWidth="1"/>
    <col min="13578" max="13821" width="9.140625" style="217"/>
    <col min="13822" max="13822" width="5.5703125" style="217" customWidth="1"/>
    <col min="13823" max="13823" width="32" style="217" customWidth="1"/>
    <col min="13824" max="13825" width="9.85546875" style="217" customWidth="1"/>
    <col min="13826" max="13827" width="9.42578125" style="217" customWidth="1"/>
    <col min="13828" max="13828" width="11.140625" style="217" customWidth="1"/>
    <col min="13829" max="13831" width="8.5703125" style="217" customWidth="1"/>
    <col min="13832" max="13832" width="32.140625" style="217" customWidth="1"/>
    <col min="13833" max="13833" width="8" style="217" hidden="1" customWidth="1"/>
    <col min="13834" max="14077" width="9.140625" style="217"/>
    <col min="14078" max="14078" width="5.5703125" style="217" customWidth="1"/>
    <col min="14079" max="14079" width="32" style="217" customWidth="1"/>
    <col min="14080" max="14081" width="9.85546875" style="217" customWidth="1"/>
    <col min="14082" max="14083" width="9.42578125" style="217" customWidth="1"/>
    <col min="14084" max="14084" width="11.140625" style="217" customWidth="1"/>
    <col min="14085" max="14087" width="8.5703125" style="217" customWidth="1"/>
    <col min="14088" max="14088" width="32.140625" style="217" customWidth="1"/>
    <col min="14089" max="14089" width="8" style="217" hidden="1" customWidth="1"/>
    <col min="14090" max="14333" width="9.140625" style="217"/>
    <col min="14334" max="14334" width="5.5703125" style="217" customWidth="1"/>
    <col min="14335" max="14335" width="32" style="217" customWidth="1"/>
    <col min="14336" max="14337" width="9.85546875" style="217" customWidth="1"/>
    <col min="14338" max="14339" width="9.42578125" style="217" customWidth="1"/>
    <col min="14340" max="14340" width="11.140625" style="217" customWidth="1"/>
    <col min="14341" max="14343" width="8.5703125" style="217" customWidth="1"/>
    <col min="14344" max="14344" width="32.140625" style="217" customWidth="1"/>
    <col min="14345" max="14345" width="8" style="217" hidden="1" customWidth="1"/>
    <col min="14346" max="14589" width="9.140625" style="217"/>
    <col min="14590" max="14590" width="5.5703125" style="217" customWidth="1"/>
    <col min="14591" max="14591" width="32" style="217" customWidth="1"/>
    <col min="14592" max="14593" width="9.85546875" style="217" customWidth="1"/>
    <col min="14594" max="14595" width="9.42578125" style="217" customWidth="1"/>
    <col min="14596" max="14596" width="11.140625" style="217" customWidth="1"/>
    <col min="14597" max="14599" width="8.5703125" style="217" customWidth="1"/>
    <col min="14600" max="14600" width="32.140625" style="217" customWidth="1"/>
    <col min="14601" max="14601" width="8" style="217" hidden="1" customWidth="1"/>
    <col min="14602" max="14845" width="9.140625" style="217"/>
    <col min="14846" max="14846" width="5.5703125" style="217" customWidth="1"/>
    <col min="14847" max="14847" width="32" style="217" customWidth="1"/>
    <col min="14848" max="14849" width="9.85546875" style="217" customWidth="1"/>
    <col min="14850" max="14851" width="9.42578125" style="217" customWidth="1"/>
    <col min="14852" max="14852" width="11.140625" style="217" customWidth="1"/>
    <col min="14853" max="14855" width="8.5703125" style="217" customWidth="1"/>
    <col min="14856" max="14856" width="32.140625" style="217" customWidth="1"/>
    <col min="14857" max="14857" width="8" style="217" hidden="1" customWidth="1"/>
    <col min="14858" max="15101" width="9.140625" style="217"/>
    <col min="15102" max="15102" width="5.5703125" style="217" customWidth="1"/>
    <col min="15103" max="15103" width="32" style="217" customWidth="1"/>
    <col min="15104" max="15105" width="9.85546875" style="217" customWidth="1"/>
    <col min="15106" max="15107" width="9.42578125" style="217" customWidth="1"/>
    <col min="15108" max="15108" width="11.140625" style="217" customWidth="1"/>
    <col min="15109" max="15111" width="8.5703125" style="217" customWidth="1"/>
    <col min="15112" max="15112" width="32.140625" style="217" customWidth="1"/>
    <col min="15113" max="15113" width="8" style="217" hidden="1" customWidth="1"/>
    <col min="15114" max="15357" width="9.140625" style="217"/>
    <col min="15358" max="15358" width="5.5703125" style="217" customWidth="1"/>
    <col min="15359" max="15359" width="32" style="217" customWidth="1"/>
    <col min="15360" max="15361" width="9.85546875" style="217" customWidth="1"/>
    <col min="15362" max="15363" width="9.42578125" style="217" customWidth="1"/>
    <col min="15364" max="15364" width="11.140625" style="217" customWidth="1"/>
    <col min="15365" max="15367" width="8.5703125" style="217" customWidth="1"/>
    <col min="15368" max="15368" width="32.140625" style="217" customWidth="1"/>
    <col min="15369" max="15369" width="8" style="217" hidden="1" customWidth="1"/>
    <col min="15370" max="15613" width="9.140625" style="217"/>
    <col min="15614" max="15614" width="5.5703125" style="217" customWidth="1"/>
    <col min="15615" max="15615" width="32" style="217" customWidth="1"/>
    <col min="15616" max="15617" width="9.85546875" style="217" customWidth="1"/>
    <col min="15618" max="15619" width="9.42578125" style="217" customWidth="1"/>
    <col min="15620" max="15620" width="11.140625" style="217" customWidth="1"/>
    <col min="15621" max="15623" width="8.5703125" style="217" customWidth="1"/>
    <col min="15624" max="15624" width="32.140625" style="217" customWidth="1"/>
    <col min="15625" max="15625" width="8" style="217" hidden="1" customWidth="1"/>
    <col min="15626" max="15869" width="9.140625" style="217"/>
    <col min="15870" max="15870" width="5.5703125" style="217" customWidth="1"/>
    <col min="15871" max="15871" width="32" style="217" customWidth="1"/>
    <col min="15872" max="15873" width="9.85546875" style="217" customWidth="1"/>
    <col min="15874" max="15875" width="9.42578125" style="217" customWidth="1"/>
    <col min="15876" max="15876" width="11.140625" style="217" customWidth="1"/>
    <col min="15877" max="15879" width="8.5703125" style="217" customWidth="1"/>
    <col min="15880" max="15880" width="32.140625" style="217" customWidth="1"/>
    <col min="15881" max="15881" width="8" style="217" hidden="1" customWidth="1"/>
    <col min="15882" max="16125" width="9.140625" style="217"/>
    <col min="16126" max="16126" width="5.5703125" style="217" customWidth="1"/>
    <col min="16127" max="16127" width="32" style="217" customWidth="1"/>
    <col min="16128" max="16129" width="9.85546875" style="217" customWidth="1"/>
    <col min="16130" max="16131" width="9.42578125" style="217" customWidth="1"/>
    <col min="16132" max="16132" width="11.140625" style="217" customWidth="1"/>
    <col min="16133" max="16135" width="8.5703125" style="217" customWidth="1"/>
    <col min="16136" max="16136" width="32.140625" style="217" customWidth="1"/>
    <col min="16137" max="16137" width="8" style="217" hidden="1" customWidth="1"/>
    <col min="16138" max="16384" width="9.140625" style="217"/>
  </cols>
  <sheetData>
    <row r="1" spans="1:10" x14ac:dyDescent="0.2">
      <c r="A1" s="64" t="s">
        <v>84</v>
      </c>
    </row>
    <row r="2" spans="1:10" ht="38.25" customHeight="1" x14ac:dyDescent="0.2">
      <c r="A2" s="597" t="s">
        <v>228</v>
      </c>
      <c r="B2" s="636"/>
      <c r="C2" s="636"/>
      <c r="D2" s="636"/>
      <c r="E2" s="636"/>
      <c r="F2" s="636"/>
      <c r="G2" s="636"/>
      <c r="H2" s="636"/>
      <c r="I2" s="636"/>
      <c r="J2" s="636"/>
    </row>
    <row r="3" spans="1:10" ht="13.5" thickBot="1" x14ac:dyDescent="0.25">
      <c r="A3" s="218"/>
      <c r="B3" s="218"/>
      <c r="C3" s="219"/>
      <c r="D3" s="456"/>
      <c r="E3" s="456"/>
      <c r="F3" s="456"/>
      <c r="G3" s="456"/>
      <c r="H3" s="489"/>
      <c r="I3" s="489"/>
      <c r="J3" s="219" t="s">
        <v>127</v>
      </c>
    </row>
    <row r="4" spans="1:10" ht="21" customHeight="1" x14ac:dyDescent="0.2">
      <c r="A4" s="599" t="s">
        <v>173</v>
      </c>
      <c r="B4" s="626" t="s">
        <v>174</v>
      </c>
      <c r="C4" s="601" t="s">
        <v>353</v>
      </c>
      <c r="D4" s="603" t="s">
        <v>229</v>
      </c>
      <c r="E4" s="604"/>
      <c r="F4" s="605"/>
      <c r="G4" s="628"/>
      <c r="H4" s="626" t="s">
        <v>532</v>
      </c>
      <c r="I4" s="626" t="s">
        <v>533</v>
      </c>
      <c r="J4" s="638" t="s">
        <v>534</v>
      </c>
    </row>
    <row r="5" spans="1:10" ht="21" customHeight="1" thickBot="1" x14ac:dyDescent="0.25">
      <c r="A5" s="600"/>
      <c r="B5" s="637"/>
      <c r="C5" s="602"/>
      <c r="D5" s="183" t="s">
        <v>177</v>
      </c>
      <c r="E5" s="183" t="s">
        <v>314</v>
      </c>
      <c r="F5" s="183" t="s">
        <v>434</v>
      </c>
      <c r="G5" s="183" t="s">
        <v>435</v>
      </c>
      <c r="H5" s="637"/>
      <c r="I5" s="637"/>
      <c r="J5" s="639"/>
    </row>
    <row r="6" spans="1:10" s="220" customFormat="1" ht="18" customHeight="1" x14ac:dyDescent="0.2">
      <c r="A6" s="609" t="s">
        <v>190</v>
      </c>
      <c r="B6" s="610"/>
      <c r="C6" s="610"/>
      <c r="D6" s="610"/>
      <c r="E6" s="610"/>
      <c r="F6" s="610"/>
      <c r="G6" s="610"/>
      <c r="H6" s="610"/>
      <c r="I6" s="610"/>
      <c r="J6" s="611"/>
    </row>
    <row r="7" spans="1:10" s="336" customFormat="1" ht="45" customHeight="1" x14ac:dyDescent="0.2">
      <c r="A7" s="221" t="s">
        <v>354</v>
      </c>
      <c r="B7" s="468" t="s">
        <v>535</v>
      </c>
      <c r="C7" s="222">
        <f>SUM(D7:G7)</f>
        <v>2400</v>
      </c>
      <c r="D7" s="223">
        <v>800</v>
      </c>
      <c r="E7" s="223">
        <v>800</v>
      </c>
      <c r="F7" s="223">
        <v>800</v>
      </c>
      <c r="G7" s="223">
        <v>0</v>
      </c>
      <c r="H7" s="490" t="s">
        <v>536</v>
      </c>
      <c r="I7" s="469" t="s">
        <v>6</v>
      </c>
      <c r="J7" s="350" t="s">
        <v>355</v>
      </c>
    </row>
    <row r="8" spans="1:10" s="336" customFormat="1" ht="45" customHeight="1" x14ac:dyDescent="0.2">
      <c r="A8" s="491" t="s">
        <v>356</v>
      </c>
      <c r="B8" s="468" t="s">
        <v>535</v>
      </c>
      <c r="C8" s="222">
        <f t="shared" ref="C8:C10" si="0">SUM(D8:G8)</f>
        <v>950</v>
      </c>
      <c r="D8" s="249">
        <v>950</v>
      </c>
      <c r="E8" s="249">
        <v>0</v>
      </c>
      <c r="F8" s="223">
        <v>0</v>
      </c>
      <c r="G8" s="223">
        <v>0</v>
      </c>
      <c r="H8" s="490" t="s">
        <v>537</v>
      </c>
      <c r="I8" s="469" t="s">
        <v>538</v>
      </c>
      <c r="J8" s="350" t="s">
        <v>357</v>
      </c>
    </row>
    <row r="9" spans="1:10" s="336" customFormat="1" ht="57" customHeight="1" x14ac:dyDescent="0.2">
      <c r="A9" s="491" t="s">
        <v>358</v>
      </c>
      <c r="B9" s="468" t="s">
        <v>539</v>
      </c>
      <c r="C9" s="222">
        <f t="shared" si="0"/>
        <v>88500</v>
      </c>
      <c r="D9" s="249">
        <v>29500</v>
      </c>
      <c r="E9" s="249">
        <v>29500</v>
      </c>
      <c r="F9" s="223">
        <v>29500</v>
      </c>
      <c r="G9" s="223">
        <v>0</v>
      </c>
      <c r="H9" s="469" t="s">
        <v>6</v>
      </c>
      <c r="I9" s="469" t="s">
        <v>6</v>
      </c>
      <c r="J9" s="350" t="s">
        <v>359</v>
      </c>
    </row>
    <row r="10" spans="1:10" s="336" customFormat="1" ht="57.75" customHeight="1" thickBot="1" x14ac:dyDescent="0.25">
      <c r="A10" s="492" t="s">
        <v>360</v>
      </c>
      <c r="B10" s="493" t="s">
        <v>539</v>
      </c>
      <c r="C10" s="222">
        <f t="shared" si="0"/>
        <v>2940.4169999999999</v>
      </c>
      <c r="D10" s="355">
        <v>980.41700000000003</v>
      </c>
      <c r="E10" s="355">
        <v>980</v>
      </c>
      <c r="F10" s="356">
        <v>980</v>
      </c>
      <c r="G10" s="356">
        <v>0</v>
      </c>
      <c r="H10" s="462" t="s">
        <v>6</v>
      </c>
      <c r="I10" s="462" t="s">
        <v>6</v>
      </c>
      <c r="J10" s="351" t="s">
        <v>361</v>
      </c>
    </row>
    <row r="11" spans="1:10" s="220" customFormat="1" ht="25.5" customHeight="1" thickBot="1" x14ac:dyDescent="0.25">
      <c r="A11" s="224" t="s">
        <v>191</v>
      </c>
      <c r="B11" s="494"/>
      <c r="C11" s="225">
        <f>SUM(C7:C10)</f>
        <v>94790.417000000001</v>
      </c>
      <c r="D11" s="225">
        <f>SUM(D7:D10)</f>
        <v>32230.417000000001</v>
      </c>
      <c r="E11" s="225">
        <f t="shared" ref="E11:G11" si="1">SUM(E7:E10)</f>
        <v>31280</v>
      </c>
      <c r="F11" s="225">
        <f t="shared" si="1"/>
        <v>31280</v>
      </c>
      <c r="G11" s="225">
        <f t="shared" si="1"/>
        <v>0</v>
      </c>
      <c r="H11" s="495"/>
      <c r="I11" s="495"/>
      <c r="J11" s="226"/>
    </row>
    <row r="12" spans="1:10" s="220" customFormat="1" ht="18" customHeight="1" x14ac:dyDescent="0.2">
      <c r="A12" s="609" t="s">
        <v>131</v>
      </c>
      <c r="B12" s="610"/>
      <c r="C12" s="610"/>
      <c r="D12" s="610"/>
      <c r="E12" s="610"/>
      <c r="F12" s="610"/>
      <c r="G12" s="610"/>
      <c r="H12" s="610"/>
      <c r="I12" s="610"/>
      <c r="J12" s="611"/>
    </row>
    <row r="13" spans="1:10" s="336" customFormat="1" ht="45" customHeight="1" x14ac:dyDescent="0.2">
      <c r="A13" s="492" t="s">
        <v>203</v>
      </c>
      <c r="B13" s="163">
        <v>704</v>
      </c>
      <c r="C13" s="249">
        <f>SUM(D13:G13)</f>
        <v>18750</v>
      </c>
      <c r="D13" s="227">
        <v>18750</v>
      </c>
      <c r="E13" s="227">
        <v>0</v>
      </c>
      <c r="F13" s="227">
        <v>0</v>
      </c>
      <c r="G13" s="227">
        <v>0</v>
      </c>
      <c r="H13" s="490" t="s">
        <v>540</v>
      </c>
      <c r="I13" s="490" t="s">
        <v>6</v>
      </c>
      <c r="J13" s="350" t="s">
        <v>541</v>
      </c>
    </row>
    <row r="14" spans="1:10" s="336" customFormat="1" ht="45" customHeight="1" x14ac:dyDescent="0.2">
      <c r="A14" s="491" t="s">
        <v>362</v>
      </c>
      <c r="B14" s="163">
        <v>705</v>
      </c>
      <c r="C14" s="249">
        <f t="shared" ref="C14:C23" si="2">SUM(D14:G14)</f>
        <v>456</v>
      </c>
      <c r="D14" s="227">
        <v>168</v>
      </c>
      <c r="E14" s="227">
        <v>144</v>
      </c>
      <c r="F14" s="227">
        <v>144</v>
      </c>
      <c r="G14" s="227">
        <v>0</v>
      </c>
      <c r="H14" s="490" t="s">
        <v>6</v>
      </c>
      <c r="I14" s="490" t="s">
        <v>6</v>
      </c>
      <c r="J14" s="350" t="s">
        <v>542</v>
      </c>
    </row>
    <row r="15" spans="1:10" s="336" customFormat="1" ht="34.5" customHeight="1" x14ac:dyDescent="0.2">
      <c r="A15" s="492" t="s">
        <v>363</v>
      </c>
      <c r="B15" s="163">
        <v>703</v>
      </c>
      <c r="C15" s="249">
        <f t="shared" si="2"/>
        <v>38</v>
      </c>
      <c r="D15" s="227">
        <v>15</v>
      </c>
      <c r="E15" s="227">
        <v>15</v>
      </c>
      <c r="F15" s="227">
        <v>8</v>
      </c>
      <c r="G15" s="227">
        <v>0</v>
      </c>
      <c r="H15" s="490" t="s">
        <v>543</v>
      </c>
      <c r="I15" s="490" t="s">
        <v>544</v>
      </c>
      <c r="J15" s="350" t="s">
        <v>364</v>
      </c>
    </row>
    <row r="16" spans="1:10" s="336" customFormat="1" ht="67.5" customHeight="1" x14ac:dyDescent="0.2">
      <c r="A16" s="221" t="s">
        <v>202</v>
      </c>
      <c r="B16" s="163"/>
      <c r="C16" s="249">
        <f t="shared" si="2"/>
        <v>3250</v>
      </c>
      <c r="D16" s="223">
        <v>650</v>
      </c>
      <c r="E16" s="223">
        <v>650</v>
      </c>
      <c r="F16" s="223">
        <v>650</v>
      </c>
      <c r="G16" s="223">
        <v>1300</v>
      </c>
      <c r="H16" s="490" t="s">
        <v>545</v>
      </c>
      <c r="I16" s="469" t="s">
        <v>546</v>
      </c>
      <c r="J16" s="350" t="s">
        <v>290</v>
      </c>
    </row>
    <row r="17" spans="1:10" s="336" customFormat="1" ht="57" customHeight="1" x14ac:dyDescent="0.2">
      <c r="A17" s="491" t="s">
        <v>204</v>
      </c>
      <c r="B17" s="163"/>
      <c r="C17" s="249">
        <f t="shared" si="2"/>
        <v>1500</v>
      </c>
      <c r="D17" s="496">
        <v>500</v>
      </c>
      <c r="E17" s="496">
        <v>500</v>
      </c>
      <c r="F17" s="496">
        <v>500</v>
      </c>
      <c r="G17" s="496">
        <v>0</v>
      </c>
      <c r="H17" s="490" t="s">
        <v>547</v>
      </c>
      <c r="I17" s="490" t="s">
        <v>6</v>
      </c>
      <c r="J17" s="497" t="s">
        <v>279</v>
      </c>
    </row>
    <row r="18" spans="1:10" s="336" customFormat="1" ht="99" customHeight="1" x14ac:dyDescent="0.2">
      <c r="A18" s="491" t="s">
        <v>205</v>
      </c>
      <c r="B18" s="163"/>
      <c r="C18" s="249">
        <f t="shared" si="2"/>
        <v>383575</v>
      </c>
      <c r="D18" s="496">
        <v>76715</v>
      </c>
      <c r="E18" s="496">
        <v>76715</v>
      </c>
      <c r="F18" s="496">
        <v>76715</v>
      </c>
      <c r="G18" s="496">
        <v>153430</v>
      </c>
      <c r="H18" s="498" t="s">
        <v>548</v>
      </c>
      <c r="I18" s="498" t="s">
        <v>549</v>
      </c>
      <c r="J18" s="499" t="s">
        <v>550</v>
      </c>
    </row>
    <row r="19" spans="1:10" s="336" customFormat="1" ht="99" customHeight="1" x14ac:dyDescent="0.2">
      <c r="A19" s="491" t="s">
        <v>206</v>
      </c>
      <c r="B19" s="163"/>
      <c r="C19" s="249">
        <f t="shared" si="2"/>
        <v>6000</v>
      </c>
      <c r="D19" s="496">
        <v>2000</v>
      </c>
      <c r="E19" s="496">
        <v>1600</v>
      </c>
      <c r="F19" s="496">
        <v>1200</v>
      </c>
      <c r="G19" s="496">
        <v>1200</v>
      </c>
      <c r="H19" s="498" t="s">
        <v>548</v>
      </c>
      <c r="I19" s="498" t="s">
        <v>549</v>
      </c>
      <c r="J19" s="499" t="s">
        <v>550</v>
      </c>
    </row>
    <row r="20" spans="1:10" s="336" customFormat="1" ht="45" customHeight="1" x14ac:dyDescent="0.2">
      <c r="A20" s="491" t="s">
        <v>365</v>
      </c>
      <c r="B20" s="163"/>
      <c r="C20" s="249">
        <f t="shared" si="2"/>
        <v>2467450</v>
      </c>
      <c r="D20" s="496">
        <v>739259</v>
      </c>
      <c r="E20" s="496">
        <v>641277</v>
      </c>
      <c r="F20" s="496">
        <v>955414</v>
      </c>
      <c r="G20" s="496">
        <v>131500</v>
      </c>
      <c r="H20" s="498" t="s">
        <v>551</v>
      </c>
      <c r="I20" s="498" t="s">
        <v>552</v>
      </c>
      <c r="J20" s="499" t="s">
        <v>763</v>
      </c>
    </row>
    <row r="21" spans="1:10" s="336" customFormat="1" ht="45" customHeight="1" x14ac:dyDescent="0.2">
      <c r="A21" s="491" t="s">
        <v>366</v>
      </c>
      <c r="B21" s="500"/>
      <c r="C21" s="249">
        <f t="shared" si="2"/>
        <v>55000</v>
      </c>
      <c r="D21" s="501">
        <v>18000</v>
      </c>
      <c r="E21" s="501">
        <v>18000</v>
      </c>
      <c r="F21" s="501">
        <v>16000</v>
      </c>
      <c r="G21" s="501">
        <v>3000</v>
      </c>
      <c r="H21" s="498" t="s">
        <v>551</v>
      </c>
      <c r="I21" s="498" t="s">
        <v>552</v>
      </c>
      <c r="J21" s="502" t="s">
        <v>763</v>
      </c>
    </row>
    <row r="22" spans="1:10" s="336" customFormat="1" ht="89.25" customHeight="1" x14ac:dyDescent="0.2">
      <c r="A22" s="491" t="s">
        <v>553</v>
      </c>
      <c r="B22" s="500"/>
      <c r="C22" s="249">
        <f t="shared" si="2"/>
        <v>841415</v>
      </c>
      <c r="D22" s="501">
        <v>168285</v>
      </c>
      <c r="E22" s="501">
        <v>168285</v>
      </c>
      <c r="F22" s="501">
        <v>168285</v>
      </c>
      <c r="G22" s="501">
        <v>336560</v>
      </c>
      <c r="H22" s="498" t="s">
        <v>551</v>
      </c>
      <c r="I22" s="490" t="s">
        <v>554</v>
      </c>
      <c r="J22" s="502" t="s">
        <v>555</v>
      </c>
    </row>
    <row r="23" spans="1:10" s="336" customFormat="1" ht="90" customHeight="1" thickBot="1" x14ac:dyDescent="0.25">
      <c r="A23" s="503" t="s">
        <v>556</v>
      </c>
      <c r="B23" s="504"/>
      <c r="C23" s="249">
        <f t="shared" si="2"/>
        <v>57200</v>
      </c>
      <c r="D23" s="505">
        <v>20000</v>
      </c>
      <c r="E23" s="505">
        <v>16400</v>
      </c>
      <c r="F23" s="505">
        <v>12800</v>
      </c>
      <c r="G23" s="505">
        <v>8000</v>
      </c>
      <c r="H23" s="498" t="s">
        <v>551</v>
      </c>
      <c r="I23" s="490" t="s">
        <v>554</v>
      </c>
      <c r="J23" s="502" t="s">
        <v>555</v>
      </c>
    </row>
    <row r="24" spans="1:10" s="220" customFormat="1" ht="21.75" thickBot="1" x14ac:dyDescent="0.25">
      <c r="A24" s="230" t="s">
        <v>133</v>
      </c>
      <c r="B24" s="435"/>
      <c r="C24" s="237">
        <f>SUM(C13:C23)</f>
        <v>3834634</v>
      </c>
      <c r="D24" s="237">
        <f t="shared" ref="D24:G24" si="3">SUM(D13:D23)</f>
        <v>1044342</v>
      </c>
      <c r="E24" s="237">
        <f>SUM(E13:E23)</f>
        <v>923586</v>
      </c>
      <c r="F24" s="237">
        <f t="shared" si="3"/>
        <v>1231716</v>
      </c>
      <c r="G24" s="237">
        <f t="shared" si="3"/>
        <v>634990</v>
      </c>
      <c r="H24" s="495"/>
      <c r="I24" s="495"/>
      <c r="J24" s="235"/>
    </row>
    <row r="25" spans="1:10" s="220" customFormat="1" ht="18" customHeight="1" x14ac:dyDescent="0.2">
      <c r="A25" s="630" t="s">
        <v>192</v>
      </c>
      <c r="B25" s="631"/>
      <c r="C25" s="631"/>
      <c r="D25" s="631"/>
      <c r="E25" s="631"/>
      <c r="F25" s="631"/>
      <c r="G25" s="631"/>
      <c r="H25" s="631"/>
      <c r="I25" s="631"/>
      <c r="J25" s="632"/>
    </row>
    <row r="26" spans="1:10" s="336" customFormat="1" ht="67.5" customHeight="1" x14ac:dyDescent="0.2">
      <c r="A26" s="491" t="s">
        <v>557</v>
      </c>
      <c r="B26" s="163">
        <v>1603</v>
      </c>
      <c r="C26" s="506">
        <f>SUM(D26:G26)</f>
        <v>3638689</v>
      </c>
      <c r="D26" s="507">
        <v>733333</v>
      </c>
      <c r="E26" s="508">
        <v>733333</v>
      </c>
      <c r="F26" s="508">
        <v>733333</v>
      </c>
      <c r="G26" s="508">
        <v>1438690</v>
      </c>
      <c r="H26" s="509" t="s">
        <v>558</v>
      </c>
      <c r="I26" s="510" t="s">
        <v>559</v>
      </c>
      <c r="J26" s="497" t="s">
        <v>560</v>
      </c>
    </row>
    <row r="27" spans="1:10" s="336" customFormat="1" ht="67.5" customHeight="1" x14ac:dyDescent="0.2">
      <c r="A27" s="491" t="s">
        <v>561</v>
      </c>
      <c r="B27" s="163">
        <v>1603</v>
      </c>
      <c r="C27" s="506">
        <f>SUM(D27:G27)</f>
        <v>336846</v>
      </c>
      <c r="D27" s="507">
        <v>112282</v>
      </c>
      <c r="E27" s="508">
        <v>112282</v>
      </c>
      <c r="F27" s="508">
        <v>112282</v>
      </c>
      <c r="G27" s="508">
        <v>0</v>
      </c>
      <c r="H27" s="509" t="s">
        <v>558</v>
      </c>
      <c r="I27" s="511" t="s">
        <v>562</v>
      </c>
      <c r="J27" s="499" t="s">
        <v>563</v>
      </c>
    </row>
    <row r="28" spans="1:10" s="336" customFormat="1" ht="57" customHeight="1" x14ac:dyDescent="0.2">
      <c r="A28" s="491" t="s">
        <v>207</v>
      </c>
      <c r="B28" s="163">
        <v>1603</v>
      </c>
      <c r="C28" s="506">
        <f t="shared" ref="C28:C61" si="4">SUM(D28:G28)</f>
        <v>1020709</v>
      </c>
      <c r="D28" s="512">
        <v>207602</v>
      </c>
      <c r="E28" s="512">
        <v>207602</v>
      </c>
      <c r="F28" s="512">
        <v>207602</v>
      </c>
      <c r="G28" s="512">
        <v>397903</v>
      </c>
      <c r="H28" s="509" t="s">
        <v>558</v>
      </c>
      <c r="I28" s="511" t="s">
        <v>564</v>
      </c>
      <c r="J28" s="499" t="s">
        <v>565</v>
      </c>
    </row>
    <row r="29" spans="1:10" s="336" customFormat="1" ht="52.5" x14ac:dyDescent="0.2">
      <c r="A29" s="491" t="s">
        <v>208</v>
      </c>
      <c r="B29" s="163">
        <v>1603</v>
      </c>
      <c r="C29" s="506">
        <f t="shared" si="4"/>
        <v>221361</v>
      </c>
      <c r="D29" s="513">
        <v>32004</v>
      </c>
      <c r="E29" s="513">
        <v>32004</v>
      </c>
      <c r="F29" s="513">
        <v>32004</v>
      </c>
      <c r="G29" s="513">
        <v>125349</v>
      </c>
      <c r="H29" s="509" t="s">
        <v>558</v>
      </c>
      <c r="I29" s="510" t="s">
        <v>566</v>
      </c>
      <c r="J29" s="497" t="s">
        <v>567</v>
      </c>
    </row>
    <row r="30" spans="1:10" s="390" customFormat="1" ht="57" customHeight="1" x14ac:dyDescent="0.2">
      <c r="A30" s="491" t="s">
        <v>568</v>
      </c>
      <c r="B30" s="163">
        <v>1603</v>
      </c>
      <c r="C30" s="506">
        <f t="shared" si="4"/>
        <v>327500</v>
      </c>
      <c r="D30" s="513">
        <v>65500</v>
      </c>
      <c r="E30" s="513">
        <v>65500</v>
      </c>
      <c r="F30" s="513">
        <v>65500</v>
      </c>
      <c r="G30" s="513">
        <v>131000</v>
      </c>
      <c r="H30" s="509" t="s">
        <v>558</v>
      </c>
      <c r="I30" s="510" t="s">
        <v>569</v>
      </c>
      <c r="J30" s="497" t="s">
        <v>570</v>
      </c>
    </row>
    <row r="31" spans="1:10" s="336" customFormat="1" ht="57" customHeight="1" x14ac:dyDescent="0.2">
      <c r="A31" s="491" t="s">
        <v>571</v>
      </c>
      <c r="B31" s="163">
        <v>1603</v>
      </c>
      <c r="C31" s="506">
        <f t="shared" si="4"/>
        <v>53335</v>
      </c>
      <c r="D31" s="496">
        <v>10667</v>
      </c>
      <c r="E31" s="496">
        <v>10667</v>
      </c>
      <c r="F31" s="496">
        <v>10667</v>
      </c>
      <c r="G31" s="496">
        <v>21334</v>
      </c>
      <c r="H31" s="509" t="s">
        <v>572</v>
      </c>
      <c r="I31" s="510" t="s">
        <v>573</v>
      </c>
      <c r="J31" s="497" t="s">
        <v>574</v>
      </c>
    </row>
    <row r="32" spans="1:10" s="390" customFormat="1" ht="57" customHeight="1" x14ac:dyDescent="0.2">
      <c r="A32" s="491" t="s">
        <v>575</v>
      </c>
      <c r="B32" s="163">
        <v>1603</v>
      </c>
      <c r="C32" s="506">
        <f t="shared" si="4"/>
        <v>4235</v>
      </c>
      <c r="D32" s="513">
        <v>847</v>
      </c>
      <c r="E32" s="513">
        <v>847</v>
      </c>
      <c r="F32" s="513">
        <v>847</v>
      </c>
      <c r="G32" s="513">
        <v>1694</v>
      </c>
      <c r="H32" s="509" t="s">
        <v>576</v>
      </c>
      <c r="I32" s="510" t="s">
        <v>577</v>
      </c>
      <c r="J32" s="497" t="s">
        <v>578</v>
      </c>
    </row>
    <row r="33" spans="1:11" s="336" customFormat="1" ht="34.5" customHeight="1" x14ac:dyDescent="0.2">
      <c r="A33" s="491" t="s">
        <v>579</v>
      </c>
      <c r="B33" s="163">
        <v>1616</v>
      </c>
      <c r="C33" s="506">
        <f t="shared" si="4"/>
        <v>24600</v>
      </c>
      <c r="D33" s="513">
        <v>8200</v>
      </c>
      <c r="E33" s="513">
        <v>8200</v>
      </c>
      <c r="F33" s="513">
        <v>8200</v>
      </c>
      <c r="G33" s="513">
        <v>0</v>
      </c>
      <c r="H33" s="509" t="s">
        <v>580</v>
      </c>
      <c r="I33" s="510" t="s">
        <v>581</v>
      </c>
      <c r="J33" s="497" t="s">
        <v>582</v>
      </c>
    </row>
    <row r="34" spans="1:11" s="336" customFormat="1" ht="57" customHeight="1" x14ac:dyDescent="0.2">
      <c r="A34" s="491" t="s">
        <v>367</v>
      </c>
      <c r="B34" s="163"/>
      <c r="C34" s="231">
        <f t="shared" si="4"/>
        <v>227531</v>
      </c>
      <c r="D34" s="513">
        <v>0</v>
      </c>
      <c r="E34" s="513">
        <v>0</v>
      </c>
      <c r="F34" s="513">
        <v>0</v>
      </c>
      <c r="G34" s="513">
        <v>227531</v>
      </c>
      <c r="H34" s="509" t="s">
        <v>583</v>
      </c>
      <c r="I34" s="510" t="s">
        <v>584</v>
      </c>
      <c r="J34" s="497" t="s">
        <v>585</v>
      </c>
    </row>
    <row r="35" spans="1:11" s="336" customFormat="1" ht="57" customHeight="1" x14ac:dyDescent="0.2">
      <c r="A35" s="221" t="s">
        <v>586</v>
      </c>
      <c r="B35" s="163">
        <v>1620</v>
      </c>
      <c r="C35" s="506">
        <f t="shared" si="4"/>
        <v>83200</v>
      </c>
      <c r="D35" s="513">
        <v>20800</v>
      </c>
      <c r="E35" s="513">
        <v>20800</v>
      </c>
      <c r="F35" s="513">
        <v>20800</v>
      </c>
      <c r="G35" s="513">
        <v>20800</v>
      </c>
      <c r="H35" s="509" t="s">
        <v>6</v>
      </c>
      <c r="I35" s="509" t="s">
        <v>587</v>
      </c>
      <c r="J35" s="350" t="s">
        <v>588</v>
      </c>
    </row>
    <row r="36" spans="1:11" s="336" customFormat="1" ht="45" customHeight="1" x14ac:dyDescent="0.2">
      <c r="A36" s="221" t="s">
        <v>589</v>
      </c>
      <c r="B36" s="163">
        <v>1620</v>
      </c>
      <c r="C36" s="506">
        <f t="shared" si="4"/>
        <v>601965</v>
      </c>
      <c r="D36" s="513">
        <v>200655</v>
      </c>
      <c r="E36" s="513">
        <v>200655</v>
      </c>
      <c r="F36" s="513">
        <v>200655</v>
      </c>
      <c r="G36" s="513">
        <v>0</v>
      </c>
      <c r="H36" s="509" t="s">
        <v>6</v>
      </c>
      <c r="I36" s="509" t="s">
        <v>587</v>
      </c>
      <c r="J36" s="350" t="s">
        <v>590</v>
      </c>
    </row>
    <row r="37" spans="1:11" s="392" customFormat="1" ht="24" customHeight="1" x14ac:dyDescent="0.2">
      <c r="A37" s="491" t="s">
        <v>368</v>
      </c>
      <c r="B37" s="514"/>
      <c r="C37" s="506">
        <f t="shared" si="4"/>
        <v>14500</v>
      </c>
      <c r="D37" s="513">
        <v>14500</v>
      </c>
      <c r="E37" s="389">
        <v>0</v>
      </c>
      <c r="F37" s="496">
        <v>0</v>
      </c>
      <c r="G37" s="496">
        <v>0</v>
      </c>
      <c r="H37" s="509" t="s">
        <v>591</v>
      </c>
      <c r="I37" s="510" t="s">
        <v>592</v>
      </c>
      <c r="J37" s="497" t="s">
        <v>369</v>
      </c>
      <c r="K37" s="336"/>
    </row>
    <row r="38" spans="1:11" s="336" customFormat="1" ht="94.5" x14ac:dyDescent="0.2">
      <c r="A38" s="491" t="s">
        <v>209</v>
      </c>
      <c r="B38" s="163">
        <v>1604</v>
      </c>
      <c r="C38" s="506">
        <f t="shared" si="4"/>
        <v>274992</v>
      </c>
      <c r="D38" s="515">
        <v>54999</v>
      </c>
      <c r="E38" s="515">
        <v>54999</v>
      </c>
      <c r="F38" s="515">
        <v>54999</v>
      </c>
      <c r="G38" s="515">
        <v>109995</v>
      </c>
      <c r="H38" s="509" t="s">
        <v>593</v>
      </c>
      <c r="I38" s="510" t="s">
        <v>594</v>
      </c>
      <c r="J38" s="497" t="s">
        <v>370</v>
      </c>
    </row>
    <row r="39" spans="1:11" s="336" customFormat="1" ht="94.5" x14ac:dyDescent="0.2">
      <c r="A39" s="491" t="s">
        <v>210</v>
      </c>
      <c r="B39" s="163">
        <v>1604</v>
      </c>
      <c r="C39" s="506">
        <f t="shared" si="4"/>
        <v>478258</v>
      </c>
      <c r="D39" s="496">
        <v>79710</v>
      </c>
      <c r="E39" s="496">
        <v>79710</v>
      </c>
      <c r="F39" s="496">
        <v>79710</v>
      </c>
      <c r="G39" s="496">
        <v>239128</v>
      </c>
      <c r="H39" s="509" t="s">
        <v>595</v>
      </c>
      <c r="I39" s="510" t="s">
        <v>596</v>
      </c>
      <c r="J39" s="497" t="s">
        <v>597</v>
      </c>
    </row>
    <row r="40" spans="1:11" s="336" customFormat="1" ht="90" customHeight="1" x14ac:dyDescent="0.2">
      <c r="A40" s="491" t="s">
        <v>212</v>
      </c>
      <c r="B40" s="163">
        <v>1604</v>
      </c>
      <c r="C40" s="506">
        <f t="shared" si="4"/>
        <v>435867</v>
      </c>
      <c r="D40" s="496">
        <v>58116</v>
      </c>
      <c r="E40" s="496">
        <v>58116</v>
      </c>
      <c r="F40" s="496">
        <v>58116</v>
      </c>
      <c r="G40" s="496">
        <v>261519</v>
      </c>
      <c r="H40" s="509" t="s">
        <v>598</v>
      </c>
      <c r="I40" s="510" t="s">
        <v>599</v>
      </c>
      <c r="J40" s="497" t="s">
        <v>600</v>
      </c>
    </row>
    <row r="41" spans="1:11" s="336" customFormat="1" ht="99" customHeight="1" x14ac:dyDescent="0.2">
      <c r="A41" s="491" t="s">
        <v>213</v>
      </c>
      <c r="B41" s="163">
        <v>1604</v>
      </c>
      <c r="C41" s="506">
        <f t="shared" si="4"/>
        <v>596102</v>
      </c>
      <c r="D41" s="496">
        <v>79480</v>
      </c>
      <c r="E41" s="496">
        <v>79480</v>
      </c>
      <c r="F41" s="496">
        <v>79480</v>
      </c>
      <c r="G41" s="496">
        <v>357662</v>
      </c>
      <c r="H41" s="509" t="s">
        <v>598</v>
      </c>
      <c r="I41" s="510" t="s">
        <v>601</v>
      </c>
      <c r="J41" s="497" t="s">
        <v>602</v>
      </c>
    </row>
    <row r="42" spans="1:11" s="336" customFormat="1" ht="105" x14ac:dyDescent="0.2">
      <c r="A42" s="491" t="s">
        <v>214</v>
      </c>
      <c r="B42" s="163">
        <v>1604</v>
      </c>
      <c r="C42" s="506">
        <f t="shared" si="4"/>
        <v>249722</v>
      </c>
      <c r="D42" s="496">
        <v>31216</v>
      </c>
      <c r="E42" s="496">
        <v>31216</v>
      </c>
      <c r="F42" s="496">
        <v>31216</v>
      </c>
      <c r="G42" s="496">
        <v>156074</v>
      </c>
      <c r="H42" s="509" t="s">
        <v>603</v>
      </c>
      <c r="I42" s="510" t="s">
        <v>604</v>
      </c>
      <c r="J42" s="497" t="s">
        <v>605</v>
      </c>
    </row>
    <row r="43" spans="1:11" s="336" customFormat="1" ht="105" x14ac:dyDescent="0.2">
      <c r="A43" s="491" t="s">
        <v>215</v>
      </c>
      <c r="B43" s="163">
        <v>1604</v>
      </c>
      <c r="C43" s="506">
        <f t="shared" si="4"/>
        <v>1192856</v>
      </c>
      <c r="D43" s="496">
        <v>149107</v>
      </c>
      <c r="E43" s="496">
        <v>149107</v>
      </c>
      <c r="F43" s="496">
        <v>149107</v>
      </c>
      <c r="G43" s="496">
        <v>745535</v>
      </c>
      <c r="H43" s="509" t="s">
        <v>593</v>
      </c>
      <c r="I43" s="510" t="s">
        <v>606</v>
      </c>
      <c r="J43" s="497" t="s">
        <v>605</v>
      </c>
    </row>
    <row r="44" spans="1:11" s="336" customFormat="1" ht="115.5" x14ac:dyDescent="0.2">
      <c r="A44" s="491" t="s">
        <v>216</v>
      </c>
      <c r="B44" s="163">
        <v>1604</v>
      </c>
      <c r="C44" s="506">
        <f t="shared" si="4"/>
        <v>928926</v>
      </c>
      <c r="D44" s="496">
        <v>116116</v>
      </c>
      <c r="E44" s="496">
        <v>116116</v>
      </c>
      <c r="F44" s="496">
        <v>116116</v>
      </c>
      <c r="G44" s="496">
        <v>580578</v>
      </c>
      <c r="H44" s="509" t="s">
        <v>607</v>
      </c>
      <c r="I44" s="510" t="s">
        <v>608</v>
      </c>
      <c r="J44" s="497" t="s">
        <v>609</v>
      </c>
    </row>
    <row r="45" spans="1:11" s="336" customFormat="1" ht="115.5" x14ac:dyDescent="0.2">
      <c r="A45" s="491" t="s">
        <v>217</v>
      </c>
      <c r="B45" s="163">
        <v>1604</v>
      </c>
      <c r="C45" s="231">
        <f t="shared" si="4"/>
        <v>773622</v>
      </c>
      <c r="D45" s="496">
        <v>91015</v>
      </c>
      <c r="E45" s="496">
        <v>91015</v>
      </c>
      <c r="F45" s="496">
        <v>91015</v>
      </c>
      <c r="G45" s="496">
        <v>500577</v>
      </c>
      <c r="H45" s="509" t="s">
        <v>610</v>
      </c>
      <c r="I45" s="510" t="s">
        <v>611</v>
      </c>
      <c r="J45" s="497" t="s">
        <v>612</v>
      </c>
    </row>
    <row r="46" spans="1:11" s="336" customFormat="1" ht="105" x14ac:dyDescent="0.2">
      <c r="A46" s="491" t="s">
        <v>222</v>
      </c>
      <c r="B46" s="163">
        <v>1604</v>
      </c>
      <c r="C46" s="231">
        <f t="shared" si="4"/>
        <v>465109</v>
      </c>
      <c r="D46" s="496">
        <v>54719</v>
      </c>
      <c r="E46" s="496">
        <v>54719</v>
      </c>
      <c r="F46" s="496">
        <v>54719</v>
      </c>
      <c r="G46" s="496">
        <v>300952</v>
      </c>
      <c r="H46" s="509" t="s">
        <v>593</v>
      </c>
      <c r="I46" s="510" t="s">
        <v>613</v>
      </c>
      <c r="J46" s="516" t="s">
        <v>381</v>
      </c>
    </row>
    <row r="47" spans="1:11" s="336" customFormat="1" ht="115.5" x14ac:dyDescent="0.2">
      <c r="A47" s="491" t="s">
        <v>220</v>
      </c>
      <c r="B47" s="163">
        <v>1604</v>
      </c>
      <c r="C47" s="506">
        <f t="shared" si="4"/>
        <v>1118440</v>
      </c>
      <c r="D47" s="496">
        <v>131582</v>
      </c>
      <c r="E47" s="496">
        <v>131582</v>
      </c>
      <c r="F47" s="496">
        <v>131582</v>
      </c>
      <c r="G47" s="496">
        <v>723694</v>
      </c>
      <c r="H47" s="509" t="s">
        <v>593</v>
      </c>
      <c r="I47" s="510" t="s">
        <v>614</v>
      </c>
      <c r="J47" s="516" t="s">
        <v>612</v>
      </c>
      <c r="K47" s="390"/>
    </row>
    <row r="48" spans="1:11" s="336" customFormat="1" ht="115.5" x14ac:dyDescent="0.2">
      <c r="A48" s="491" t="s">
        <v>219</v>
      </c>
      <c r="B48" s="163">
        <v>1604</v>
      </c>
      <c r="C48" s="506">
        <f t="shared" si="4"/>
        <v>297123</v>
      </c>
      <c r="D48" s="496">
        <v>37140</v>
      </c>
      <c r="E48" s="496">
        <v>37140</v>
      </c>
      <c r="F48" s="496">
        <v>37140</v>
      </c>
      <c r="G48" s="496">
        <v>185703</v>
      </c>
      <c r="H48" s="509" t="s">
        <v>610</v>
      </c>
      <c r="I48" s="510" t="s">
        <v>615</v>
      </c>
      <c r="J48" s="516" t="s">
        <v>616</v>
      </c>
    </row>
    <row r="49" spans="1:10" s="336" customFormat="1" ht="115.5" x14ac:dyDescent="0.2">
      <c r="A49" s="491" t="s">
        <v>223</v>
      </c>
      <c r="B49" s="163">
        <v>1604</v>
      </c>
      <c r="C49" s="506">
        <f t="shared" si="4"/>
        <v>552169</v>
      </c>
      <c r="D49" s="496">
        <v>69022</v>
      </c>
      <c r="E49" s="496">
        <v>69022</v>
      </c>
      <c r="F49" s="496">
        <v>69022</v>
      </c>
      <c r="G49" s="496">
        <v>345103</v>
      </c>
      <c r="H49" s="509" t="s">
        <v>610</v>
      </c>
      <c r="I49" s="510" t="s">
        <v>617</v>
      </c>
      <c r="J49" s="516" t="s">
        <v>618</v>
      </c>
    </row>
    <row r="50" spans="1:10" s="336" customFormat="1" ht="115.5" x14ac:dyDescent="0.2">
      <c r="A50" s="491" t="s">
        <v>221</v>
      </c>
      <c r="B50" s="163">
        <v>1604</v>
      </c>
      <c r="C50" s="231">
        <f t="shared" si="4"/>
        <v>455192</v>
      </c>
      <c r="D50" s="496">
        <v>56899</v>
      </c>
      <c r="E50" s="496">
        <v>56899</v>
      </c>
      <c r="F50" s="496">
        <v>56899</v>
      </c>
      <c r="G50" s="496">
        <v>284495</v>
      </c>
      <c r="H50" s="509" t="s">
        <v>610</v>
      </c>
      <c r="I50" s="510" t="s">
        <v>619</v>
      </c>
      <c r="J50" s="516" t="s">
        <v>616</v>
      </c>
    </row>
    <row r="51" spans="1:10" s="336" customFormat="1" ht="105" x14ac:dyDescent="0.2">
      <c r="A51" s="491" t="s">
        <v>382</v>
      </c>
      <c r="B51" s="163">
        <v>1604</v>
      </c>
      <c r="C51" s="506">
        <f t="shared" si="4"/>
        <v>669966</v>
      </c>
      <c r="D51" s="496">
        <v>78820</v>
      </c>
      <c r="E51" s="496">
        <v>78820</v>
      </c>
      <c r="F51" s="496">
        <v>78820</v>
      </c>
      <c r="G51" s="496">
        <v>433506</v>
      </c>
      <c r="H51" s="509" t="s">
        <v>603</v>
      </c>
      <c r="I51" s="510" t="s">
        <v>620</v>
      </c>
      <c r="J51" s="497" t="s">
        <v>621</v>
      </c>
    </row>
    <row r="52" spans="1:10" s="336" customFormat="1" ht="105" x14ac:dyDescent="0.2">
      <c r="A52" s="491" t="s">
        <v>218</v>
      </c>
      <c r="B52" s="163">
        <v>1604</v>
      </c>
      <c r="C52" s="506">
        <f t="shared" si="4"/>
        <v>959954</v>
      </c>
      <c r="D52" s="517">
        <v>101048</v>
      </c>
      <c r="E52" s="517">
        <v>101048</v>
      </c>
      <c r="F52" s="517">
        <v>101048</v>
      </c>
      <c r="G52" s="517">
        <v>656810</v>
      </c>
      <c r="H52" s="509" t="s">
        <v>595</v>
      </c>
      <c r="I52" s="510" t="s">
        <v>622</v>
      </c>
      <c r="J52" s="516" t="s">
        <v>753</v>
      </c>
    </row>
    <row r="53" spans="1:10" s="391" customFormat="1" ht="45" customHeight="1" x14ac:dyDescent="0.2">
      <c r="A53" s="491" t="s">
        <v>371</v>
      </c>
      <c r="B53" s="163">
        <v>1604</v>
      </c>
      <c r="C53" s="506">
        <f t="shared" si="4"/>
        <v>1476</v>
      </c>
      <c r="D53" s="517">
        <v>492</v>
      </c>
      <c r="E53" s="517">
        <v>492</v>
      </c>
      <c r="F53" s="517">
        <v>492</v>
      </c>
      <c r="G53" s="518">
        <v>0</v>
      </c>
      <c r="H53" s="509" t="s">
        <v>623</v>
      </c>
      <c r="I53" s="510" t="s">
        <v>624</v>
      </c>
      <c r="J53" s="497" t="s">
        <v>372</v>
      </c>
    </row>
    <row r="54" spans="1:10" s="391" customFormat="1" ht="45" customHeight="1" x14ac:dyDescent="0.2">
      <c r="A54" s="491" t="s">
        <v>373</v>
      </c>
      <c r="B54" s="163">
        <v>1604</v>
      </c>
      <c r="C54" s="506">
        <f t="shared" si="4"/>
        <v>369</v>
      </c>
      <c r="D54" s="517">
        <v>123</v>
      </c>
      <c r="E54" s="517">
        <v>123</v>
      </c>
      <c r="F54" s="517">
        <v>123</v>
      </c>
      <c r="G54" s="517">
        <v>0</v>
      </c>
      <c r="H54" s="509" t="s">
        <v>625</v>
      </c>
      <c r="I54" s="510" t="s">
        <v>626</v>
      </c>
      <c r="J54" s="497" t="s">
        <v>372</v>
      </c>
    </row>
    <row r="55" spans="1:10" s="391" customFormat="1" ht="45" customHeight="1" x14ac:dyDescent="0.2">
      <c r="A55" s="491" t="s">
        <v>374</v>
      </c>
      <c r="B55" s="163">
        <v>1604</v>
      </c>
      <c r="C55" s="506">
        <f t="shared" si="4"/>
        <v>161752</v>
      </c>
      <c r="D55" s="517">
        <v>20219</v>
      </c>
      <c r="E55" s="517">
        <v>20219</v>
      </c>
      <c r="F55" s="517">
        <v>20219</v>
      </c>
      <c r="G55" s="517">
        <v>101095</v>
      </c>
      <c r="H55" s="509" t="s">
        <v>627</v>
      </c>
      <c r="I55" s="510" t="s">
        <v>628</v>
      </c>
      <c r="J55" s="497" t="s">
        <v>375</v>
      </c>
    </row>
    <row r="56" spans="1:10" s="391" customFormat="1" ht="45" customHeight="1" x14ac:dyDescent="0.2">
      <c r="A56" s="491" t="s">
        <v>376</v>
      </c>
      <c r="B56" s="163">
        <v>1604</v>
      </c>
      <c r="C56" s="506">
        <f t="shared" si="4"/>
        <v>15825</v>
      </c>
      <c r="D56" s="517">
        <v>1979</v>
      </c>
      <c r="E56" s="517">
        <v>1979</v>
      </c>
      <c r="F56" s="517">
        <v>1979</v>
      </c>
      <c r="G56" s="517">
        <v>9888</v>
      </c>
      <c r="H56" s="509" t="s">
        <v>629</v>
      </c>
      <c r="I56" s="510" t="s">
        <v>630</v>
      </c>
      <c r="J56" s="497" t="s">
        <v>377</v>
      </c>
    </row>
    <row r="57" spans="1:10" s="391" customFormat="1" ht="45" customHeight="1" x14ac:dyDescent="0.2">
      <c r="A57" s="491" t="s">
        <v>378</v>
      </c>
      <c r="B57" s="163">
        <v>1604</v>
      </c>
      <c r="C57" s="506">
        <f t="shared" si="4"/>
        <v>71138</v>
      </c>
      <c r="D57" s="517">
        <v>17785</v>
      </c>
      <c r="E57" s="517">
        <v>17785</v>
      </c>
      <c r="F57" s="517">
        <v>17785</v>
      </c>
      <c r="G57" s="517">
        <v>17783</v>
      </c>
      <c r="H57" s="509" t="s">
        <v>631</v>
      </c>
      <c r="I57" s="510" t="s">
        <v>632</v>
      </c>
      <c r="J57" s="497" t="s">
        <v>379</v>
      </c>
    </row>
    <row r="58" spans="1:10" s="336" customFormat="1" ht="89.25" customHeight="1" x14ac:dyDescent="0.2">
      <c r="A58" s="221" t="s">
        <v>211</v>
      </c>
      <c r="B58" s="163">
        <v>1604</v>
      </c>
      <c r="C58" s="231">
        <f t="shared" si="4"/>
        <v>52500</v>
      </c>
      <c r="D58" s="496">
        <v>7500</v>
      </c>
      <c r="E58" s="496">
        <v>7500</v>
      </c>
      <c r="F58" s="496">
        <v>7500</v>
      </c>
      <c r="G58" s="496">
        <v>30000</v>
      </c>
      <c r="H58" s="509" t="s">
        <v>633</v>
      </c>
      <c r="I58" s="510" t="s">
        <v>634</v>
      </c>
      <c r="J58" s="350" t="s">
        <v>635</v>
      </c>
    </row>
    <row r="59" spans="1:10" s="336" customFormat="1" ht="67.5" customHeight="1" x14ac:dyDescent="0.2">
      <c r="A59" s="221" t="s">
        <v>380</v>
      </c>
      <c r="B59" s="163">
        <v>1604</v>
      </c>
      <c r="C59" s="506">
        <f t="shared" si="4"/>
        <v>19200</v>
      </c>
      <c r="D59" s="515">
        <v>2400</v>
      </c>
      <c r="E59" s="515">
        <v>2400</v>
      </c>
      <c r="F59" s="515">
        <v>2400</v>
      </c>
      <c r="G59" s="515">
        <v>12000</v>
      </c>
      <c r="H59" s="509" t="s">
        <v>636</v>
      </c>
      <c r="I59" s="510" t="s">
        <v>637</v>
      </c>
      <c r="J59" s="519" t="s">
        <v>638</v>
      </c>
    </row>
    <row r="60" spans="1:10" s="336" customFormat="1" ht="126" x14ac:dyDescent="0.2">
      <c r="A60" s="491" t="s">
        <v>639</v>
      </c>
      <c r="B60" s="163">
        <v>1604</v>
      </c>
      <c r="C60" s="506">
        <f t="shared" si="4"/>
        <v>1947322</v>
      </c>
      <c r="D60" s="496">
        <v>194733</v>
      </c>
      <c r="E60" s="496">
        <v>194733</v>
      </c>
      <c r="F60" s="496">
        <v>194732</v>
      </c>
      <c r="G60" s="496">
        <v>1363124</v>
      </c>
      <c r="H60" s="509" t="s">
        <v>6</v>
      </c>
      <c r="I60" s="510" t="s">
        <v>640</v>
      </c>
      <c r="J60" s="497" t="s">
        <v>641</v>
      </c>
    </row>
    <row r="61" spans="1:10" s="336" customFormat="1" ht="35.25" customHeight="1" thickBot="1" x14ac:dyDescent="0.25">
      <c r="A61" s="492" t="s">
        <v>642</v>
      </c>
      <c r="B61" s="232">
        <v>1617</v>
      </c>
      <c r="C61" s="506">
        <f t="shared" si="4"/>
        <v>1740</v>
      </c>
      <c r="D61" s="520">
        <v>580</v>
      </c>
      <c r="E61" s="520">
        <v>580</v>
      </c>
      <c r="F61" s="520">
        <v>580</v>
      </c>
      <c r="G61" s="520">
        <v>0</v>
      </c>
      <c r="H61" s="521" t="s">
        <v>643</v>
      </c>
      <c r="I61" s="522" t="s">
        <v>644</v>
      </c>
      <c r="J61" s="523" t="s">
        <v>645</v>
      </c>
    </row>
    <row r="62" spans="1:10" s="220" customFormat="1" ht="25.5" customHeight="1" thickBot="1" x14ac:dyDescent="0.25">
      <c r="A62" s="230" t="s">
        <v>180</v>
      </c>
      <c r="B62" s="435"/>
      <c r="C62" s="237">
        <f>SUM(C26:C61)</f>
        <v>18274091</v>
      </c>
      <c r="D62" s="237">
        <f>SUM(D26:D61)</f>
        <v>2841190</v>
      </c>
      <c r="E62" s="237">
        <f>SUM(E26:E61)</f>
        <v>2826690</v>
      </c>
      <c r="F62" s="237">
        <f>SUM(F26:F61)</f>
        <v>2826689</v>
      </c>
      <c r="G62" s="237">
        <f>SUM(G26:G61)</f>
        <v>9779522</v>
      </c>
      <c r="H62" s="495"/>
      <c r="I62" s="495"/>
      <c r="J62" s="226"/>
    </row>
    <row r="63" spans="1:10" s="220" customFormat="1" ht="18" customHeight="1" x14ac:dyDescent="0.2">
      <c r="A63" s="633" t="s">
        <v>181</v>
      </c>
      <c r="B63" s="634"/>
      <c r="C63" s="634"/>
      <c r="D63" s="634"/>
      <c r="E63" s="634"/>
      <c r="F63" s="634"/>
      <c r="G63" s="634"/>
      <c r="H63" s="634"/>
      <c r="I63" s="634"/>
      <c r="J63" s="635"/>
    </row>
    <row r="64" spans="1:10" s="336" customFormat="1" ht="34.5" customHeight="1" x14ac:dyDescent="0.2">
      <c r="A64" s="492" t="s">
        <v>383</v>
      </c>
      <c r="B64" s="468" t="s">
        <v>646</v>
      </c>
      <c r="C64" s="222">
        <f>SUM(D64:G64)</f>
        <v>44.04</v>
      </c>
      <c r="D64" s="355">
        <v>14.52</v>
      </c>
      <c r="E64" s="355">
        <v>14.52</v>
      </c>
      <c r="F64" s="355">
        <v>15</v>
      </c>
      <c r="G64" s="355">
        <v>0</v>
      </c>
      <c r="H64" s="469" t="s">
        <v>647</v>
      </c>
      <c r="I64" s="469" t="s">
        <v>648</v>
      </c>
      <c r="J64" s="351" t="s">
        <v>384</v>
      </c>
    </row>
    <row r="65" spans="1:11" s="336" customFormat="1" ht="34.5" customHeight="1" x14ac:dyDescent="0.2">
      <c r="A65" s="492" t="s">
        <v>385</v>
      </c>
      <c r="B65" s="493" t="s">
        <v>649</v>
      </c>
      <c r="C65" s="222">
        <f t="shared" ref="C65:C66" si="5">SUM(D65:G65)</f>
        <v>126.7</v>
      </c>
      <c r="D65" s="355">
        <v>42.35</v>
      </c>
      <c r="E65" s="355">
        <v>42.35</v>
      </c>
      <c r="F65" s="355">
        <v>42</v>
      </c>
      <c r="G65" s="355">
        <v>0</v>
      </c>
      <c r="H65" s="490" t="s">
        <v>650</v>
      </c>
      <c r="I65" s="469" t="s">
        <v>651</v>
      </c>
      <c r="J65" s="351" t="s">
        <v>386</v>
      </c>
    </row>
    <row r="66" spans="1:11" s="336" customFormat="1" ht="53.25" thickBot="1" x14ac:dyDescent="0.25">
      <c r="A66" s="492" t="s">
        <v>652</v>
      </c>
      <c r="B66" s="493" t="s">
        <v>653</v>
      </c>
      <c r="C66" s="222">
        <f t="shared" si="5"/>
        <v>60000</v>
      </c>
      <c r="D66" s="355">
        <v>20000</v>
      </c>
      <c r="E66" s="355">
        <v>20000</v>
      </c>
      <c r="F66" s="355">
        <v>20000</v>
      </c>
      <c r="G66" s="355">
        <v>0</v>
      </c>
      <c r="H66" s="490" t="s">
        <v>583</v>
      </c>
      <c r="I66" s="462" t="s">
        <v>654</v>
      </c>
      <c r="J66" s="351" t="s">
        <v>655</v>
      </c>
    </row>
    <row r="67" spans="1:11" s="220" customFormat="1" ht="15.75" customHeight="1" thickBot="1" x14ac:dyDescent="0.25">
      <c r="A67" s="230" t="s">
        <v>182</v>
      </c>
      <c r="B67" s="435"/>
      <c r="C67" s="237">
        <f>SUM(C64:C66)</f>
        <v>60170.74</v>
      </c>
      <c r="D67" s="237">
        <f t="shared" ref="D67:G67" si="6">SUM(D64:D66)</f>
        <v>20056.87</v>
      </c>
      <c r="E67" s="237">
        <f t="shared" si="6"/>
        <v>20056.87</v>
      </c>
      <c r="F67" s="237">
        <f t="shared" si="6"/>
        <v>20057</v>
      </c>
      <c r="G67" s="237">
        <f t="shared" si="6"/>
        <v>0</v>
      </c>
      <c r="H67" s="495"/>
      <c r="I67" s="495"/>
      <c r="J67" s="226"/>
    </row>
    <row r="68" spans="1:11" s="220" customFormat="1" ht="15.75" customHeight="1" x14ac:dyDescent="0.2">
      <c r="A68" s="241" t="s">
        <v>134</v>
      </c>
      <c r="B68" s="242"/>
      <c r="C68" s="242"/>
      <c r="D68" s="242"/>
      <c r="E68" s="242"/>
      <c r="F68" s="242"/>
      <c r="G68" s="242"/>
      <c r="H68" s="536"/>
      <c r="I68" s="536"/>
      <c r="J68" s="243"/>
    </row>
    <row r="69" spans="1:11" s="220" customFormat="1" ht="68.25" customHeight="1" thickBot="1" x14ac:dyDescent="0.25">
      <c r="A69" s="393" t="s">
        <v>391</v>
      </c>
      <c r="B69" s="537"/>
      <c r="C69" s="389">
        <f>SUM(D69:G69)</f>
        <v>300000</v>
      </c>
      <c r="D69" s="517">
        <v>0</v>
      </c>
      <c r="E69" s="517">
        <v>150000</v>
      </c>
      <c r="F69" s="517">
        <v>150000</v>
      </c>
      <c r="G69" s="517">
        <v>0</v>
      </c>
      <c r="H69" s="163" t="s">
        <v>709</v>
      </c>
      <c r="I69" s="163" t="s">
        <v>6</v>
      </c>
      <c r="J69" s="538" t="s">
        <v>392</v>
      </c>
    </row>
    <row r="70" spans="1:11" s="220" customFormat="1" ht="15.75" customHeight="1" thickBot="1" x14ac:dyDescent="0.25">
      <c r="A70" s="230" t="s">
        <v>139</v>
      </c>
      <c r="B70" s="225"/>
      <c r="C70" s="225">
        <f t="shared" ref="C70:G70" si="7">SUM(C69:C69)</f>
        <v>300000</v>
      </c>
      <c r="D70" s="225">
        <f t="shared" si="7"/>
        <v>0</v>
      </c>
      <c r="E70" s="225">
        <f t="shared" si="7"/>
        <v>150000</v>
      </c>
      <c r="F70" s="225">
        <f t="shared" si="7"/>
        <v>150000</v>
      </c>
      <c r="G70" s="225">
        <f t="shared" si="7"/>
        <v>0</v>
      </c>
      <c r="H70" s="495"/>
      <c r="I70" s="495"/>
      <c r="J70" s="226"/>
    </row>
    <row r="71" spans="1:11" s="220" customFormat="1" ht="18" customHeight="1" x14ac:dyDescent="0.2">
      <c r="A71" s="633" t="s">
        <v>144</v>
      </c>
      <c r="B71" s="634"/>
      <c r="C71" s="634"/>
      <c r="D71" s="634"/>
      <c r="E71" s="634"/>
      <c r="F71" s="634"/>
      <c r="G71" s="634"/>
      <c r="H71" s="634"/>
      <c r="I71" s="634"/>
      <c r="J71" s="635"/>
    </row>
    <row r="72" spans="1:11" s="336" customFormat="1" ht="45" customHeight="1" x14ac:dyDescent="0.2">
      <c r="A72" s="491" t="s">
        <v>237</v>
      </c>
      <c r="B72" s="524">
        <v>1116</v>
      </c>
      <c r="C72" s="249">
        <f>SUM(D72:G72)</f>
        <v>15000</v>
      </c>
      <c r="D72" s="249">
        <v>5000</v>
      </c>
      <c r="E72" s="227">
        <v>5000</v>
      </c>
      <c r="F72" s="249">
        <v>5000</v>
      </c>
      <c r="G72" s="249">
        <v>0</v>
      </c>
      <c r="H72" s="490" t="s">
        <v>656</v>
      </c>
      <c r="I72" s="469" t="s">
        <v>6</v>
      </c>
      <c r="J72" s="350" t="s">
        <v>657</v>
      </c>
    </row>
    <row r="73" spans="1:11" s="336" customFormat="1" ht="57" customHeight="1" x14ac:dyDescent="0.2">
      <c r="A73" s="491" t="s">
        <v>658</v>
      </c>
      <c r="B73" s="524">
        <v>1252</v>
      </c>
      <c r="C73" s="249">
        <f t="shared" ref="C73:C81" si="8">SUM(D73:G73)</f>
        <v>297</v>
      </c>
      <c r="D73" s="249">
        <v>99</v>
      </c>
      <c r="E73" s="249">
        <v>99</v>
      </c>
      <c r="F73" s="249">
        <v>99</v>
      </c>
      <c r="G73" s="249">
        <v>0</v>
      </c>
      <c r="H73" s="490" t="s">
        <v>659</v>
      </c>
      <c r="I73" s="469" t="s">
        <v>6</v>
      </c>
      <c r="J73" s="350" t="s">
        <v>396</v>
      </c>
    </row>
    <row r="74" spans="1:11" s="336" customFormat="1" ht="67.5" customHeight="1" x14ac:dyDescent="0.2">
      <c r="A74" s="492" t="s">
        <v>236</v>
      </c>
      <c r="B74" s="522">
        <v>1139</v>
      </c>
      <c r="C74" s="249">
        <f t="shared" si="8"/>
        <v>2592</v>
      </c>
      <c r="D74" s="355">
        <v>864</v>
      </c>
      <c r="E74" s="355">
        <v>864</v>
      </c>
      <c r="F74" s="355">
        <v>864</v>
      </c>
      <c r="G74" s="355">
        <v>0</v>
      </c>
      <c r="H74" s="490" t="s">
        <v>660</v>
      </c>
      <c r="I74" s="469" t="s">
        <v>6</v>
      </c>
      <c r="J74" s="351" t="s">
        <v>661</v>
      </c>
    </row>
    <row r="75" spans="1:11" s="390" customFormat="1" ht="34.5" customHeight="1" x14ac:dyDescent="0.2">
      <c r="A75" s="525" t="s">
        <v>662</v>
      </c>
      <c r="B75" s="522">
        <v>1131</v>
      </c>
      <c r="C75" s="249">
        <f t="shared" si="8"/>
        <v>12000</v>
      </c>
      <c r="D75" s="355">
        <v>4000</v>
      </c>
      <c r="E75" s="355">
        <v>4000</v>
      </c>
      <c r="F75" s="355">
        <v>4000</v>
      </c>
      <c r="G75" s="355">
        <v>0</v>
      </c>
      <c r="H75" s="490" t="s">
        <v>663</v>
      </c>
      <c r="I75" s="469" t="s">
        <v>6</v>
      </c>
      <c r="J75" s="351" t="s">
        <v>664</v>
      </c>
      <c r="K75" s="526"/>
    </row>
    <row r="76" spans="1:11" s="336" customFormat="1" ht="45.75" customHeight="1" x14ac:dyDescent="0.2">
      <c r="A76" s="397" t="s">
        <v>665</v>
      </c>
      <c r="B76" s="163">
        <v>1132</v>
      </c>
      <c r="C76" s="249">
        <f t="shared" si="8"/>
        <v>10000</v>
      </c>
      <c r="D76" s="227">
        <v>10000</v>
      </c>
      <c r="E76" s="227">
        <v>0</v>
      </c>
      <c r="F76" s="227">
        <v>0</v>
      </c>
      <c r="G76" s="227">
        <v>0</v>
      </c>
      <c r="H76" s="490" t="s">
        <v>666</v>
      </c>
      <c r="I76" s="490" t="s">
        <v>667</v>
      </c>
      <c r="J76" s="350" t="s">
        <v>668</v>
      </c>
    </row>
    <row r="77" spans="1:11" s="336" customFormat="1" ht="45.75" customHeight="1" x14ac:dyDescent="0.2">
      <c r="A77" s="397" t="s">
        <v>669</v>
      </c>
      <c r="B77" s="163">
        <v>1731</v>
      </c>
      <c r="C77" s="249">
        <f t="shared" si="8"/>
        <v>199</v>
      </c>
      <c r="D77" s="227">
        <v>99</v>
      </c>
      <c r="E77" s="227">
        <v>100</v>
      </c>
      <c r="F77" s="227">
        <v>0</v>
      </c>
      <c r="G77" s="227">
        <v>0</v>
      </c>
      <c r="H77" s="490" t="s">
        <v>670</v>
      </c>
      <c r="I77" s="527" t="s">
        <v>671</v>
      </c>
      <c r="J77" s="350" t="s">
        <v>672</v>
      </c>
      <c r="K77" s="528"/>
    </row>
    <row r="78" spans="1:11" s="336" customFormat="1" ht="45.75" customHeight="1" x14ac:dyDescent="0.2">
      <c r="A78" s="397" t="s">
        <v>673</v>
      </c>
      <c r="B78" s="163">
        <v>1731</v>
      </c>
      <c r="C78" s="249">
        <f t="shared" si="8"/>
        <v>138</v>
      </c>
      <c r="D78" s="227">
        <v>138</v>
      </c>
      <c r="E78" s="227">
        <v>0</v>
      </c>
      <c r="F78" s="227">
        <v>0</v>
      </c>
      <c r="G78" s="227">
        <v>0</v>
      </c>
      <c r="H78" s="490" t="s">
        <v>670</v>
      </c>
      <c r="I78" s="527" t="s">
        <v>671</v>
      </c>
      <c r="J78" s="350" t="s">
        <v>674</v>
      </c>
      <c r="K78" s="528"/>
    </row>
    <row r="79" spans="1:11" s="336" customFormat="1" ht="24" customHeight="1" x14ac:dyDescent="0.2">
      <c r="A79" s="397" t="s">
        <v>675</v>
      </c>
      <c r="B79" s="163">
        <v>1731</v>
      </c>
      <c r="C79" s="249">
        <f t="shared" si="8"/>
        <v>3194</v>
      </c>
      <c r="D79" s="227">
        <v>3194</v>
      </c>
      <c r="E79" s="227">
        <v>0</v>
      </c>
      <c r="F79" s="227">
        <v>0</v>
      </c>
      <c r="G79" s="227">
        <v>0</v>
      </c>
      <c r="H79" s="490" t="s">
        <v>670</v>
      </c>
      <c r="I79" s="527" t="s">
        <v>671</v>
      </c>
      <c r="J79" s="350" t="s">
        <v>676</v>
      </c>
    </row>
    <row r="80" spans="1:11" s="336" customFormat="1" ht="45" customHeight="1" x14ac:dyDescent="0.2">
      <c r="A80" s="397" t="s">
        <v>677</v>
      </c>
      <c r="B80" s="163">
        <v>1733</v>
      </c>
      <c r="C80" s="249">
        <f t="shared" si="8"/>
        <v>4955</v>
      </c>
      <c r="D80" s="227">
        <v>0</v>
      </c>
      <c r="E80" s="227">
        <v>4955</v>
      </c>
      <c r="F80" s="227">
        <v>0</v>
      </c>
      <c r="G80" s="227">
        <v>0</v>
      </c>
      <c r="H80" s="490" t="s">
        <v>678</v>
      </c>
      <c r="I80" s="490" t="s">
        <v>679</v>
      </c>
      <c r="J80" s="350" t="s">
        <v>680</v>
      </c>
    </row>
    <row r="81" spans="1:12" s="336" customFormat="1" ht="15.75" customHeight="1" thickBot="1" x14ac:dyDescent="0.25">
      <c r="A81" s="397" t="s">
        <v>681</v>
      </c>
      <c r="B81" s="163">
        <v>1737</v>
      </c>
      <c r="C81" s="249">
        <f t="shared" si="8"/>
        <v>3017</v>
      </c>
      <c r="D81" s="227">
        <v>3017</v>
      </c>
      <c r="E81" s="227">
        <v>0</v>
      </c>
      <c r="F81" s="227">
        <v>0</v>
      </c>
      <c r="G81" s="227">
        <v>0</v>
      </c>
      <c r="H81" s="490" t="s">
        <v>670</v>
      </c>
      <c r="I81" s="490" t="s">
        <v>671</v>
      </c>
      <c r="J81" s="350" t="s">
        <v>682</v>
      </c>
    </row>
    <row r="82" spans="1:12" s="220" customFormat="1" ht="15.75" customHeight="1" thickBot="1" x14ac:dyDescent="0.25">
      <c r="A82" s="230" t="s">
        <v>145</v>
      </c>
      <c r="B82" s="435"/>
      <c r="C82" s="237">
        <f>SUM(C72:C81)</f>
        <v>51392</v>
      </c>
      <c r="D82" s="237">
        <f t="shared" ref="D82:G82" si="9">SUM(D72:D81)</f>
        <v>26411</v>
      </c>
      <c r="E82" s="237">
        <f t="shared" si="9"/>
        <v>15018</v>
      </c>
      <c r="F82" s="237">
        <f t="shared" si="9"/>
        <v>9963</v>
      </c>
      <c r="G82" s="237">
        <f t="shared" si="9"/>
        <v>0</v>
      </c>
      <c r="H82" s="495"/>
      <c r="I82" s="495"/>
      <c r="J82" s="226"/>
    </row>
    <row r="83" spans="1:12" s="220" customFormat="1" ht="18" customHeight="1" x14ac:dyDescent="0.2">
      <c r="A83" s="394" t="s">
        <v>140</v>
      </c>
      <c r="B83" s="395"/>
      <c r="C83" s="395"/>
      <c r="D83" s="395"/>
      <c r="E83" s="395"/>
      <c r="F83" s="395"/>
      <c r="G83" s="395"/>
      <c r="H83" s="529"/>
      <c r="I83" s="529"/>
      <c r="J83" s="396"/>
    </row>
    <row r="84" spans="1:12" s="336" customFormat="1" ht="73.5" x14ac:dyDescent="0.2">
      <c r="A84" s="236" t="s">
        <v>238</v>
      </c>
      <c r="B84" s="530">
        <v>1124</v>
      </c>
      <c r="C84" s="222">
        <f>SUM(D84:G84)</f>
        <v>3000</v>
      </c>
      <c r="D84" s="227">
        <v>2000</v>
      </c>
      <c r="E84" s="227">
        <v>500</v>
      </c>
      <c r="F84" s="227">
        <v>500</v>
      </c>
      <c r="G84" s="227">
        <v>0</v>
      </c>
      <c r="H84" s="490" t="s">
        <v>683</v>
      </c>
      <c r="I84" s="490" t="s">
        <v>684</v>
      </c>
      <c r="J84" s="350" t="s">
        <v>685</v>
      </c>
    </row>
    <row r="85" spans="1:12" s="336" customFormat="1" ht="67.5" customHeight="1" x14ac:dyDescent="0.2">
      <c r="A85" s="236" t="s">
        <v>239</v>
      </c>
      <c r="B85" s="530">
        <v>1128</v>
      </c>
      <c r="C85" s="222">
        <f t="shared" ref="C85:C93" si="10">SUM(D85:G85)</f>
        <v>420</v>
      </c>
      <c r="D85" s="227">
        <v>140</v>
      </c>
      <c r="E85" s="227">
        <v>140</v>
      </c>
      <c r="F85" s="227">
        <v>140</v>
      </c>
      <c r="G85" s="227">
        <v>0</v>
      </c>
      <c r="H85" s="490" t="s">
        <v>686</v>
      </c>
      <c r="I85" s="490" t="s">
        <v>6</v>
      </c>
      <c r="J85" s="350" t="s">
        <v>387</v>
      </c>
    </row>
    <row r="86" spans="1:12" s="336" customFormat="1" ht="52.5" x14ac:dyDescent="0.2">
      <c r="A86" s="236" t="s">
        <v>388</v>
      </c>
      <c r="B86" s="530">
        <v>1109</v>
      </c>
      <c r="C86" s="222">
        <f t="shared" si="10"/>
        <v>8</v>
      </c>
      <c r="D86" s="227">
        <v>8</v>
      </c>
      <c r="E86" s="227">
        <v>0</v>
      </c>
      <c r="F86" s="227">
        <v>0</v>
      </c>
      <c r="G86" s="227">
        <v>0</v>
      </c>
      <c r="H86" s="490" t="s">
        <v>687</v>
      </c>
      <c r="I86" s="490" t="s">
        <v>6</v>
      </c>
      <c r="J86" s="350" t="s">
        <v>389</v>
      </c>
    </row>
    <row r="87" spans="1:12" s="336" customFormat="1" ht="34.5" customHeight="1" x14ac:dyDescent="0.2">
      <c r="A87" s="236" t="s">
        <v>688</v>
      </c>
      <c r="B87" s="530">
        <v>1127</v>
      </c>
      <c r="C87" s="222">
        <f t="shared" si="10"/>
        <v>5170</v>
      </c>
      <c r="D87" s="227">
        <f>5170</f>
        <v>5170</v>
      </c>
      <c r="E87" s="227">
        <v>0</v>
      </c>
      <c r="F87" s="227">
        <v>0</v>
      </c>
      <c r="G87" s="227">
        <v>0</v>
      </c>
      <c r="H87" s="490" t="s">
        <v>583</v>
      </c>
      <c r="I87" s="490" t="s">
        <v>689</v>
      </c>
      <c r="J87" s="350" t="s">
        <v>690</v>
      </c>
    </row>
    <row r="88" spans="1:12" s="336" customFormat="1" ht="34.5" customHeight="1" x14ac:dyDescent="0.2">
      <c r="A88" s="236" t="s">
        <v>224</v>
      </c>
      <c r="B88" s="163">
        <v>1101</v>
      </c>
      <c r="C88" s="222">
        <f t="shared" si="10"/>
        <v>200</v>
      </c>
      <c r="D88" s="227">
        <v>200</v>
      </c>
      <c r="E88" s="227">
        <v>0</v>
      </c>
      <c r="F88" s="227">
        <v>0</v>
      </c>
      <c r="G88" s="227">
        <v>0</v>
      </c>
      <c r="H88" s="490" t="s">
        <v>691</v>
      </c>
      <c r="I88" s="490" t="s">
        <v>692</v>
      </c>
      <c r="J88" s="350" t="s">
        <v>693</v>
      </c>
    </row>
    <row r="89" spans="1:12" s="390" customFormat="1" ht="34.5" customHeight="1" x14ac:dyDescent="0.2">
      <c r="A89" s="531" t="s">
        <v>694</v>
      </c>
      <c r="B89" s="232">
        <v>1101</v>
      </c>
      <c r="C89" s="222">
        <f t="shared" si="10"/>
        <v>720</v>
      </c>
      <c r="D89" s="227">
        <v>480</v>
      </c>
      <c r="E89" s="233">
        <v>240</v>
      </c>
      <c r="F89" s="233">
        <v>0</v>
      </c>
      <c r="G89" s="233">
        <v>0</v>
      </c>
      <c r="H89" s="490" t="s">
        <v>6</v>
      </c>
      <c r="I89" s="490" t="s">
        <v>587</v>
      </c>
      <c r="J89" s="351" t="s">
        <v>695</v>
      </c>
    </row>
    <row r="90" spans="1:12" s="336" customFormat="1" ht="34.5" customHeight="1" x14ac:dyDescent="0.2">
      <c r="A90" s="531" t="s">
        <v>390</v>
      </c>
      <c r="B90" s="493" t="s">
        <v>696</v>
      </c>
      <c r="C90" s="222">
        <f t="shared" si="10"/>
        <v>726</v>
      </c>
      <c r="D90" s="233">
        <v>242</v>
      </c>
      <c r="E90" s="233">
        <v>242</v>
      </c>
      <c r="F90" s="233">
        <v>242</v>
      </c>
      <c r="G90" s="233">
        <v>0</v>
      </c>
      <c r="H90" s="490" t="s">
        <v>697</v>
      </c>
      <c r="I90" s="490" t="s">
        <v>698</v>
      </c>
      <c r="J90" s="351" t="s">
        <v>699</v>
      </c>
    </row>
    <row r="91" spans="1:12" s="390" customFormat="1" ht="34.5" customHeight="1" x14ac:dyDescent="0.2">
      <c r="A91" s="397" t="s">
        <v>700</v>
      </c>
      <c r="B91" s="163">
        <v>1740</v>
      </c>
      <c r="C91" s="249">
        <f t="shared" si="10"/>
        <v>3996</v>
      </c>
      <c r="D91" s="227">
        <v>2664</v>
      </c>
      <c r="E91" s="227">
        <v>1332</v>
      </c>
      <c r="F91" s="227">
        <v>0</v>
      </c>
      <c r="G91" s="227">
        <v>0</v>
      </c>
      <c r="H91" s="490" t="s">
        <v>701</v>
      </c>
      <c r="I91" s="527" t="s">
        <v>671</v>
      </c>
      <c r="J91" s="350" t="s">
        <v>702</v>
      </c>
    </row>
    <row r="92" spans="1:12" s="390" customFormat="1" ht="34.5" customHeight="1" x14ac:dyDescent="0.2">
      <c r="A92" s="236" t="s">
        <v>703</v>
      </c>
      <c r="B92" s="381">
        <v>1744</v>
      </c>
      <c r="C92" s="222">
        <f t="shared" si="10"/>
        <v>984</v>
      </c>
      <c r="D92" s="227">
        <v>984</v>
      </c>
      <c r="E92" s="227">
        <v>0</v>
      </c>
      <c r="F92" s="227">
        <v>0</v>
      </c>
      <c r="G92" s="227">
        <v>0</v>
      </c>
      <c r="H92" s="490" t="s">
        <v>704</v>
      </c>
      <c r="I92" s="490" t="s">
        <v>671</v>
      </c>
      <c r="J92" s="350" t="s">
        <v>705</v>
      </c>
    </row>
    <row r="93" spans="1:12" s="390" customFormat="1" ht="35.25" customHeight="1" thickBot="1" x14ac:dyDescent="0.25">
      <c r="A93" s="532" t="s">
        <v>706</v>
      </c>
      <c r="B93" s="533">
        <v>1745</v>
      </c>
      <c r="C93" s="534">
        <f t="shared" si="10"/>
        <v>719</v>
      </c>
      <c r="D93" s="229">
        <v>719</v>
      </c>
      <c r="E93" s="229">
        <v>0</v>
      </c>
      <c r="F93" s="229">
        <v>0</v>
      </c>
      <c r="G93" s="229">
        <v>0</v>
      </c>
      <c r="H93" s="535" t="s">
        <v>707</v>
      </c>
      <c r="I93" s="535" t="s">
        <v>671</v>
      </c>
      <c r="J93" s="353" t="s">
        <v>708</v>
      </c>
    </row>
    <row r="94" spans="1:12" s="220" customFormat="1" ht="15.75" customHeight="1" thickBot="1" x14ac:dyDescent="0.25">
      <c r="A94" s="224" t="s">
        <v>143</v>
      </c>
      <c r="B94" s="225"/>
      <c r="C94" s="225">
        <f>SUM(C84:C93)</f>
        <v>15943</v>
      </c>
      <c r="D94" s="225">
        <f t="shared" ref="D94:G94" si="11">SUM(D84:D93)</f>
        <v>12607</v>
      </c>
      <c r="E94" s="225">
        <f t="shared" si="11"/>
        <v>2454</v>
      </c>
      <c r="F94" s="225">
        <f t="shared" si="11"/>
        <v>882</v>
      </c>
      <c r="G94" s="225">
        <f t="shared" si="11"/>
        <v>0</v>
      </c>
      <c r="H94" s="495"/>
      <c r="I94" s="495"/>
      <c r="J94" s="226"/>
    </row>
    <row r="95" spans="1:12" s="220" customFormat="1" ht="18" customHeight="1" x14ac:dyDescent="0.2">
      <c r="A95" s="241" t="s">
        <v>154</v>
      </c>
      <c r="B95" s="242"/>
      <c r="C95" s="242"/>
      <c r="D95" s="242"/>
      <c r="E95" s="242"/>
      <c r="F95" s="242"/>
      <c r="G95" s="242"/>
      <c r="H95" s="536"/>
      <c r="I95" s="536"/>
      <c r="J95" s="243"/>
    </row>
    <row r="96" spans="1:12" s="220" customFormat="1" ht="34.5" customHeight="1" x14ac:dyDescent="0.2">
      <c r="A96" s="491" t="s">
        <v>710</v>
      </c>
      <c r="B96" s="163">
        <v>1308</v>
      </c>
      <c r="C96" s="389">
        <f>SUM(D96:G96)</f>
        <v>1016.5</v>
      </c>
      <c r="D96" s="227">
        <v>726</v>
      </c>
      <c r="E96" s="227">
        <v>290.5</v>
      </c>
      <c r="F96" s="227">
        <v>0</v>
      </c>
      <c r="G96" s="227">
        <v>0</v>
      </c>
      <c r="H96" s="509" t="s">
        <v>711</v>
      </c>
      <c r="I96" s="539" t="s">
        <v>712</v>
      </c>
      <c r="J96" s="499" t="s">
        <v>713</v>
      </c>
      <c r="K96" s="540"/>
      <c r="L96" s="541"/>
    </row>
    <row r="97" spans="1:13" s="220" customFormat="1" ht="45" customHeight="1" x14ac:dyDescent="0.2">
      <c r="A97" s="491" t="s">
        <v>714</v>
      </c>
      <c r="B97" s="163">
        <v>1311</v>
      </c>
      <c r="C97" s="389">
        <f t="shared" ref="C97:C98" si="12">SUM(D97:G97)</f>
        <v>17000</v>
      </c>
      <c r="D97" s="227">
        <v>0</v>
      </c>
      <c r="E97" s="227">
        <v>0</v>
      </c>
      <c r="F97" s="227">
        <v>17000</v>
      </c>
      <c r="G97" s="227">
        <v>0</v>
      </c>
      <c r="H97" s="571" t="s">
        <v>715</v>
      </c>
      <c r="I97" s="163" t="s">
        <v>716</v>
      </c>
      <c r="J97" s="499" t="s">
        <v>717</v>
      </c>
      <c r="K97" s="540"/>
      <c r="L97" s="542"/>
      <c r="M97" s="336"/>
    </row>
    <row r="98" spans="1:13" s="336" customFormat="1" ht="35.25" customHeight="1" thickBot="1" x14ac:dyDescent="0.25">
      <c r="A98" s="491" t="s">
        <v>393</v>
      </c>
      <c r="B98" s="468" t="s">
        <v>718</v>
      </c>
      <c r="C98" s="389">
        <f t="shared" si="12"/>
        <v>23400</v>
      </c>
      <c r="D98" s="227">
        <v>7800</v>
      </c>
      <c r="E98" s="227">
        <v>7800</v>
      </c>
      <c r="F98" s="227">
        <v>7800</v>
      </c>
      <c r="G98" s="227">
        <v>0</v>
      </c>
      <c r="H98" s="490" t="s">
        <v>719</v>
      </c>
      <c r="I98" s="490" t="s">
        <v>720</v>
      </c>
      <c r="J98" s="352" t="s">
        <v>721</v>
      </c>
    </row>
    <row r="99" spans="1:13" s="220" customFormat="1" ht="15.75" customHeight="1" thickBot="1" x14ac:dyDescent="0.25">
      <c r="A99" s="230" t="s">
        <v>155</v>
      </c>
      <c r="B99" s="225"/>
      <c r="C99" s="225">
        <f>SUM(C96:C98)</f>
        <v>41416.5</v>
      </c>
      <c r="D99" s="225">
        <f t="shared" ref="D99:G99" si="13">SUM(D96:D98)</f>
        <v>8526</v>
      </c>
      <c r="E99" s="225">
        <f t="shared" si="13"/>
        <v>8090.5</v>
      </c>
      <c r="F99" s="225">
        <f t="shared" si="13"/>
        <v>24800</v>
      </c>
      <c r="G99" s="225">
        <f t="shared" si="13"/>
        <v>0</v>
      </c>
      <c r="H99" s="495"/>
      <c r="I99" s="495"/>
      <c r="J99" s="226"/>
    </row>
    <row r="100" spans="1:13" s="220" customFormat="1" ht="18" customHeight="1" x14ac:dyDescent="0.2">
      <c r="A100" s="594" t="s">
        <v>735</v>
      </c>
      <c r="B100" s="595"/>
      <c r="C100" s="595"/>
      <c r="D100" s="595"/>
      <c r="E100" s="595"/>
      <c r="F100" s="595"/>
      <c r="G100" s="595"/>
      <c r="H100" s="595"/>
      <c r="I100" s="595"/>
      <c r="J100" s="596"/>
      <c r="K100" s="244"/>
    </row>
    <row r="101" spans="1:13" s="390" customFormat="1" ht="45" customHeight="1" x14ac:dyDescent="0.2">
      <c r="A101" s="221" t="s">
        <v>736</v>
      </c>
      <c r="B101" s="163">
        <v>1019</v>
      </c>
      <c r="C101" s="231">
        <f>SUM(D101:G101)</f>
        <v>566.28</v>
      </c>
      <c r="D101" s="227">
        <v>566.28</v>
      </c>
      <c r="E101" s="227">
        <v>0</v>
      </c>
      <c r="F101" s="227">
        <v>0</v>
      </c>
      <c r="G101" s="227">
        <v>0</v>
      </c>
      <c r="H101" s="490" t="s">
        <v>737</v>
      </c>
      <c r="I101" s="490" t="s">
        <v>738</v>
      </c>
      <c r="J101" s="350" t="s">
        <v>739</v>
      </c>
      <c r="K101" s="549"/>
    </row>
    <row r="102" spans="1:13" s="336" customFormat="1" ht="35.25" customHeight="1" thickBot="1" x14ac:dyDescent="0.25">
      <c r="A102" s="234" t="s">
        <v>740</v>
      </c>
      <c r="B102" s="232">
        <v>1019</v>
      </c>
      <c r="C102" s="231">
        <f>SUM(D102:G102)</f>
        <v>518.36400000000003</v>
      </c>
      <c r="D102" s="233">
        <v>518.36400000000003</v>
      </c>
      <c r="E102" s="233">
        <v>0</v>
      </c>
      <c r="F102" s="233">
        <v>0</v>
      </c>
      <c r="G102" s="233">
        <v>0</v>
      </c>
      <c r="H102" s="550" t="s">
        <v>741</v>
      </c>
      <c r="I102" s="548" t="s">
        <v>742</v>
      </c>
      <c r="J102" s="351" t="s">
        <v>743</v>
      </c>
      <c r="K102" s="337"/>
    </row>
    <row r="103" spans="1:13" s="220" customFormat="1" ht="25.5" customHeight="1" thickBot="1" x14ac:dyDescent="0.25">
      <c r="A103" s="230" t="s">
        <v>767</v>
      </c>
      <c r="B103" s="435"/>
      <c r="C103" s="225">
        <f>SUM(C101:C102)</f>
        <v>1084.644</v>
      </c>
      <c r="D103" s="225">
        <f t="shared" ref="D103:G103" si="14">SUM(D101:D102)</f>
        <v>1084.644</v>
      </c>
      <c r="E103" s="225">
        <f t="shared" si="14"/>
        <v>0</v>
      </c>
      <c r="F103" s="225">
        <f t="shared" si="14"/>
        <v>0</v>
      </c>
      <c r="G103" s="225">
        <f t="shared" si="14"/>
        <v>0</v>
      </c>
      <c r="H103" s="495"/>
      <c r="I103" s="495"/>
      <c r="J103" s="226"/>
    </row>
    <row r="104" spans="1:13" s="220" customFormat="1" ht="18" customHeight="1" x14ac:dyDescent="0.2">
      <c r="A104" s="241" t="s">
        <v>156</v>
      </c>
      <c r="B104" s="242"/>
      <c r="C104" s="242"/>
      <c r="D104" s="242"/>
      <c r="E104" s="242"/>
      <c r="F104" s="242"/>
      <c r="G104" s="242"/>
      <c r="H104" s="543"/>
      <c r="I104" s="543"/>
      <c r="J104" s="250"/>
    </row>
    <row r="105" spans="1:13" s="336" customFormat="1" ht="45" customHeight="1" x14ac:dyDescent="0.2">
      <c r="A105" s="221" t="s">
        <v>225</v>
      </c>
      <c r="B105" s="163"/>
      <c r="C105" s="231">
        <f>SUM(D105:G105)</f>
        <v>31000</v>
      </c>
      <c r="D105" s="227">
        <v>0</v>
      </c>
      <c r="E105" s="544">
        <v>0</v>
      </c>
      <c r="F105" s="544">
        <v>0</v>
      </c>
      <c r="G105" s="544">
        <v>31000</v>
      </c>
      <c r="H105" s="498" t="s">
        <v>722</v>
      </c>
      <c r="I105" s="498" t="s">
        <v>723</v>
      </c>
      <c r="J105" s="352" t="s">
        <v>240</v>
      </c>
    </row>
    <row r="106" spans="1:13" s="336" customFormat="1" ht="45" customHeight="1" x14ac:dyDescent="0.2">
      <c r="A106" s="234" t="s">
        <v>226</v>
      </c>
      <c r="B106" s="232"/>
      <c r="C106" s="231">
        <f t="shared" ref="C106:C110" si="15">SUM(D106:G106)</f>
        <v>9800</v>
      </c>
      <c r="D106" s="227">
        <v>0</v>
      </c>
      <c r="E106" s="227">
        <v>0</v>
      </c>
      <c r="F106" s="227">
        <v>0</v>
      </c>
      <c r="G106" s="227">
        <v>9800</v>
      </c>
      <c r="H106" s="498" t="s">
        <v>722</v>
      </c>
      <c r="I106" s="498" t="s">
        <v>723</v>
      </c>
      <c r="J106" s="352" t="s">
        <v>724</v>
      </c>
    </row>
    <row r="107" spans="1:13" s="336" customFormat="1" ht="24" customHeight="1" x14ac:dyDescent="0.2">
      <c r="A107" s="492" t="s">
        <v>725</v>
      </c>
      <c r="B107" s="232">
        <v>904</v>
      </c>
      <c r="C107" s="231">
        <f t="shared" si="15"/>
        <v>600</v>
      </c>
      <c r="D107" s="233">
        <v>200</v>
      </c>
      <c r="E107" s="233">
        <v>200</v>
      </c>
      <c r="F107" s="233">
        <v>200</v>
      </c>
      <c r="G107" s="233">
        <v>0</v>
      </c>
      <c r="H107" s="498" t="s">
        <v>726</v>
      </c>
      <c r="I107" s="545" t="s">
        <v>727</v>
      </c>
      <c r="J107" s="357" t="s">
        <v>728</v>
      </c>
    </row>
    <row r="108" spans="1:13" s="336" customFormat="1" ht="24" customHeight="1" x14ac:dyDescent="0.2">
      <c r="A108" s="492" t="s">
        <v>766</v>
      </c>
      <c r="B108" s="232">
        <v>919</v>
      </c>
      <c r="C108" s="231">
        <f t="shared" si="15"/>
        <v>20000</v>
      </c>
      <c r="D108" s="233">
        <v>10000</v>
      </c>
      <c r="E108" s="233">
        <v>10000</v>
      </c>
      <c r="F108" s="233">
        <v>0</v>
      </c>
      <c r="G108" s="233">
        <v>0</v>
      </c>
      <c r="H108" s="545" t="s">
        <v>6</v>
      </c>
      <c r="I108" s="545" t="s">
        <v>671</v>
      </c>
      <c r="J108" s="352" t="s">
        <v>729</v>
      </c>
    </row>
    <row r="109" spans="1:13" s="336" customFormat="1" ht="35.25" customHeight="1" x14ac:dyDescent="0.2">
      <c r="A109" s="491" t="s">
        <v>394</v>
      </c>
      <c r="B109" s="468" t="s">
        <v>730</v>
      </c>
      <c r="C109" s="231">
        <f t="shared" si="15"/>
        <v>11572</v>
      </c>
      <c r="D109" s="227">
        <v>2893</v>
      </c>
      <c r="E109" s="227">
        <v>2893</v>
      </c>
      <c r="F109" s="227">
        <v>2893</v>
      </c>
      <c r="G109" s="227">
        <v>2893</v>
      </c>
      <c r="H109" s="490" t="s">
        <v>731</v>
      </c>
      <c r="I109" s="490" t="s">
        <v>732</v>
      </c>
      <c r="J109" s="352" t="s">
        <v>733</v>
      </c>
    </row>
    <row r="110" spans="1:13" s="336" customFormat="1" ht="45.75" customHeight="1" thickBot="1" x14ac:dyDescent="0.25">
      <c r="A110" s="491" t="s">
        <v>768</v>
      </c>
      <c r="B110" s="468" t="s">
        <v>769</v>
      </c>
      <c r="C110" s="231">
        <f t="shared" si="15"/>
        <v>51793</v>
      </c>
      <c r="D110" s="227">
        <v>31076</v>
      </c>
      <c r="E110" s="227">
        <v>20717</v>
      </c>
      <c r="F110" s="227">
        <v>0</v>
      </c>
      <c r="G110" s="227">
        <v>0</v>
      </c>
      <c r="H110" s="490" t="s">
        <v>770</v>
      </c>
      <c r="I110" s="490" t="s">
        <v>6</v>
      </c>
      <c r="J110" s="352" t="s">
        <v>771</v>
      </c>
    </row>
    <row r="111" spans="1:13" s="220" customFormat="1" ht="15.75" customHeight="1" thickBot="1" x14ac:dyDescent="0.25">
      <c r="A111" s="224" t="s">
        <v>157</v>
      </c>
      <c r="B111" s="435"/>
      <c r="C111" s="225">
        <f>SUM(C105:C110)</f>
        <v>124765</v>
      </c>
      <c r="D111" s="225">
        <f t="shared" ref="D111:G111" si="16">SUM(D105:D110)</f>
        <v>44169</v>
      </c>
      <c r="E111" s="225">
        <f t="shared" si="16"/>
        <v>33810</v>
      </c>
      <c r="F111" s="225">
        <f t="shared" si="16"/>
        <v>3093</v>
      </c>
      <c r="G111" s="225">
        <f t="shared" si="16"/>
        <v>43693</v>
      </c>
      <c r="H111" s="495"/>
      <c r="I111" s="495"/>
      <c r="J111" s="226"/>
      <c r="K111" s="244"/>
    </row>
    <row r="112" spans="1:13" s="220" customFormat="1" ht="18" customHeight="1" x14ac:dyDescent="0.2">
      <c r="A112" s="594" t="s">
        <v>201</v>
      </c>
      <c r="B112" s="595"/>
      <c r="C112" s="595"/>
      <c r="D112" s="595"/>
      <c r="E112" s="595"/>
      <c r="F112" s="595"/>
      <c r="G112" s="595"/>
      <c r="H112" s="595"/>
      <c r="I112" s="595"/>
      <c r="J112" s="596"/>
      <c r="K112" s="244"/>
    </row>
    <row r="113" spans="1:11" s="336" customFormat="1" ht="78.75" customHeight="1" thickBot="1" x14ac:dyDescent="0.25">
      <c r="A113" s="228" t="s">
        <v>227</v>
      </c>
      <c r="B113" s="546"/>
      <c r="C113" s="547">
        <f>SUM(D113:G113)</f>
        <v>12000</v>
      </c>
      <c r="D113" s="229">
        <v>4000</v>
      </c>
      <c r="E113" s="229">
        <v>4000</v>
      </c>
      <c r="F113" s="229">
        <v>4000</v>
      </c>
      <c r="G113" s="229">
        <v>0</v>
      </c>
      <c r="H113" s="548" t="s">
        <v>734</v>
      </c>
      <c r="I113" s="548" t="s">
        <v>671</v>
      </c>
      <c r="J113" s="353" t="s">
        <v>395</v>
      </c>
      <c r="K113" s="337"/>
    </row>
    <row r="114" spans="1:11" s="220" customFormat="1" ht="15.75" customHeight="1" thickBot="1" x14ac:dyDescent="0.25">
      <c r="A114" s="230" t="s">
        <v>162</v>
      </c>
      <c r="B114" s="435"/>
      <c r="C114" s="225">
        <f t="shared" ref="C114:G114" si="17">SUM(C113:C113)</f>
        <v>12000</v>
      </c>
      <c r="D114" s="225">
        <f t="shared" si="17"/>
        <v>4000</v>
      </c>
      <c r="E114" s="225">
        <f t="shared" si="17"/>
        <v>4000</v>
      </c>
      <c r="F114" s="225">
        <f t="shared" si="17"/>
        <v>4000</v>
      </c>
      <c r="G114" s="225">
        <f t="shared" si="17"/>
        <v>0</v>
      </c>
      <c r="H114" s="495"/>
      <c r="I114" s="495"/>
      <c r="J114" s="226"/>
    </row>
    <row r="115" spans="1:11" s="388" customFormat="1" ht="21" customHeight="1" thickBot="1" x14ac:dyDescent="0.25">
      <c r="A115" s="551"/>
      <c r="B115" s="552"/>
      <c r="C115" s="553"/>
      <c r="D115" s="553"/>
      <c r="E115" s="553"/>
      <c r="F115" s="553"/>
      <c r="G115" s="553"/>
      <c r="H115" s="554"/>
      <c r="I115" s="554"/>
      <c r="J115" s="555"/>
    </row>
    <row r="116" spans="1:11" ht="16.5" customHeight="1" x14ac:dyDescent="0.2">
      <c r="A116" s="599" t="s">
        <v>173</v>
      </c>
      <c r="B116" s="626" t="s">
        <v>174</v>
      </c>
      <c r="C116" s="601" t="s">
        <v>175</v>
      </c>
      <c r="D116" s="603" t="s">
        <v>229</v>
      </c>
      <c r="E116" s="604"/>
      <c r="F116" s="605"/>
      <c r="G116" s="628"/>
      <c r="H116" s="626" t="s">
        <v>744</v>
      </c>
      <c r="I116" s="626" t="s">
        <v>533</v>
      </c>
      <c r="J116" s="638" t="s">
        <v>534</v>
      </c>
    </row>
    <row r="117" spans="1:11" ht="16.5" customHeight="1" thickBot="1" x14ac:dyDescent="0.25">
      <c r="A117" s="600"/>
      <c r="B117" s="637"/>
      <c r="C117" s="602"/>
      <c r="D117" s="183" t="s">
        <v>177</v>
      </c>
      <c r="E117" s="183" t="s">
        <v>314</v>
      </c>
      <c r="F117" s="183" t="s">
        <v>434</v>
      </c>
      <c r="G117" s="183" t="s">
        <v>745</v>
      </c>
      <c r="H117" s="637"/>
      <c r="I117" s="637"/>
      <c r="J117" s="639"/>
    </row>
    <row r="118" spans="1:11" s="220" customFormat="1" ht="15.75" customHeight="1" x14ac:dyDescent="0.2">
      <c r="A118" s="609" t="s">
        <v>280</v>
      </c>
      <c r="B118" s="610"/>
      <c r="C118" s="610"/>
      <c r="D118" s="610"/>
      <c r="E118" s="610"/>
      <c r="F118" s="610"/>
      <c r="G118" s="610"/>
      <c r="H118" s="610"/>
      <c r="I118" s="610"/>
      <c r="J118" s="611"/>
    </row>
    <row r="119" spans="1:11" s="220" customFormat="1" ht="57" customHeight="1" x14ac:dyDescent="0.2">
      <c r="A119" s="221" t="s">
        <v>746</v>
      </c>
      <c r="B119" s="163"/>
      <c r="C119" s="222">
        <v>166</v>
      </c>
      <c r="D119" s="223" t="s">
        <v>6</v>
      </c>
      <c r="E119" s="223" t="s">
        <v>6</v>
      </c>
      <c r="F119" s="223" t="s">
        <v>6</v>
      </c>
      <c r="G119" s="223" t="s">
        <v>6</v>
      </c>
      <c r="H119" s="509" t="s">
        <v>747</v>
      </c>
      <c r="I119" s="556" t="s">
        <v>748</v>
      </c>
      <c r="J119" s="352" t="s">
        <v>749</v>
      </c>
    </row>
    <row r="120" spans="1:11" s="220" customFormat="1" ht="200.25" thickBot="1" x14ac:dyDescent="0.25">
      <c r="A120" s="221" t="s">
        <v>750</v>
      </c>
      <c r="B120" s="163"/>
      <c r="C120" s="222">
        <v>72138</v>
      </c>
      <c r="D120" s="223" t="s">
        <v>6</v>
      </c>
      <c r="E120" s="223" t="s">
        <v>6</v>
      </c>
      <c r="F120" s="223" t="s">
        <v>6</v>
      </c>
      <c r="G120" s="223" t="s">
        <v>6</v>
      </c>
      <c r="H120" s="509" t="s">
        <v>751</v>
      </c>
      <c r="I120" s="490" t="s">
        <v>776</v>
      </c>
      <c r="J120" s="352" t="s">
        <v>752</v>
      </c>
    </row>
    <row r="121" spans="1:11" s="220" customFormat="1" ht="14.25" customHeight="1" thickBot="1" x14ac:dyDescent="0.25">
      <c r="A121" s="230" t="s">
        <v>281</v>
      </c>
      <c r="B121" s="435"/>
      <c r="C121" s="225">
        <f>SUM(C119:C120)</f>
        <v>72304</v>
      </c>
      <c r="D121" s="225">
        <f t="shared" ref="D121:G121" si="18">SUM(D119:D120)</f>
        <v>0</v>
      </c>
      <c r="E121" s="225">
        <f t="shared" si="18"/>
        <v>0</v>
      </c>
      <c r="F121" s="225">
        <f t="shared" si="18"/>
        <v>0</v>
      </c>
      <c r="G121" s="225">
        <f t="shared" si="18"/>
        <v>0</v>
      </c>
      <c r="H121" s="495"/>
      <c r="I121" s="495"/>
      <c r="J121" s="226"/>
    </row>
    <row r="122" spans="1:11" s="220" customFormat="1" ht="9" customHeight="1" thickBot="1" x14ac:dyDescent="0.25">
      <c r="A122" s="358"/>
      <c r="B122" s="557"/>
      <c r="C122" s="338"/>
      <c r="D122" s="339"/>
      <c r="E122" s="339"/>
      <c r="F122" s="339"/>
      <c r="G122" s="339"/>
      <c r="H122" s="558"/>
      <c r="I122" s="558"/>
      <c r="J122" s="340"/>
    </row>
    <row r="123" spans="1:11" s="220" customFormat="1" ht="18" customHeight="1" thickBot="1" x14ac:dyDescent="0.25">
      <c r="A123" s="245" t="s">
        <v>163</v>
      </c>
      <c r="B123" s="435"/>
      <c r="C123" s="225">
        <f>SUM(C11,C24,C62,C67,C82,C94,C70,C99,C111,C114,C103,C121)</f>
        <v>22882591.300999999</v>
      </c>
      <c r="D123" s="225">
        <f>SUM(D11,D24,D62,D67,D82,D94,D70,D99,D111,D114,D103,D121)</f>
        <v>4034616.9309999999</v>
      </c>
      <c r="E123" s="225">
        <f>SUM(E11,E24,E62,E67,E82,E94,E70,E99,E111,E114,E103,E121)</f>
        <v>4014985.37</v>
      </c>
      <c r="F123" s="225">
        <f>SUM(F11,F24,F62,F67,F82,F94,F70,F99,F111,F114,F103,F121)</f>
        <v>4302480</v>
      </c>
      <c r="G123" s="225">
        <f>SUM(G11,G24,G62,G67,G82,G94,G70,G99,G111,G114,G103,G121)</f>
        <v>10458205</v>
      </c>
      <c r="H123" s="495"/>
      <c r="I123" s="495"/>
      <c r="J123" s="246"/>
    </row>
    <row r="125" spans="1:11" s="247" customFormat="1" x14ac:dyDescent="0.2">
      <c r="F125" s="559"/>
      <c r="H125" s="560"/>
      <c r="I125" s="560"/>
    </row>
    <row r="126" spans="1:11" x14ac:dyDescent="0.2">
      <c r="A126" s="247"/>
      <c r="B126" s="247"/>
      <c r="C126" s="247"/>
    </row>
    <row r="127" spans="1:11" ht="14.25" x14ac:dyDescent="0.2">
      <c r="A127" s="248"/>
      <c r="B127" s="248"/>
    </row>
    <row r="129" spans="1:10" x14ac:dyDescent="0.2">
      <c r="A129" s="218"/>
      <c r="B129" s="218"/>
      <c r="C129" s="219"/>
      <c r="D129" s="456"/>
      <c r="E129" s="456"/>
      <c r="F129" s="456"/>
      <c r="G129" s="456"/>
      <c r="H129" s="489"/>
      <c r="I129" s="489"/>
      <c r="J129" s="219"/>
    </row>
  </sheetData>
  <mergeCells count="23">
    <mergeCell ref="A118:J118"/>
    <mergeCell ref="A100:J100"/>
    <mergeCell ref="A116:A117"/>
    <mergeCell ref="B116:B117"/>
    <mergeCell ref="C116:C117"/>
    <mergeCell ref="D116:G116"/>
    <mergeCell ref="H116:H117"/>
    <mergeCell ref="I116:I117"/>
    <mergeCell ref="J116:J117"/>
    <mergeCell ref="A112:J112"/>
    <mergeCell ref="A2:J2"/>
    <mergeCell ref="A4:A5"/>
    <mergeCell ref="B4:B5"/>
    <mergeCell ref="C4:C5"/>
    <mergeCell ref="D4:G4"/>
    <mergeCell ref="H4:H5"/>
    <mergeCell ref="I4:I5"/>
    <mergeCell ref="J4:J5"/>
    <mergeCell ref="A6:J6"/>
    <mergeCell ref="A12:J12"/>
    <mergeCell ref="A25:J25"/>
    <mergeCell ref="A63:J63"/>
    <mergeCell ref="A71:J71"/>
  </mergeCells>
  <pageMargins left="0.39370078740157483" right="0.39370078740157483" top="0.78740157480314965" bottom="0.59055118110236227" header="0.31496062992125984" footer="0.31496062992125984"/>
  <pageSetup paperSize="9" scale="82" firstPageNumber="17" fitToHeight="0" orientation="landscape" useFirstPageNumber="1" r:id="rId1"/>
  <headerFooter>
    <oddHeader>&amp;L&amp;"Tahoma,Kurzíva"Střednědobý výhled rozpočtu kraje na léta 2021 - 2023
Příloha č. 13&amp;R&amp;"Tahoma,Kurzíva"Přehled ostatních dlouhodobých závazků kraje</oddHeader>
    <oddFooter>&amp;C&amp;"Tahoma,Obyčejné"&amp;P</oddFooter>
  </headerFooter>
  <rowBreaks count="6" manualBreakCount="6">
    <brk id="24" max="16383" man="1"/>
    <brk id="33" max="9" man="1"/>
    <brk id="70" max="9" man="1"/>
    <brk id="82" max="9" man="1"/>
    <brk id="94" max="9" man="1"/>
    <brk id="11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J58"/>
  <sheetViews>
    <sheetView zoomScaleNormal="100" zoomScaleSheetLayoutView="100" workbookViewId="0">
      <selection activeCell="J2" sqref="J2"/>
    </sheetView>
  </sheetViews>
  <sheetFormatPr defaultRowHeight="12.75" x14ac:dyDescent="0.2"/>
  <cols>
    <col min="1" max="1" width="48.7109375" style="453" customWidth="1"/>
    <col min="2" max="2" width="8.7109375" style="453" hidden="1" customWidth="1"/>
    <col min="3" max="3" width="12.7109375" style="453" customWidth="1"/>
    <col min="4" max="4" width="11.85546875" style="454" customWidth="1"/>
    <col min="5" max="5" width="14.7109375" style="453" customWidth="1"/>
    <col min="6" max="9" width="12.7109375" style="453" customWidth="1"/>
    <col min="10" max="14" width="9" style="453" customWidth="1"/>
    <col min="15" max="246" width="9.140625" style="453"/>
    <col min="247" max="247" width="5.5703125" style="453" customWidth="1"/>
    <col min="248" max="248" width="32" style="453" customWidth="1"/>
    <col min="249" max="250" width="9.85546875" style="453" customWidth="1"/>
    <col min="251" max="252" width="9.42578125" style="453" customWidth="1"/>
    <col min="253" max="253" width="11.140625" style="453" customWidth="1"/>
    <col min="254" max="256" width="8.5703125" style="453" customWidth="1"/>
    <col min="257" max="257" width="32.140625" style="453" customWidth="1"/>
    <col min="258" max="258" width="8" style="453" hidden="1" customWidth="1"/>
    <col min="259" max="502" width="9.140625" style="453"/>
    <col min="503" max="503" width="5.5703125" style="453" customWidth="1"/>
    <col min="504" max="504" width="32" style="453" customWidth="1"/>
    <col min="505" max="506" width="9.85546875" style="453" customWidth="1"/>
    <col min="507" max="508" width="9.42578125" style="453" customWidth="1"/>
    <col min="509" max="509" width="11.140625" style="453" customWidth="1"/>
    <col min="510" max="512" width="8.5703125" style="453" customWidth="1"/>
    <col min="513" max="513" width="32.140625" style="453" customWidth="1"/>
    <col min="514" max="514" width="8" style="453" hidden="1" customWidth="1"/>
    <col min="515" max="758" width="9.140625" style="453"/>
    <col min="759" max="759" width="5.5703125" style="453" customWidth="1"/>
    <col min="760" max="760" width="32" style="453" customWidth="1"/>
    <col min="761" max="762" width="9.85546875" style="453" customWidth="1"/>
    <col min="763" max="764" width="9.42578125" style="453" customWidth="1"/>
    <col min="765" max="765" width="11.140625" style="453" customWidth="1"/>
    <col min="766" max="768" width="8.5703125" style="453" customWidth="1"/>
    <col min="769" max="769" width="32.140625" style="453" customWidth="1"/>
    <col min="770" max="770" width="8" style="453" hidden="1" customWidth="1"/>
    <col min="771" max="1014" width="9.140625" style="453"/>
    <col min="1015" max="1015" width="5.5703125" style="453" customWidth="1"/>
    <col min="1016" max="1016" width="32" style="453" customWidth="1"/>
    <col min="1017" max="1018" width="9.85546875" style="453" customWidth="1"/>
    <col min="1019" max="1020" width="9.42578125" style="453" customWidth="1"/>
    <col min="1021" max="1021" width="11.140625" style="453" customWidth="1"/>
    <col min="1022" max="1024" width="8.5703125" style="453" customWidth="1"/>
    <col min="1025" max="1025" width="32.140625" style="453" customWidth="1"/>
    <col min="1026" max="1026" width="8" style="453" hidden="1" customWidth="1"/>
    <col min="1027" max="1270" width="9.140625" style="453"/>
    <col min="1271" max="1271" width="5.5703125" style="453" customWidth="1"/>
    <col min="1272" max="1272" width="32" style="453" customWidth="1"/>
    <col min="1273" max="1274" width="9.85546875" style="453" customWidth="1"/>
    <col min="1275" max="1276" width="9.42578125" style="453" customWidth="1"/>
    <col min="1277" max="1277" width="11.140625" style="453" customWidth="1"/>
    <col min="1278" max="1280" width="8.5703125" style="453" customWidth="1"/>
    <col min="1281" max="1281" width="32.140625" style="453" customWidth="1"/>
    <col min="1282" max="1282" width="8" style="453" hidden="1" customWidth="1"/>
    <col min="1283" max="1526" width="9.140625" style="453"/>
    <col min="1527" max="1527" width="5.5703125" style="453" customWidth="1"/>
    <col min="1528" max="1528" width="32" style="453" customWidth="1"/>
    <col min="1529" max="1530" width="9.85546875" style="453" customWidth="1"/>
    <col min="1531" max="1532" width="9.42578125" style="453" customWidth="1"/>
    <col min="1533" max="1533" width="11.140625" style="453" customWidth="1"/>
    <col min="1534" max="1536" width="8.5703125" style="453" customWidth="1"/>
    <col min="1537" max="1537" width="32.140625" style="453" customWidth="1"/>
    <col min="1538" max="1538" width="8" style="453" hidden="1" customWidth="1"/>
    <col min="1539" max="1782" width="9.140625" style="453"/>
    <col min="1783" max="1783" width="5.5703125" style="453" customWidth="1"/>
    <col min="1784" max="1784" width="32" style="453" customWidth="1"/>
    <col min="1785" max="1786" width="9.85546875" style="453" customWidth="1"/>
    <col min="1787" max="1788" width="9.42578125" style="453" customWidth="1"/>
    <col min="1789" max="1789" width="11.140625" style="453" customWidth="1"/>
    <col min="1790" max="1792" width="8.5703125" style="453" customWidth="1"/>
    <col min="1793" max="1793" width="32.140625" style="453" customWidth="1"/>
    <col min="1794" max="1794" width="8" style="453" hidden="1" customWidth="1"/>
    <col min="1795" max="2038" width="9.140625" style="453"/>
    <col min="2039" max="2039" width="5.5703125" style="453" customWidth="1"/>
    <col min="2040" max="2040" width="32" style="453" customWidth="1"/>
    <col min="2041" max="2042" width="9.85546875" style="453" customWidth="1"/>
    <col min="2043" max="2044" width="9.42578125" style="453" customWidth="1"/>
    <col min="2045" max="2045" width="11.140625" style="453" customWidth="1"/>
    <col min="2046" max="2048" width="8.5703125" style="453" customWidth="1"/>
    <col min="2049" max="2049" width="32.140625" style="453" customWidth="1"/>
    <col min="2050" max="2050" width="8" style="453" hidden="1" customWidth="1"/>
    <col min="2051" max="2294" width="9.140625" style="453"/>
    <col min="2295" max="2295" width="5.5703125" style="453" customWidth="1"/>
    <col min="2296" max="2296" width="32" style="453" customWidth="1"/>
    <col min="2297" max="2298" width="9.85546875" style="453" customWidth="1"/>
    <col min="2299" max="2300" width="9.42578125" style="453" customWidth="1"/>
    <col min="2301" max="2301" width="11.140625" style="453" customWidth="1"/>
    <col min="2302" max="2304" width="8.5703125" style="453" customWidth="1"/>
    <col min="2305" max="2305" width="32.140625" style="453" customWidth="1"/>
    <col min="2306" max="2306" width="8" style="453" hidden="1" customWidth="1"/>
    <col min="2307" max="2550" width="9.140625" style="453"/>
    <col min="2551" max="2551" width="5.5703125" style="453" customWidth="1"/>
    <col min="2552" max="2552" width="32" style="453" customWidth="1"/>
    <col min="2553" max="2554" width="9.85546875" style="453" customWidth="1"/>
    <col min="2555" max="2556" width="9.42578125" style="453" customWidth="1"/>
    <col min="2557" max="2557" width="11.140625" style="453" customWidth="1"/>
    <col min="2558" max="2560" width="8.5703125" style="453" customWidth="1"/>
    <col min="2561" max="2561" width="32.140625" style="453" customWidth="1"/>
    <col min="2562" max="2562" width="8" style="453" hidden="1" customWidth="1"/>
    <col min="2563" max="2806" width="9.140625" style="453"/>
    <col min="2807" max="2807" width="5.5703125" style="453" customWidth="1"/>
    <col min="2808" max="2808" width="32" style="453" customWidth="1"/>
    <col min="2809" max="2810" width="9.85546875" style="453" customWidth="1"/>
    <col min="2811" max="2812" width="9.42578125" style="453" customWidth="1"/>
    <col min="2813" max="2813" width="11.140625" style="453" customWidth="1"/>
    <col min="2814" max="2816" width="8.5703125" style="453" customWidth="1"/>
    <col min="2817" max="2817" width="32.140625" style="453" customWidth="1"/>
    <col min="2818" max="2818" width="8" style="453" hidden="1" customWidth="1"/>
    <col min="2819" max="3062" width="9.140625" style="453"/>
    <col min="3063" max="3063" width="5.5703125" style="453" customWidth="1"/>
    <col min="3064" max="3064" width="32" style="453" customWidth="1"/>
    <col min="3065" max="3066" width="9.85546875" style="453" customWidth="1"/>
    <col min="3067" max="3068" width="9.42578125" style="453" customWidth="1"/>
    <col min="3069" max="3069" width="11.140625" style="453" customWidth="1"/>
    <col min="3070" max="3072" width="8.5703125" style="453" customWidth="1"/>
    <col min="3073" max="3073" width="32.140625" style="453" customWidth="1"/>
    <col min="3074" max="3074" width="8" style="453" hidden="1" customWidth="1"/>
    <col min="3075" max="3318" width="9.140625" style="453"/>
    <col min="3319" max="3319" width="5.5703125" style="453" customWidth="1"/>
    <col min="3320" max="3320" width="32" style="453" customWidth="1"/>
    <col min="3321" max="3322" width="9.85546875" style="453" customWidth="1"/>
    <col min="3323" max="3324" width="9.42578125" style="453" customWidth="1"/>
    <col min="3325" max="3325" width="11.140625" style="453" customWidth="1"/>
    <col min="3326" max="3328" width="8.5703125" style="453" customWidth="1"/>
    <col min="3329" max="3329" width="32.140625" style="453" customWidth="1"/>
    <col min="3330" max="3330" width="8" style="453" hidden="1" customWidth="1"/>
    <col min="3331" max="3574" width="9.140625" style="453"/>
    <col min="3575" max="3575" width="5.5703125" style="453" customWidth="1"/>
    <col min="3576" max="3576" width="32" style="453" customWidth="1"/>
    <col min="3577" max="3578" width="9.85546875" style="453" customWidth="1"/>
    <col min="3579" max="3580" width="9.42578125" style="453" customWidth="1"/>
    <col min="3581" max="3581" width="11.140625" style="453" customWidth="1"/>
    <col min="3582" max="3584" width="8.5703125" style="453" customWidth="1"/>
    <col min="3585" max="3585" width="32.140625" style="453" customWidth="1"/>
    <col min="3586" max="3586" width="8" style="453" hidden="1" customWidth="1"/>
    <col min="3587" max="3830" width="9.140625" style="453"/>
    <col min="3831" max="3831" width="5.5703125" style="453" customWidth="1"/>
    <col min="3832" max="3832" width="32" style="453" customWidth="1"/>
    <col min="3833" max="3834" width="9.85546875" style="453" customWidth="1"/>
    <col min="3835" max="3836" width="9.42578125" style="453" customWidth="1"/>
    <col min="3837" max="3837" width="11.140625" style="453" customWidth="1"/>
    <col min="3838" max="3840" width="8.5703125" style="453" customWidth="1"/>
    <col min="3841" max="3841" width="32.140625" style="453" customWidth="1"/>
    <col min="3842" max="3842" width="8" style="453" hidden="1" customWidth="1"/>
    <col min="3843" max="4086" width="9.140625" style="453"/>
    <col min="4087" max="4087" width="5.5703125" style="453" customWidth="1"/>
    <col min="4088" max="4088" width="32" style="453" customWidth="1"/>
    <col min="4089" max="4090" width="9.85546875" style="453" customWidth="1"/>
    <col min="4091" max="4092" width="9.42578125" style="453" customWidth="1"/>
    <col min="4093" max="4093" width="11.140625" style="453" customWidth="1"/>
    <col min="4094" max="4096" width="8.5703125" style="453" customWidth="1"/>
    <col min="4097" max="4097" width="32.140625" style="453" customWidth="1"/>
    <col min="4098" max="4098" width="8" style="453" hidden="1" customWidth="1"/>
    <col min="4099" max="4342" width="9.140625" style="453"/>
    <col min="4343" max="4343" width="5.5703125" style="453" customWidth="1"/>
    <col min="4344" max="4344" width="32" style="453" customWidth="1"/>
    <col min="4345" max="4346" width="9.85546875" style="453" customWidth="1"/>
    <col min="4347" max="4348" width="9.42578125" style="453" customWidth="1"/>
    <col min="4349" max="4349" width="11.140625" style="453" customWidth="1"/>
    <col min="4350" max="4352" width="8.5703125" style="453" customWidth="1"/>
    <col min="4353" max="4353" width="32.140625" style="453" customWidth="1"/>
    <col min="4354" max="4354" width="8" style="453" hidden="1" customWidth="1"/>
    <col min="4355" max="4598" width="9.140625" style="453"/>
    <col min="4599" max="4599" width="5.5703125" style="453" customWidth="1"/>
    <col min="4600" max="4600" width="32" style="453" customWidth="1"/>
    <col min="4601" max="4602" width="9.85546875" style="453" customWidth="1"/>
    <col min="4603" max="4604" width="9.42578125" style="453" customWidth="1"/>
    <col min="4605" max="4605" width="11.140625" style="453" customWidth="1"/>
    <col min="4606" max="4608" width="8.5703125" style="453" customWidth="1"/>
    <col min="4609" max="4609" width="32.140625" style="453" customWidth="1"/>
    <col min="4610" max="4610" width="8" style="453" hidden="1" customWidth="1"/>
    <col min="4611" max="4854" width="9.140625" style="453"/>
    <col min="4855" max="4855" width="5.5703125" style="453" customWidth="1"/>
    <col min="4856" max="4856" width="32" style="453" customWidth="1"/>
    <col min="4857" max="4858" width="9.85546875" style="453" customWidth="1"/>
    <col min="4859" max="4860" width="9.42578125" style="453" customWidth="1"/>
    <col min="4861" max="4861" width="11.140625" style="453" customWidth="1"/>
    <col min="4862" max="4864" width="8.5703125" style="453" customWidth="1"/>
    <col min="4865" max="4865" width="32.140625" style="453" customWidth="1"/>
    <col min="4866" max="4866" width="8" style="453" hidden="1" customWidth="1"/>
    <col min="4867" max="5110" width="9.140625" style="453"/>
    <col min="5111" max="5111" width="5.5703125" style="453" customWidth="1"/>
    <col min="5112" max="5112" width="32" style="453" customWidth="1"/>
    <col min="5113" max="5114" width="9.85546875" style="453" customWidth="1"/>
    <col min="5115" max="5116" width="9.42578125" style="453" customWidth="1"/>
    <col min="5117" max="5117" width="11.140625" style="453" customWidth="1"/>
    <col min="5118" max="5120" width="8.5703125" style="453" customWidth="1"/>
    <col min="5121" max="5121" width="32.140625" style="453" customWidth="1"/>
    <col min="5122" max="5122" width="8" style="453" hidden="1" customWidth="1"/>
    <col min="5123" max="5366" width="9.140625" style="453"/>
    <col min="5367" max="5367" width="5.5703125" style="453" customWidth="1"/>
    <col min="5368" max="5368" width="32" style="453" customWidth="1"/>
    <col min="5369" max="5370" width="9.85546875" style="453" customWidth="1"/>
    <col min="5371" max="5372" width="9.42578125" style="453" customWidth="1"/>
    <col min="5373" max="5373" width="11.140625" style="453" customWidth="1"/>
    <col min="5374" max="5376" width="8.5703125" style="453" customWidth="1"/>
    <col min="5377" max="5377" width="32.140625" style="453" customWidth="1"/>
    <col min="5378" max="5378" width="8" style="453" hidden="1" customWidth="1"/>
    <col min="5379" max="5622" width="9.140625" style="453"/>
    <col min="5623" max="5623" width="5.5703125" style="453" customWidth="1"/>
    <col min="5624" max="5624" width="32" style="453" customWidth="1"/>
    <col min="5625" max="5626" width="9.85546875" style="453" customWidth="1"/>
    <col min="5627" max="5628" width="9.42578125" style="453" customWidth="1"/>
    <col min="5629" max="5629" width="11.140625" style="453" customWidth="1"/>
    <col min="5630" max="5632" width="8.5703125" style="453" customWidth="1"/>
    <col min="5633" max="5633" width="32.140625" style="453" customWidth="1"/>
    <col min="5634" max="5634" width="8" style="453" hidden="1" customWidth="1"/>
    <col min="5635" max="5878" width="9.140625" style="453"/>
    <col min="5879" max="5879" width="5.5703125" style="453" customWidth="1"/>
    <col min="5880" max="5880" width="32" style="453" customWidth="1"/>
    <col min="5881" max="5882" width="9.85546875" style="453" customWidth="1"/>
    <col min="5883" max="5884" width="9.42578125" style="453" customWidth="1"/>
    <col min="5885" max="5885" width="11.140625" style="453" customWidth="1"/>
    <col min="5886" max="5888" width="8.5703125" style="453" customWidth="1"/>
    <col min="5889" max="5889" width="32.140625" style="453" customWidth="1"/>
    <col min="5890" max="5890" width="8" style="453" hidden="1" customWidth="1"/>
    <col min="5891" max="6134" width="9.140625" style="453"/>
    <col min="6135" max="6135" width="5.5703125" style="453" customWidth="1"/>
    <col min="6136" max="6136" width="32" style="453" customWidth="1"/>
    <col min="6137" max="6138" width="9.85546875" style="453" customWidth="1"/>
    <col min="6139" max="6140" width="9.42578125" style="453" customWidth="1"/>
    <col min="6141" max="6141" width="11.140625" style="453" customWidth="1"/>
    <col min="6142" max="6144" width="8.5703125" style="453" customWidth="1"/>
    <col min="6145" max="6145" width="32.140625" style="453" customWidth="1"/>
    <col min="6146" max="6146" width="8" style="453" hidden="1" customWidth="1"/>
    <col min="6147" max="6390" width="9.140625" style="453"/>
    <col min="6391" max="6391" width="5.5703125" style="453" customWidth="1"/>
    <col min="6392" max="6392" width="32" style="453" customWidth="1"/>
    <col min="6393" max="6394" width="9.85546875" style="453" customWidth="1"/>
    <col min="6395" max="6396" width="9.42578125" style="453" customWidth="1"/>
    <col min="6397" max="6397" width="11.140625" style="453" customWidth="1"/>
    <col min="6398" max="6400" width="8.5703125" style="453" customWidth="1"/>
    <col min="6401" max="6401" width="32.140625" style="453" customWidth="1"/>
    <col min="6402" max="6402" width="8" style="453" hidden="1" customWidth="1"/>
    <col min="6403" max="6646" width="9.140625" style="453"/>
    <col min="6647" max="6647" width="5.5703125" style="453" customWidth="1"/>
    <col min="6648" max="6648" width="32" style="453" customWidth="1"/>
    <col min="6649" max="6650" width="9.85546875" style="453" customWidth="1"/>
    <col min="6651" max="6652" width="9.42578125" style="453" customWidth="1"/>
    <col min="6653" max="6653" width="11.140625" style="453" customWidth="1"/>
    <col min="6654" max="6656" width="8.5703125" style="453" customWidth="1"/>
    <col min="6657" max="6657" width="32.140625" style="453" customWidth="1"/>
    <col min="6658" max="6658" width="8" style="453" hidden="1" customWidth="1"/>
    <col min="6659" max="6902" width="9.140625" style="453"/>
    <col min="6903" max="6903" width="5.5703125" style="453" customWidth="1"/>
    <col min="6904" max="6904" width="32" style="453" customWidth="1"/>
    <col min="6905" max="6906" width="9.85546875" style="453" customWidth="1"/>
    <col min="6907" max="6908" width="9.42578125" style="453" customWidth="1"/>
    <col min="6909" max="6909" width="11.140625" style="453" customWidth="1"/>
    <col min="6910" max="6912" width="8.5703125" style="453" customWidth="1"/>
    <col min="6913" max="6913" width="32.140625" style="453" customWidth="1"/>
    <col min="6914" max="6914" width="8" style="453" hidden="1" customWidth="1"/>
    <col min="6915" max="7158" width="9.140625" style="453"/>
    <col min="7159" max="7159" width="5.5703125" style="453" customWidth="1"/>
    <col min="7160" max="7160" width="32" style="453" customWidth="1"/>
    <col min="7161" max="7162" width="9.85546875" style="453" customWidth="1"/>
    <col min="7163" max="7164" width="9.42578125" style="453" customWidth="1"/>
    <col min="7165" max="7165" width="11.140625" style="453" customWidth="1"/>
    <col min="7166" max="7168" width="8.5703125" style="453" customWidth="1"/>
    <col min="7169" max="7169" width="32.140625" style="453" customWidth="1"/>
    <col min="7170" max="7170" width="8" style="453" hidden="1" customWidth="1"/>
    <col min="7171" max="7414" width="9.140625" style="453"/>
    <col min="7415" max="7415" width="5.5703125" style="453" customWidth="1"/>
    <col min="7416" max="7416" width="32" style="453" customWidth="1"/>
    <col min="7417" max="7418" width="9.85546875" style="453" customWidth="1"/>
    <col min="7419" max="7420" width="9.42578125" style="453" customWidth="1"/>
    <col min="7421" max="7421" width="11.140625" style="453" customWidth="1"/>
    <col min="7422" max="7424" width="8.5703125" style="453" customWidth="1"/>
    <col min="7425" max="7425" width="32.140625" style="453" customWidth="1"/>
    <col min="7426" max="7426" width="8" style="453" hidden="1" customWidth="1"/>
    <col min="7427" max="7670" width="9.140625" style="453"/>
    <col min="7671" max="7671" width="5.5703125" style="453" customWidth="1"/>
    <col min="7672" max="7672" width="32" style="453" customWidth="1"/>
    <col min="7673" max="7674" width="9.85546875" style="453" customWidth="1"/>
    <col min="7675" max="7676" width="9.42578125" style="453" customWidth="1"/>
    <col min="7677" max="7677" width="11.140625" style="453" customWidth="1"/>
    <col min="7678" max="7680" width="8.5703125" style="453" customWidth="1"/>
    <col min="7681" max="7681" width="32.140625" style="453" customWidth="1"/>
    <col min="7682" max="7682" width="8" style="453" hidden="1" customWidth="1"/>
    <col min="7683" max="7926" width="9.140625" style="453"/>
    <col min="7927" max="7927" width="5.5703125" style="453" customWidth="1"/>
    <col min="7928" max="7928" width="32" style="453" customWidth="1"/>
    <col min="7929" max="7930" width="9.85546875" style="453" customWidth="1"/>
    <col min="7931" max="7932" width="9.42578125" style="453" customWidth="1"/>
    <col min="7933" max="7933" width="11.140625" style="453" customWidth="1"/>
    <col min="7934" max="7936" width="8.5703125" style="453" customWidth="1"/>
    <col min="7937" max="7937" width="32.140625" style="453" customWidth="1"/>
    <col min="7938" max="7938" width="8" style="453" hidden="1" customWidth="1"/>
    <col min="7939" max="8182" width="9.140625" style="453"/>
    <col min="8183" max="8183" width="5.5703125" style="453" customWidth="1"/>
    <col min="8184" max="8184" width="32" style="453" customWidth="1"/>
    <col min="8185" max="8186" width="9.85546875" style="453" customWidth="1"/>
    <col min="8187" max="8188" width="9.42578125" style="453" customWidth="1"/>
    <col min="8189" max="8189" width="11.140625" style="453" customWidth="1"/>
    <col min="8190" max="8192" width="8.5703125" style="453" customWidth="1"/>
    <col min="8193" max="8193" width="32.140625" style="453" customWidth="1"/>
    <col min="8194" max="8194" width="8" style="453" hidden="1" customWidth="1"/>
    <col min="8195" max="8438" width="9.140625" style="453"/>
    <col min="8439" max="8439" width="5.5703125" style="453" customWidth="1"/>
    <col min="8440" max="8440" width="32" style="453" customWidth="1"/>
    <col min="8441" max="8442" width="9.85546875" style="453" customWidth="1"/>
    <col min="8443" max="8444" width="9.42578125" style="453" customWidth="1"/>
    <col min="8445" max="8445" width="11.140625" style="453" customWidth="1"/>
    <col min="8446" max="8448" width="8.5703125" style="453" customWidth="1"/>
    <col min="8449" max="8449" width="32.140625" style="453" customWidth="1"/>
    <col min="8450" max="8450" width="8" style="453" hidden="1" customWidth="1"/>
    <col min="8451" max="8694" width="9.140625" style="453"/>
    <col min="8695" max="8695" width="5.5703125" style="453" customWidth="1"/>
    <col min="8696" max="8696" width="32" style="453" customWidth="1"/>
    <col min="8697" max="8698" width="9.85546875" style="453" customWidth="1"/>
    <col min="8699" max="8700" width="9.42578125" style="453" customWidth="1"/>
    <col min="8701" max="8701" width="11.140625" style="453" customWidth="1"/>
    <col min="8702" max="8704" width="8.5703125" style="453" customWidth="1"/>
    <col min="8705" max="8705" width="32.140625" style="453" customWidth="1"/>
    <col min="8706" max="8706" width="8" style="453" hidden="1" customWidth="1"/>
    <col min="8707" max="8950" width="9.140625" style="453"/>
    <col min="8951" max="8951" width="5.5703125" style="453" customWidth="1"/>
    <col min="8952" max="8952" width="32" style="453" customWidth="1"/>
    <col min="8953" max="8954" width="9.85546875" style="453" customWidth="1"/>
    <col min="8955" max="8956" width="9.42578125" style="453" customWidth="1"/>
    <col min="8957" max="8957" width="11.140625" style="453" customWidth="1"/>
    <col min="8958" max="8960" width="8.5703125" style="453" customWidth="1"/>
    <col min="8961" max="8961" width="32.140625" style="453" customWidth="1"/>
    <col min="8962" max="8962" width="8" style="453" hidden="1" customWidth="1"/>
    <col min="8963" max="9206" width="9.140625" style="453"/>
    <col min="9207" max="9207" width="5.5703125" style="453" customWidth="1"/>
    <col min="9208" max="9208" width="32" style="453" customWidth="1"/>
    <col min="9209" max="9210" width="9.85546875" style="453" customWidth="1"/>
    <col min="9211" max="9212" width="9.42578125" style="453" customWidth="1"/>
    <col min="9213" max="9213" width="11.140625" style="453" customWidth="1"/>
    <col min="9214" max="9216" width="8.5703125" style="453" customWidth="1"/>
    <col min="9217" max="9217" width="32.140625" style="453" customWidth="1"/>
    <col min="9218" max="9218" width="8" style="453" hidden="1" customWidth="1"/>
    <col min="9219" max="9462" width="9.140625" style="453"/>
    <col min="9463" max="9463" width="5.5703125" style="453" customWidth="1"/>
    <col min="9464" max="9464" width="32" style="453" customWidth="1"/>
    <col min="9465" max="9466" width="9.85546875" style="453" customWidth="1"/>
    <col min="9467" max="9468" width="9.42578125" style="453" customWidth="1"/>
    <col min="9469" max="9469" width="11.140625" style="453" customWidth="1"/>
    <col min="9470" max="9472" width="8.5703125" style="453" customWidth="1"/>
    <col min="9473" max="9473" width="32.140625" style="453" customWidth="1"/>
    <col min="9474" max="9474" width="8" style="453" hidden="1" customWidth="1"/>
    <col min="9475" max="9718" width="9.140625" style="453"/>
    <col min="9719" max="9719" width="5.5703125" style="453" customWidth="1"/>
    <col min="9720" max="9720" width="32" style="453" customWidth="1"/>
    <col min="9721" max="9722" width="9.85546875" style="453" customWidth="1"/>
    <col min="9723" max="9724" width="9.42578125" style="453" customWidth="1"/>
    <col min="9725" max="9725" width="11.140625" style="453" customWidth="1"/>
    <col min="9726" max="9728" width="8.5703125" style="453" customWidth="1"/>
    <col min="9729" max="9729" width="32.140625" style="453" customWidth="1"/>
    <col min="9730" max="9730" width="8" style="453" hidden="1" customWidth="1"/>
    <col min="9731" max="9974" width="9.140625" style="453"/>
    <col min="9975" max="9975" width="5.5703125" style="453" customWidth="1"/>
    <col min="9976" max="9976" width="32" style="453" customWidth="1"/>
    <col min="9977" max="9978" width="9.85546875" style="453" customWidth="1"/>
    <col min="9979" max="9980" width="9.42578125" style="453" customWidth="1"/>
    <col min="9981" max="9981" width="11.140625" style="453" customWidth="1"/>
    <col min="9982" max="9984" width="8.5703125" style="453" customWidth="1"/>
    <col min="9985" max="9985" width="32.140625" style="453" customWidth="1"/>
    <col min="9986" max="9986" width="8" style="453" hidden="1" customWidth="1"/>
    <col min="9987" max="10230" width="9.140625" style="453"/>
    <col min="10231" max="10231" width="5.5703125" style="453" customWidth="1"/>
    <col min="10232" max="10232" width="32" style="453" customWidth="1"/>
    <col min="10233" max="10234" width="9.85546875" style="453" customWidth="1"/>
    <col min="10235" max="10236" width="9.42578125" style="453" customWidth="1"/>
    <col min="10237" max="10237" width="11.140625" style="453" customWidth="1"/>
    <col min="10238" max="10240" width="8.5703125" style="453" customWidth="1"/>
    <col min="10241" max="10241" width="32.140625" style="453" customWidth="1"/>
    <col min="10242" max="10242" width="8" style="453" hidden="1" customWidth="1"/>
    <col min="10243" max="10486" width="9.140625" style="453"/>
    <col min="10487" max="10487" width="5.5703125" style="453" customWidth="1"/>
    <col min="10488" max="10488" width="32" style="453" customWidth="1"/>
    <col min="10489" max="10490" width="9.85546875" style="453" customWidth="1"/>
    <col min="10491" max="10492" width="9.42578125" style="453" customWidth="1"/>
    <col min="10493" max="10493" width="11.140625" style="453" customWidth="1"/>
    <col min="10494" max="10496" width="8.5703125" style="453" customWidth="1"/>
    <col min="10497" max="10497" width="32.140625" style="453" customWidth="1"/>
    <col min="10498" max="10498" width="8" style="453" hidden="1" customWidth="1"/>
    <col min="10499" max="10742" width="9.140625" style="453"/>
    <col min="10743" max="10743" width="5.5703125" style="453" customWidth="1"/>
    <col min="10744" max="10744" width="32" style="453" customWidth="1"/>
    <col min="10745" max="10746" width="9.85546875" style="453" customWidth="1"/>
    <col min="10747" max="10748" width="9.42578125" style="453" customWidth="1"/>
    <col min="10749" max="10749" width="11.140625" style="453" customWidth="1"/>
    <col min="10750" max="10752" width="8.5703125" style="453" customWidth="1"/>
    <col min="10753" max="10753" width="32.140625" style="453" customWidth="1"/>
    <col min="10754" max="10754" width="8" style="453" hidden="1" customWidth="1"/>
    <col min="10755" max="10998" width="9.140625" style="453"/>
    <col min="10999" max="10999" width="5.5703125" style="453" customWidth="1"/>
    <col min="11000" max="11000" width="32" style="453" customWidth="1"/>
    <col min="11001" max="11002" width="9.85546875" style="453" customWidth="1"/>
    <col min="11003" max="11004" width="9.42578125" style="453" customWidth="1"/>
    <col min="11005" max="11005" width="11.140625" style="453" customWidth="1"/>
    <col min="11006" max="11008" width="8.5703125" style="453" customWidth="1"/>
    <col min="11009" max="11009" width="32.140625" style="453" customWidth="1"/>
    <col min="11010" max="11010" width="8" style="453" hidden="1" customWidth="1"/>
    <col min="11011" max="11254" width="9.140625" style="453"/>
    <col min="11255" max="11255" width="5.5703125" style="453" customWidth="1"/>
    <col min="11256" max="11256" width="32" style="453" customWidth="1"/>
    <col min="11257" max="11258" width="9.85546875" style="453" customWidth="1"/>
    <col min="11259" max="11260" width="9.42578125" style="453" customWidth="1"/>
    <col min="11261" max="11261" width="11.140625" style="453" customWidth="1"/>
    <col min="11262" max="11264" width="8.5703125" style="453" customWidth="1"/>
    <col min="11265" max="11265" width="32.140625" style="453" customWidth="1"/>
    <col min="11266" max="11266" width="8" style="453" hidden="1" customWidth="1"/>
    <col min="11267" max="11510" width="9.140625" style="453"/>
    <col min="11511" max="11511" width="5.5703125" style="453" customWidth="1"/>
    <col min="11512" max="11512" width="32" style="453" customWidth="1"/>
    <col min="11513" max="11514" width="9.85546875" style="453" customWidth="1"/>
    <col min="11515" max="11516" width="9.42578125" style="453" customWidth="1"/>
    <col min="11517" max="11517" width="11.140625" style="453" customWidth="1"/>
    <col min="11518" max="11520" width="8.5703125" style="453" customWidth="1"/>
    <col min="11521" max="11521" width="32.140625" style="453" customWidth="1"/>
    <col min="11522" max="11522" width="8" style="453" hidden="1" customWidth="1"/>
    <col min="11523" max="11766" width="9.140625" style="453"/>
    <col min="11767" max="11767" width="5.5703125" style="453" customWidth="1"/>
    <col min="11768" max="11768" width="32" style="453" customWidth="1"/>
    <col min="11769" max="11770" width="9.85546875" style="453" customWidth="1"/>
    <col min="11771" max="11772" width="9.42578125" style="453" customWidth="1"/>
    <col min="11773" max="11773" width="11.140625" style="453" customWidth="1"/>
    <col min="11774" max="11776" width="8.5703125" style="453" customWidth="1"/>
    <col min="11777" max="11777" width="32.140625" style="453" customWidth="1"/>
    <col min="11778" max="11778" width="8" style="453" hidden="1" customWidth="1"/>
    <col min="11779" max="12022" width="9.140625" style="453"/>
    <col min="12023" max="12023" width="5.5703125" style="453" customWidth="1"/>
    <col min="12024" max="12024" width="32" style="453" customWidth="1"/>
    <col min="12025" max="12026" width="9.85546875" style="453" customWidth="1"/>
    <col min="12027" max="12028" width="9.42578125" style="453" customWidth="1"/>
    <col min="12029" max="12029" width="11.140625" style="453" customWidth="1"/>
    <col min="12030" max="12032" width="8.5703125" style="453" customWidth="1"/>
    <col min="12033" max="12033" width="32.140625" style="453" customWidth="1"/>
    <col min="12034" max="12034" width="8" style="453" hidden="1" customWidth="1"/>
    <col min="12035" max="12278" width="9.140625" style="453"/>
    <col min="12279" max="12279" width="5.5703125" style="453" customWidth="1"/>
    <col min="12280" max="12280" width="32" style="453" customWidth="1"/>
    <col min="12281" max="12282" width="9.85546875" style="453" customWidth="1"/>
    <col min="12283" max="12284" width="9.42578125" style="453" customWidth="1"/>
    <col min="12285" max="12285" width="11.140625" style="453" customWidth="1"/>
    <col min="12286" max="12288" width="8.5703125" style="453" customWidth="1"/>
    <col min="12289" max="12289" width="32.140625" style="453" customWidth="1"/>
    <col min="12290" max="12290" width="8" style="453" hidden="1" customWidth="1"/>
    <col min="12291" max="12534" width="9.140625" style="453"/>
    <col min="12535" max="12535" width="5.5703125" style="453" customWidth="1"/>
    <col min="12536" max="12536" width="32" style="453" customWidth="1"/>
    <col min="12537" max="12538" width="9.85546875" style="453" customWidth="1"/>
    <col min="12539" max="12540" width="9.42578125" style="453" customWidth="1"/>
    <col min="12541" max="12541" width="11.140625" style="453" customWidth="1"/>
    <col min="12542" max="12544" width="8.5703125" style="453" customWidth="1"/>
    <col min="12545" max="12545" width="32.140625" style="453" customWidth="1"/>
    <col min="12546" max="12546" width="8" style="453" hidden="1" customWidth="1"/>
    <col min="12547" max="12790" width="9.140625" style="453"/>
    <col min="12791" max="12791" width="5.5703125" style="453" customWidth="1"/>
    <col min="12792" max="12792" width="32" style="453" customWidth="1"/>
    <col min="12793" max="12794" width="9.85546875" style="453" customWidth="1"/>
    <col min="12795" max="12796" width="9.42578125" style="453" customWidth="1"/>
    <col min="12797" max="12797" width="11.140625" style="453" customWidth="1"/>
    <col min="12798" max="12800" width="8.5703125" style="453" customWidth="1"/>
    <col min="12801" max="12801" width="32.140625" style="453" customWidth="1"/>
    <col min="12802" max="12802" width="8" style="453" hidden="1" customWidth="1"/>
    <col min="12803" max="13046" width="9.140625" style="453"/>
    <col min="13047" max="13047" width="5.5703125" style="453" customWidth="1"/>
    <col min="13048" max="13048" width="32" style="453" customWidth="1"/>
    <col min="13049" max="13050" width="9.85546875" style="453" customWidth="1"/>
    <col min="13051" max="13052" width="9.42578125" style="453" customWidth="1"/>
    <col min="13053" max="13053" width="11.140625" style="453" customWidth="1"/>
    <col min="13054" max="13056" width="8.5703125" style="453" customWidth="1"/>
    <col min="13057" max="13057" width="32.140625" style="453" customWidth="1"/>
    <col min="13058" max="13058" width="8" style="453" hidden="1" customWidth="1"/>
    <col min="13059" max="13302" width="9.140625" style="453"/>
    <col min="13303" max="13303" width="5.5703125" style="453" customWidth="1"/>
    <col min="13304" max="13304" width="32" style="453" customWidth="1"/>
    <col min="13305" max="13306" width="9.85546875" style="453" customWidth="1"/>
    <col min="13307" max="13308" width="9.42578125" style="453" customWidth="1"/>
    <col min="13309" max="13309" width="11.140625" style="453" customWidth="1"/>
    <col min="13310" max="13312" width="8.5703125" style="453" customWidth="1"/>
    <col min="13313" max="13313" width="32.140625" style="453" customWidth="1"/>
    <col min="13314" max="13314" width="8" style="453" hidden="1" customWidth="1"/>
    <col min="13315" max="13558" width="9.140625" style="453"/>
    <col min="13559" max="13559" width="5.5703125" style="453" customWidth="1"/>
    <col min="13560" max="13560" width="32" style="453" customWidth="1"/>
    <col min="13561" max="13562" width="9.85546875" style="453" customWidth="1"/>
    <col min="13563" max="13564" width="9.42578125" style="453" customWidth="1"/>
    <col min="13565" max="13565" width="11.140625" style="453" customWidth="1"/>
    <col min="13566" max="13568" width="8.5703125" style="453" customWidth="1"/>
    <col min="13569" max="13569" width="32.140625" style="453" customWidth="1"/>
    <col min="13570" max="13570" width="8" style="453" hidden="1" customWidth="1"/>
    <col min="13571" max="13814" width="9.140625" style="453"/>
    <col min="13815" max="13815" width="5.5703125" style="453" customWidth="1"/>
    <col min="13816" max="13816" width="32" style="453" customWidth="1"/>
    <col min="13817" max="13818" width="9.85546875" style="453" customWidth="1"/>
    <col min="13819" max="13820" width="9.42578125" style="453" customWidth="1"/>
    <col min="13821" max="13821" width="11.140625" style="453" customWidth="1"/>
    <col min="13822" max="13824" width="8.5703125" style="453" customWidth="1"/>
    <col min="13825" max="13825" width="32.140625" style="453" customWidth="1"/>
    <col min="13826" max="13826" width="8" style="453" hidden="1" customWidth="1"/>
    <col min="13827" max="14070" width="9.140625" style="453"/>
    <col min="14071" max="14071" width="5.5703125" style="453" customWidth="1"/>
    <col min="14072" max="14072" width="32" style="453" customWidth="1"/>
    <col min="14073" max="14074" width="9.85546875" style="453" customWidth="1"/>
    <col min="14075" max="14076" width="9.42578125" style="453" customWidth="1"/>
    <col min="14077" max="14077" width="11.140625" style="453" customWidth="1"/>
    <col min="14078" max="14080" width="8.5703125" style="453" customWidth="1"/>
    <col min="14081" max="14081" width="32.140625" style="453" customWidth="1"/>
    <col min="14082" max="14082" width="8" style="453" hidden="1" customWidth="1"/>
    <col min="14083" max="14326" width="9.140625" style="453"/>
    <col min="14327" max="14327" width="5.5703125" style="453" customWidth="1"/>
    <col min="14328" max="14328" width="32" style="453" customWidth="1"/>
    <col min="14329" max="14330" width="9.85546875" style="453" customWidth="1"/>
    <col min="14331" max="14332" width="9.42578125" style="453" customWidth="1"/>
    <col min="14333" max="14333" width="11.140625" style="453" customWidth="1"/>
    <col min="14334" max="14336" width="8.5703125" style="453" customWidth="1"/>
    <col min="14337" max="14337" width="32.140625" style="453" customWidth="1"/>
    <col min="14338" max="14338" width="8" style="453" hidden="1" customWidth="1"/>
    <col min="14339" max="14582" width="9.140625" style="453"/>
    <col min="14583" max="14583" width="5.5703125" style="453" customWidth="1"/>
    <col min="14584" max="14584" width="32" style="453" customWidth="1"/>
    <col min="14585" max="14586" width="9.85546875" style="453" customWidth="1"/>
    <col min="14587" max="14588" width="9.42578125" style="453" customWidth="1"/>
    <col min="14589" max="14589" width="11.140625" style="453" customWidth="1"/>
    <col min="14590" max="14592" width="8.5703125" style="453" customWidth="1"/>
    <col min="14593" max="14593" width="32.140625" style="453" customWidth="1"/>
    <col min="14594" max="14594" width="8" style="453" hidden="1" customWidth="1"/>
    <col min="14595" max="14838" width="9.140625" style="453"/>
    <col min="14839" max="14839" width="5.5703125" style="453" customWidth="1"/>
    <col min="14840" max="14840" width="32" style="453" customWidth="1"/>
    <col min="14841" max="14842" width="9.85546875" style="453" customWidth="1"/>
    <col min="14843" max="14844" width="9.42578125" style="453" customWidth="1"/>
    <col min="14845" max="14845" width="11.140625" style="453" customWidth="1"/>
    <col min="14846" max="14848" width="8.5703125" style="453" customWidth="1"/>
    <col min="14849" max="14849" width="32.140625" style="453" customWidth="1"/>
    <col min="14850" max="14850" width="8" style="453" hidden="1" customWidth="1"/>
    <col min="14851" max="15094" width="9.140625" style="453"/>
    <col min="15095" max="15095" width="5.5703125" style="453" customWidth="1"/>
    <col min="15096" max="15096" width="32" style="453" customWidth="1"/>
    <col min="15097" max="15098" width="9.85546875" style="453" customWidth="1"/>
    <col min="15099" max="15100" width="9.42578125" style="453" customWidth="1"/>
    <col min="15101" max="15101" width="11.140625" style="453" customWidth="1"/>
    <col min="15102" max="15104" width="8.5703125" style="453" customWidth="1"/>
    <col min="15105" max="15105" width="32.140625" style="453" customWidth="1"/>
    <col min="15106" max="15106" width="8" style="453" hidden="1" customWidth="1"/>
    <col min="15107" max="15350" width="9.140625" style="453"/>
    <col min="15351" max="15351" width="5.5703125" style="453" customWidth="1"/>
    <col min="15352" max="15352" width="32" style="453" customWidth="1"/>
    <col min="15353" max="15354" width="9.85546875" style="453" customWidth="1"/>
    <col min="15355" max="15356" width="9.42578125" style="453" customWidth="1"/>
    <col min="15357" max="15357" width="11.140625" style="453" customWidth="1"/>
    <col min="15358" max="15360" width="8.5703125" style="453" customWidth="1"/>
    <col min="15361" max="15361" width="32.140625" style="453" customWidth="1"/>
    <col min="15362" max="15362" width="8" style="453" hidden="1" customWidth="1"/>
    <col min="15363" max="15606" width="9.140625" style="453"/>
    <col min="15607" max="15607" width="5.5703125" style="453" customWidth="1"/>
    <col min="15608" max="15608" width="32" style="453" customWidth="1"/>
    <col min="15609" max="15610" width="9.85546875" style="453" customWidth="1"/>
    <col min="15611" max="15612" width="9.42578125" style="453" customWidth="1"/>
    <col min="15613" max="15613" width="11.140625" style="453" customWidth="1"/>
    <col min="15614" max="15616" width="8.5703125" style="453" customWidth="1"/>
    <col min="15617" max="15617" width="32.140625" style="453" customWidth="1"/>
    <col min="15618" max="15618" width="8" style="453" hidden="1" customWidth="1"/>
    <col min="15619" max="15862" width="9.140625" style="453"/>
    <col min="15863" max="15863" width="5.5703125" style="453" customWidth="1"/>
    <col min="15864" max="15864" width="32" style="453" customWidth="1"/>
    <col min="15865" max="15866" width="9.85546875" style="453" customWidth="1"/>
    <col min="15867" max="15868" width="9.42578125" style="453" customWidth="1"/>
    <col min="15869" max="15869" width="11.140625" style="453" customWidth="1"/>
    <col min="15870" max="15872" width="8.5703125" style="453" customWidth="1"/>
    <col min="15873" max="15873" width="32.140625" style="453" customWidth="1"/>
    <col min="15874" max="15874" width="8" style="453" hidden="1" customWidth="1"/>
    <col min="15875" max="16118" width="9.140625" style="453"/>
    <col min="16119" max="16119" width="5.5703125" style="453" customWidth="1"/>
    <col min="16120" max="16120" width="32" style="453" customWidth="1"/>
    <col min="16121" max="16122" width="9.85546875" style="453" customWidth="1"/>
    <col min="16123" max="16124" width="9.42578125" style="453" customWidth="1"/>
    <col min="16125" max="16125" width="11.140625" style="453" customWidth="1"/>
    <col min="16126" max="16128" width="8.5703125" style="453" customWidth="1"/>
    <col min="16129" max="16129" width="32.140625" style="453" customWidth="1"/>
    <col min="16130" max="16130" width="8" style="453" hidden="1" customWidth="1"/>
    <col min="16131" max="16384" width="9.140625" style="453"/>
  </cols>
  <sheetData>
    <row r="1" spans="1:13" x14ac:dyDescent="0.2">
      <c r="A1" s="64" t="s">
        <v>85</v>
      </c>
    </row>
    <row r="2" spans="1:13" s="217" customFormat="1" ht="40.5" customHeight="1" x14ac:dyDescent="0.2">
      <c r="A2" s="597" t="s">
        <v>126</v>
      </c>
      <c r="B2" s="640"/>
      <c r="C2" s="640"/>
      <c r="D2" s="640"/>
      <c r="E2" s="640"/>
      <c r="F2" s="640"/>
      <c r="G2" s="640"/>
      <c r="H2" s="640"/>
      <c r="I2" s="640"/>
    </row>
    <row r="3" spans="1:13" s="217" customFormat="1" ht="13.5" thickBot="1" x14ac:dyDescent="0.25">
      <c r="A3" s="218"/>
      <c r="B3" s="218"/>
      <c r="C3" s="219"/>
      <c r="D3" s="455"/>
      <c r="E3" s="456"/>
      <c r="I3" s="219" t="s">
        <v>127</v>
      </c>
    </row>
    <row r="4" spans="1:13" s="217" customFormat="1" ht="24" customHeight="1" x14ac:dyDescent="0.2">
      <c r="A4" s="641" t="s">
        <v>173</v>
      </c>
      <c r="B4" s="162"/>
      <c r="C4" s="643" t="s">
        <v>128</v>
      </c>
      <c r="D4" s="645" t="s">
        <v>761</v>
      </c>
      <c r="E4" s="643" t="s">
        <v>760</v>
      </c>
      <c r="F4" s="647" t="s">
        <v>129</v>
      </c>
      <c r="G4" s="647"/>
      <c r="H4" s="647"/>
      <c r="I4" s="648"/>
    </row>
    <row r="5" spans="1:13" s="217" customFormat="1" ht="24" customHeight="1" thickBot="1" x14ac:dyDescent="0.25">
      <c r="A5" s="642"/>
      <c r="B5" s="398"/>
      <c r="C5" s="644"/>
      <c r="D5" s="646"/>
      <c r="E5" s="644"/>
      <c r="F5" s="399" t="s">
        <v>130</v>
      </c>
      <c r="G5" s="400" t="s">
        <v>397</v>
      </c>
      <c r="H5" s="399" t="s">
        <v>434</v>
      </c>
      <c r="I5" s="401" t="s">
        <v>435</v>
      </c>
    </row>
    <row r="6" spans="1:13" s="220" customFormat="1" ht="18" customHeight="1" x14ac:dyDescent="0.2">
      <c r="A6" s="457" t="s">
        <v>192</v>
      </c>
      <c r="B6" s="458"/>
      <c r="C6" s="458"/>
      <c r="D6" s="566" t="s">
        <v>520</v>
      </c>
      <c r="E6" s="458"/>
      <c r="F6" s="459" t="s">
        <v>520</v>
      </c>
      <c r="G6" s="459" t="s">
        <v>520</v>
      </c>
      <c r="H6" s="459" t="s">
        <v>520</v>
      </c>
      <c r="I6" s="460"/>
      <c r="J6" s="244"/>
      <c r="K6" s="244"/>
      <c r="L6" s="244"/>
      <c r="M6" s="244"/>
    </row>
    <row r="7" spans="1:13" s="220" customFormat="1" ht="24.75" customHeight="1" thickBot="1" x14ac:dyDescent="0.25">
      <c r="A7" s="461" t="s">
        <v>193</v>
      </c>
      <c r="B7" s="402">
        <v>3392</v>
      </c>
      <c r="C7" s="356">
        <v>103000</v>
      </c>
      <c r="D7" s="569">
        <v>0.1</v>
      </c>
      <c r="E7" s="462" t="s">
        <v>521</v>
      </c>
      <c r="F7" s="463">
        <v>0</v>
      </c>
      <c r="G7" s="463">
        <v>0</v>
      </c>
      <c r="H7" s="463">
        <v>14600</v>
      </c>
      <c r="I7" s="464">
        <v>58400</v>
      </c>
      <c r="J7" s="244"/>
      <c r="K7" s="244"/>
      <c r="L7" s="244"/>
      <c r="M7" s="244"/>
    </row>
    <row r="8" spans="1:13" s="220" customFormat="1" ht="15.75" customHeight="1" thickBot="1" x14ac:dyDescent="0.25">
      <c r="A8" s="230" t="s">
        <v>180</v>
      </c>
      <c r="B8" s="435"/>
      <c r="C8" s="465" t="s">
        <v>6</v>
      </c>
      <c r="D8" s="465" t="s">
        <v>6</v>
      </c>
      <c r="E8" s="465" t="s">
        <v>6</v>
      </c>
      <c r="F8" s="225">
        <f>SUM(F7)</f>
        <v>0</v>
      </c>
      <c r="G8" s="225">
        <f t="shared" ref="G8:I8" si="0">SUM(G7)</f>
        <v>0</v>
      </c>
      <c r="H8" s="225">
        <f t="shared" si="0"/>
        <v>14600</v>
      </c>
      <c r="I8" s="467">
        <f t="shared" si="0"/>
        <v>58400</v>
      </c>
      <c r="J8" s="244"/>
      <c r="K8" s="244"/>
      <c r="L8" s="244"/>
      <c r="M8" s="244"/>
    </row>
    <row r="9" spans="1:13" s="220" customFormat="1" ht="18" customHeight="1" x14ac:dyDescent="0.2">
      <c r="A9" s="407" t="s">
        <v>181</v>
      </c>
      <c r="B9" s="242"/>
      <c r="C9" s="242"/>
      <c r="D9" s="567" t="s">
        <v>520</v>
      </c>
      <c r="E9" s="242"/>
      <c r="F9" s="459" t="s">
        <v>520</v>
      </c>
      <c r="G9" s="459" t="s">
        <v>520</v>
      </c>
      <c r="H9" s="459" t="s">
        <v>520</v>
      </c>
      <c r="I9" s="460"/>
      <c r="J9" s="244"/>
      <c r="K9" s="244"/>
      <c r="L9" s="244"/>
      <c r="M9" s="244"/>
    </row>
    <row r="10" spans="1:13" s="220" customFormat="1" ht="15" customHeight="1" x14ac:dyDescent="0.2">
      <c r="A10" s="382" t="s">
        <v>195</v>
      </c>
      <c r="B10" s="468">
        <v>3208</v>
      </c>
      <c r="C10" s="223">
        <v>95000</v>
      </c>
      <c r="D10" s="569">
        <v>0.1</v>
      </c>
      <c r="E10" s="469" t="s">
        <v>522</v>
      </c>
      <c r="F10" s="470">
        <v>0</v>
      </c>
      <c r="G10" s="470">
        <v>0</v>
      </c>
      <c r="H10" s="470">
        <v>4000</v>
      </c>
      <c r="I10" s="471">
        <v>16000</v>
      </c>
      <c r="J10" s="244"/>
      <c r="K10" s="244"/>
      <c r="L10" s="244"/>
      <c r="M10" s="244"/>
    </row>
    <row r="11" spans="1:13" s="220" customFormat="1" ht="15.75" customHeight="1" thickBot="1" x14ac:dyDescent="0.25">
      <c r="A11" s="382" t="s">
        <v>196</v>
      </c>
      <c r="B11" s="468">
        <v>3207</v>
      </c>
      <c r="C11" s="223">
        <v>100000</v>
      </c>
      <c r="D11" s="569">
        <v>0.1</v>
      </c>
      <c r="E11" s="469" t="s">
        <v>521</v>
      </c>
      <c r="F11" s="470">
        <v>0</v>
      </c>
      <c r="G11" s="470">
        <v>0</v>
      </c>
      <c r="H11" s="470">
        <v>2500</v>
      </c>
      <c r="I11" s="471">
        <v>10000</v>
      </c>
      <c r="J11" s="244"/>
      <c r="K11" s="244"/>
      <c r="L11" s="244"/>
      <c r="M11" s="244"/>
    </row>
    <row r="12" spans="1:13" s="220" customFormat="1" ht="15.75" customHeight="1" thickBot="1" x14ac:dyDescent="0.25">
      <c r="A12" s="230" t="s">
        <v>182</v>
      </c>
      <c r="B12" s="435"/>
      <c r="C12" s="465" t="s">
        <v>6</v>
      </c>
      <c r="D12" s="465" t="s">
        <v>6</v>
      </c>
      <c r="E12" s="465" t="s">
        <v>6</v>
      </c>
      <c r="F12" s="225">
        <f>SUM(F10:F11)</f>
        <v>0</v>
      </c>
      <c r="G12" s="225">
        <f t="shared" ref="G12:I12" si="1">SUM(G10:G11)</f>
        <v>0</v>
      </c>
      <c r="H12" s="225">
        <f t="shared" si="1"/>
        <v>6500</v>
      </c>
      <c r="I12" s="467">
        <f t="shared" si="1"/>
        <v>26000</v>
      </c>
      <c r="J12" s="244"/>
      <c r="K12" s="244"/>
      <c r="L12" s="244"/>
      <c r="M12" s="244"/>
    </row>
    <row r="13" spans="1:13" s="220" customFormat="1" ht="18" customHeight="1" x14ac:dyDescent="0.2">
      <c r="A13" s="457" t="s">
        <v>134</v>
      </c>
      <c r="B13" s="458"/>
      <c r="C13" s="458"/>
      <c r="D13" s="568" t="s">
        <v>520</v>
      </c>
      <c r="E13" s="472"/>
      <c r="F13" s="459" t="s">
        <v>520</v>
      </c>
      <c r="G13" s="459" t="s">
        <v>520</v>
      </c>
      <c r="H13" s="459" t="s">
        <v>520</v>
      </c>
      <c r="I13" s="460"/>
      <c r="J13" s="244"/>
      <c r="K13" s="244"/>
      <c r="L13" s="244"/>
      <c r="M13" s="244"/>
    </row>
    <row r="14" spans="1:13" s="220" customFormat="1" ht="15" customHeight="1" x14ac:dyDescent="0.2">
      <c r="A14" s="382" t="s">
        <v>135</v>
      </c>
      <c r="B14" s="381">
        <v>3305</v>
      </c>
      <c r="C14" s="223">
        <v>171999.69</v>
      </c>
      <c r="D14" s="569">
        <v>0.1</v>
      </c>
      <c r="E14" s="469" t="s">
        <v>136</v>
      </c>
      <c r="F14" s="470">
        <v>7434</v>
      </c>
      <c r="G14" s="470">
        <v>7434</v>
      </c>
      <c r="H14" s="470">
        <v>7434</v>
      </c>
      <c r="I14" s="471">
        <v>14868</v>
      </c>
      <c r="J14" s="244"/>
      <c r="K14" s="244"/>
      <c r="L14" s="244"/>
      <c r="M14" s="244"/>
    </row>
    <row r="15" spans="1:13" s="220" customFormat="1" ht="15" customHeight="1" x14ac:dyDescent="0.2">
      <c r="A15" s="382" t="s">
        <v>320</v>
      </c>
      <c r="B15" s="468">
        <v>3250</v>
      </c>
      <c r="C15" s="223">
        <v>46999.78</v>
      </c>
      <c r="D15" s="569">
        <v>0.1</v>
      </c>
      <c r="E15" s="469" t="s">
        <v>136</v>
      </c>
      <c r="F15" s="470">
        <v>620</v>
      </c>
      <c r="G15" s="470">
        <v>620</v>
      </c>
      <c r="H15" s="470">
        <v>620</v>
      </c>
      <c r="I15" s="471">
        <v>1240</v>
      </c>
      <c r="J15" s="244"/>
      <c r="K15" s="244"/>
      <c r="L15" s="244"/>
      <c r="M15" s="244"/>
    </row>
    <row r="16" spans="1:13" s="220" customFormat="1" ht="15" customHeight="1" x14ac:dyDescent="0.2">
      <c r="A16" s="382" t="s">
        <v>137</v>
      </c>
      <c r="B16" s="381">
        <v>3304</v>
      </c>
      <c r="C16" s="223">
        <v>117631.69</v>
      </c>
      <c r="D16" s="569">
        <v>0.1</v>
      </c>
      <c r="E16" s="469" t="s">
        <v>523</v>
      </c>
      <c r="F16" s="470">
        <v>3800</v>
      </c>
      <c r="G16" s="470">
        <v>3800</v>
      </c>
      <c r="H16" s="470">
        <v>3800</v>
      </c>
      <c r="I16" s="471">
        <v>7600</v>
      </c>
      <c r="J16" s="244"/>
      <c r="K16" s="244"/>
      <c r="L16" s="244"/>
      <c r="M16" s="244"/>
    </row>
    <row r="17" spans="1:13" s="220" customFormat="1" ht="24" customHeight="1" x14ac:dyDescent="0.2">
      <c r="A17" s="382" t="s">
        <v>197</v>
      </c>
      <c r="B17" s="381">
        <v>3234</v>
      </c>
      <c r="C17" s="223">
        <v>50999.9</v>
      </c>
      <c r="D17" s="569">
        <v>0.1</v>
      </c>
      <c r="E17" s="469" t="s">
        <v>399</v>
      </c>
      <c r="F17" s="470">
        <v>0</v>
      </c>
      <c r="G17" s="470">
        <v>1940</v>
      </c>
      <c r="H17" s="470">
        <v>1940</v>
      </c>
      <c r="I17" s="471">
        <v>5820</v>
      </c>
      <c r="J17" s="244"/>
      <c r="K17" s="244"/>
      <c r="L17" s="244"/>
      <c r="M17" s="244"/>
    </row>
    <row r="18" spans="1:13" s="220" customFormat="1" ht="15" customHeight="1" x14ac:dyDescent="0.2">
      <c r="A18" s="382" t="s">
        <v>138</v>
      </c>
      <c r="B18" s="381">
        <v>3233</v>
      </c>
      <c r="C18" s="223">
        <v>27835.279999999999</v>
      </c>
      <c r="D18" s="569">
        <v>0.1</v>
      </c>
      <c r="E18" s="469" t="s">
        <v>136</v>
      </c>
      <c r="F18" s="470">
        <v>1650</v>
      </c>
      <c r="G18" s="470">
        <v>1650</v>
      </c>
      <c r="H18" s="470">
        <v>1650</v>
      </c>
      <c r="I18" s="471">
        <v>3300</v>
      </c>
      <c r="J18" s="244"/>
      <c r="K18" s="244"/>
      <c r="L18" s="244"/>
      <c r="M18" s="244"/>
    </row>
    <row r="19" spans="1:13" s="220" customFormat="1" ht="24.75" customHeight="1" thickBot="1" x14ac:dyDescent="0.25">
      <c r="A19" s="382" t="s">
        <v>524</v>
      </c>
      <c r="B19" s="381">
        <v>3247</v>
      </c>
      <c r="C19" s="223">
        <v>28300.05</v>
      </c>
      <c r="D19" s="569">
        <v>0.1</v>
      </c>
      <c r="E19" s="469" t="s">
        <v>142</v>
      </c>
      <c r="F19" s="470">
        <v>0</v>
      </c>
      <c r="G19" s="470">
        <v>400</v>
      </c>
      <c r="H19" s="470">
        <v>400</v>
      </c>
      <c r="I19" s="471">
        <v>1200</v>
      </c>
      <c r="J19" s="244"/>
      <c r="K19" s="244"/>
      <c r="L19" s="244"/>
      <c r="M19" s="244"/>
    </row>
    <row r="20" spans="1:13" s="220" customFormat="1" ht="15.75" customHeight="1" thickBot="1" x14ac:dyDescent="0.25">
      <c r="A20" s="230" t="s">
        <v>139</v>
      </c>
      <c r="B20" s="435"/>
      <c r="C20" s="465" t="s">
        <v>6</v>
      </c>
      <c r="D20" s="465" t="s">
        <v>6</v>
      </c>
      <c r="E20" s="465" t="s">
        <v>6</v>
      </c>
      <c r="F20" s="225">
        <f>SUM(F14:F19)</f>
        <v>13504</v>
      </c>
      <c r="G20" s="225">
        <f t="shared" ref="G20:I20" si="2">SUM(G14:G19)</f>
        <v>15844</v>
      </c>
      <c r="H20" s="225">
        <f t="shared" si="2"/>
        <v>15844</v>
      </c>
      <c r="I20" s="467">
        <f t="shared" si="2"/>
        <v>34028</v>
      </c>
      <c r="J20" s="244"/>
      <c r="K20" s="244"/>
      <c r="L20" s="244"/>
      <c r="M20" s="244"/>
    </row>
    <row r="21" spans="1:13" s="220" customFormat="1" ht="18" customHeight="1" x14ac:dyDescent="0.2">
      <c r="A21" s="457" t="s">
        <v>140</v>
      </c>
      <c r="B21" s="458"/>
      <c r="C21" s="458"/>
      <c r="D21" s="568" t="s">
        <v>520</v>
      </c>
      <c r="E21" s="472"/>
      <c r="F21" s="459" t="s">
        <v>520</v>
      </c>
      <c r="G21" s="459" t="s">
        <v>520</v>
      </c>
      <c r="H21" s="459" t="s">
        <v>520</v>
      </c>
      <c r="I21" s="460"/>
      <c r="J21" s="244"/>
      <c r="K21" s="244"/>
      <c r="L21" s="244"/>
      <c r="M21" s="244"/>
    </row>
    <row r="22" spans="1:13" s="220" customFormat="1" ht="15" customHeight="1" x14ac:dyDescent="0.2">
      <c r="A22" s="221" t="s">
        <v>141</v>
      </c>
      <c r="B22" s="381">
        <v>3270</v>
      </c>
      <c r="C22" s="223">
        <v>20100</v>
      </c>
      <c r="D22" s="569">
        <v>0.1</v>
      </c>
      <c r="E22" s="469" t="s">
        <v>525</v>
      </c>
      <c r="F22" s="470">
        <v>0</v>
      </c>
      <c r="G22" s="470">
        <v>0</v>
      </c>
      <c r="H22" s="470">
        <v>60</v>
      </c>
      <c r="I22" s="471">
        <v>240</v>
      </c>
      <c r="J22" s="244"/>
      <c r="K22" s="244"/>
      <c r="L22" s="244"/>
      <c r="M22" s="244"/>
    </row>
    <row r="23" spans="1:13" s="220" customFormat="1" ht="15.75" customHeight="1" thickBot="1" x14ac:dyDescent="0.25">
      <c r="A23" s="221" t="s">
        <v>199</v>
      </c>
      <c r="B23" s="381">
        <v>3274</v>
      </c>
      <c r="C23" s="223">
        <v>10500</v>
      </c>
      <c r="D23" s="569">
        <v>0.1</v>
      </c>
      <c r="E23" s="469" t="s">
        <v>526</v>
      </c>
      <c r="F23" s="470">
        <v>0</v>
      </c>
      <c r="G23" s="470">
        <v>0</v>
      </c>
      <c r="H23" s="470">
        <v>0</v>
      </c>
      <c r="I23" s="471">
        <v>300</v>
      </c>
      <c r="J23" s="244"/>
      <c r="K23" s="244"/>
      <c r="L23" s="244"/>
      <c r="M23" s="244"/>
    </row>
    <row r="24" spans="1:13" s="220" customFormat="1" ht="15.75" customHeight="1" thickBot="1" x14ac:dyDescent="0.25">
      <c r="A24" s="230" t="s">
        <v>143</v>
      </c>
      <c r="B24" s="435"/>
      <c r="C24" s="465" t="s">
        <v>6</v>
      </c>
      <c r="D24" s="465" t="s">
        <v>6</v>
      </c>
      <c r="E24" s="465" t="s">
        <v>6</v>
      </c>
      <c r="F24" s="225">
        <f>SUM(F22:F23)</f>
        <v>0</v>
      </c>
      <c r="G24" s="225">
        <f t="shared" ref="G24:I24" si="3">SUM(G22:G23)</f>
        <v>0</v>
      </c>
      <c r="H24" s="225">
        <f t="shared" si="3"/>
        <v>60</v>
      </c>
      <c r="I24" s="467">
        <f t="shared" si="3"/>
        <v>540</v>
      </c>
      <c r="J24" s="244"/>
      <c r="K24" s="244"/>
      <c r="L24" s="244"/>
      <c r="M24" s="244"/>
    </row>
    <row r="25" spans="1:13" s="220" customFormat="1" ht="18" customHeight="1" x14ac:dyDescent="0.2">
      <c r="A25" s="457" t="s">
        <v>146</v>
      </c>
      <c r="B25" s="458"/>
      <c r="C25" s="458"/>
      <c r="D25" s="568" t="s">
        <v>520</v>
      </c>
      <c r="E25" s="472"/>
      <c r="F25" s="459" t="s">
        <v>520</v>
      </c>
      <c r="G25" s="459" t="s">
        <v>520</v>
      </c>
      <c r="H25" s="459" t="s">
        <v>520</v>
      </c>
      <c r="I25" s="460"/>
      <c r="J25" s="244"/>
      <c r="K25" s="244"/>
      <c r="L25" s="244"/>
      <c r="M25" s="244"/>
    </row>
    <row r="26" spans="1:13" s="220" customFormat="1" ht="15" customHeight="1" x14ac:dyDescent="0.2">
      <c r="A26" s="382" t="s">
        <v>147</v>
      </c>
      <c r="B26" s="381">
        <v>3372</v>
      </c>
      <c r="C26" s="223">
        <v>28000</v>
      </c>
      <c r="D26" s="569">
        <v>0.1</v>
      </c>
      <c r="E26" s="469" t="s">
        <v>132</v>
      </c>
      <c r="F26" s="470">
        <v>1416</v>
      </c>
      <c r="G26" s="470">
        <v>1416</v>
      </c>
      <c r="H26" s="470">
        <v>1416</v>
      </c>
      <c r="I26" s="471">
        <v>2823</v>
      </c>
      <c r="J26" s="244"/>
      <c r="K26" s="244"/>
      <c r="L26" s="244"/>
      <c r="M26" s="244"/>
    </row>
    <row r="27" spans="1:13" s="220" customFormat="1" ht="24" customHeight="1" x14ac:dyDescent="0.2">
      <c r="A27" s="382" t="s">
        <v>148</v>
      </c>
      <c r="B27" s="468">
        <v>3210</v>
      </c>
      <c r="C27" s="223">
        <v>57999.519999999997</v>
      </c>
      <c r="D27" s="570">
        <v>0.1</v>
      </c>
      <c r="E27" s="469" t="s">
        <v>136</v>
      </c>
      <c r="F27" s="470">
        <v>3080</v>
      </c>
      <c r="G27" s="470">
        <v>3080</v>
      </c>
      <c r="H27" s="470">
        <v>3080</v>
      </c>
      <c r="I27" s="471">
        <v>6160</v>
      </c>
      <c r="J27" s="244"/>
      <c r="K27" s="244"/>
      <c r="L27" s="244"/>
      <c r="M27" s="244"/>
    </row>
    <row r="28" spans="1:13" s="220" customFormat="1" ht="15" customHeight="1" x14ac:dyDescent="0.2">
      <c r="A28" s="382" t="s">
        <v>152</v>
      </c>
      <c r="B28" s="381">
        <v>3383</v>
      </c>
      <c r="C28" s="223">
        <v>16000</v>
      </c>
      <c r="D28" s="569">
        <v>0.1</v>
      </c>
      <c r="E28" s="469" t="s">
        <v>132</v>
      </c>
      <c r="F28" s="470">
        <v>3500</v>
      </c>
      <c r="G28" s="470">
        <v>3500</v>
      </c>
      <c r="H28" s="470">
        <v>3500</v>
      </c>
      <c r="I28" s="471">
        <v>7000</v>
      </c>
      <c r="J28" s="244"/>
      <c r="K28" s="244"/>
      <c r="L28" s="244"/>
      <c r="M28" s="244"/>
    </row>
    <row r="29" spans="1:13" s="220" customFormat="1" ht="15" customHeight="1" x14ac:dyDescent="0.2">
      <c r="A29" s="382" t="s">
        <v>149</v>
      </c>
      <c r="B29" s="468">
        <v>3211</v>
      </c>
      <c r="C29" s="223">
        <v>27470.35</v>
      </c>
      <c r="D29" s="569">
        <v>0.1</v>
      </c>
      <c r="E29" s="469" t="s">
        <v>136</v>
      </c>
      <c r="F29" s="470">
        <v>3184</v>
      </c>
      <c r="G29" s="470">
        <v>3184</v>
      </c>
      <c r="H29" s="470">
        <v>3184</v>
      </c>
      <c r="I29" s="471">
        <v>6368</v>
      </c>
      <c r="J29" s="244"/>
      <c r="K29" s="244"/>
      <c r="L29" s="244"/>
      <c r="M29" s="244"/>
    </row>
    <row r="30" spans="1:13" s="220" customFormat="1" ht="24" customHeight="1" x14ac:dyDescent="0.2">
      <c r="A30" s="382" t="s">
        <v>150</v>
      </c>
      <c r="B30" s="468">
        <v>3209</v>
      </c>
      <c r="C30" s="223">
        <v>43999.12</v>
      </c>
      <c r="D30" s="569">
        <v>0.1</v>
      </c>
      <c r="E30" s="469" t="s">
        <v>136</v>
      </c>
      <c r="F30" s="470">
        <v>732</v>
      </c>
      <c r="G30" s="470">
        <v>732</v>
      </c>
      <c r="H30" s="470">
        <v>732</v>
      </c>
      <c r="I30" s="471">
        <v>1464</v>
      </c>
      <c r="J30" s="244"/>
      <c r="K30" s="244"/>
      <c r="L30" s="244"/>
      <c r="M30" s="244"/>
    </row>
    <row r="31" spans="1:13" s="220" customFormat="1" ht="24.75" customHeight="1" thickBot="1" x14ac:dyDescent="0.25">
      <c r="A31" s="382" t="s">
        <v>151</v>
      </c>
      <c r="B31" s="381">
        <v>3371</v>
      </c>
      <c r="C31" s="223">
        <v>37999.54</v>
      </c>
      <c r="D31" s="569">
        <v>0.1</v>
      </c>
      <c r="E31" s="469" t="s">
        <v>132</v>
      </c>
      <c r="F31" s="470">
        <v>404</v>
      </c>
      <c r="G31" s="470">
        <v>404</v>
      </c>
      <c r="H31" s="470">
        <v>404</v>
      </c>
      <c r="I31" s="471">
        <v>808</v>
      </c>
      <c r="J31" s="244"/>
      <c r="K31" s="244"/>
      <c r="L31" s="244"/>
      <c r="M31" s="244"/>
    </row>
    <row r="32" spans="1:13" s="220" customFormat="1" ht="15.75" customHeight="1" thickBot="1" x14ac:dyDescent="0.25">
      <c r="A32" s="230" t="s">
        <v>153</v>
      </c>
      <c r="B32" s="435"/>
      <c r="C32" s="465" t="s">
        <v>6</v>
      </c>
      <c r="D32" s="465" t="s">
        <v>6</v>
      </c>
      <c r="E32" s="465" t="s">
        <v>6</v>
      </c>
      <c r="F32" s="225">
        <f>SUM(F26:F31)</f>
        <v>12316</v>
      </c>
      <c r="G32" s="225">
        <f t="shared" ref="G32:I32" si="4">SUM(G26:G31)</f>
        <v>12316</v>
      </c>
      <c r="H32" s="225">
        <f t="shared" si="4"/>
        <v>12316</v>
      </c>
      <c r="I32" s="467">
        <f t="shared" si="4"/>
        <v>24623</v>
      </c>
      <c r="J32" s="244"/>
      <c r="K32" s="244"/>
      <c r="L32" s="244"/>
      <c r="M32" s="244"/>
    </row>
    <row r="33" spans="1:13" s="220" customFormat="1" ht="18" customHeight="1" x14ac:dyDescent="0.2">
      <c r="A33" s="457" t="s">
        <v>154</v>
      </c>
      <c r="B33" s="458"/>
      <c r="C33" s="458"/>
      <c r="D33" s="568" t="s">
        <v>520</v>
      </c>
      <c r="E33" s="472"/>
      <c r="F33" s="459" t="s">
        <v>520</v>
      </c>
      <c r="G33" s="459" t="s">
        <v>520</v>
      </c>
      <c r="H33" s="459" t="s">
        <v>520</v>
      </c>
      <c r="I33" s="460"/>
      <c r="J33" s="244"/>
      <c r="K33" s="244"/>
      <c r="L33" s="244"/>
      <c r="M33" s="244"/>
    </row>
    <row r="34" spans="1:13" s="220" customFormat="1" ht="15" customHeight="1" x14ac:dyDescent="0.2">
      <c r="A34" s="382" t="s">
        <v>328</v>
      </c>
      <c r="B34" s="381">
        <v>3423</v>
      </c>
      <c r="C34" s="223">
        <v>8000</v>
      </c>
      <c r="D34" s="569">
        <v>0.1</v>
      </c>
      <c r="E34" s="469" t="s">
        <v>398</v>
      </c>
      <c r="F34" s="470">
        <v>240</v>
      </c>
      <c r="G34" s="470">
        <v>240</v>
      </c>
      <c r="H34" s="470">
        <v>240</v>
      </c>
      <c r="I34" s="471">
        <v>480</v>
      </c>
      <c r="J34" s="244"/>
      <c r="K34" s="244"/>
      <c r="L34" s="244"/>
      <c r="M34" s="244"/>
    </row>
    <row r="35" spans="1:13" s="220" customFormat="1" ht="24" customHeight="1" x14ac:dyDescent="0.2">
      <c r="A35" s="382" t="s">
        <v>527</v>
      </c>
      <c r="B35" s="381">
        <v>3437</v>
      </c>
      <c r="C35" s="223">
        <v>2493</v>
      </c>
      <c r="D35" s="569">
        <v>0.1</v>
      </c>
      <c r="E35" s="469" t="s">
        <v>528</v>
      </c>
      <c r="F35" s="470">
        <v>0</v>
      </c>
      <c r="G35" s="470">
        <v>44</v>
      </c>
      <c r="H35" s="470">
        <v>44</v>
      </c>
      <c r="I35" s="471">
        <v>132</v>
      </c>
      <c r="J35" s="244"/>
      <c r="K35" s="244"/>
      <c r="L35" s="244"/>
      <c r="M35" s="244"/>
    </row>
    <row r="36" spans="1:13" s="220" customFormat="1" ht="15" customHeight="1" x14ac:dyDescent="0.2">
      <c r="A36" s="382" t="s">
        <v>330</v>
      </c>
      <c r="B36" s="381">
        <v>3285</v>
      </c>
      <c r="C36" s="223">
        <v>34000</v>
      </c>
      <c r="D36" s="569">
        <v>0.1</v>
      </c>
      <c r="E36" s="469" t="s">
        <v>528</v>
      </c>
      <c r="F36" s="470">
        <v>820</v>
      </c>
      <c r="G36" s="470">
        <v>1640</v>
      </c>
      <c r="H36" s="470">
        <v>1640</v>
      </c>
      <c r="I36" s="471">
        <v>4100</v>
      </c>
      <c r="J36" s="244"/>
      <c r="K36" s="244"/>
      <c r="L36" s="244"/>
      <c r="M36" s="244"/>
    </row>
    <row r="37" spans="1:13" s="220" customFormat="1" ht="15" customHeight="1" x14ac:dyDescent="0.2">
      <c r="A37" s="382" t="s">
        <v>331</v>
      </c>
      <c r="B37" s="381">
        <v>3413</v>
      </c>
      <c r="C37" s="223">
        <v>10000</v>
      </c>
      <c r="D37" s="569">
        <v>0.1</v>
      </c>
      <c r="E37" s="469" t="s">
        <v>142</v>
      </c>
      <c r="F37" s="470">
        <v>0</v>
      </c>
      <c r="G37" s="470">
        <v>340</v>
      </c>
      <c r="H37" s="470">
        <v>340</v>
      </c>
      <c r="I37" s="471">
        <v>1020</v>
      </c>
      <c r="J37" s="244"/>
      <c r="K37" s="244"/>
      <c r="L37" s="244"/>
      <c r="M37" s="244"/>
    </row>
    <row r="38" spans="1:13" s="220" customFormat="1" ht="24.75" customHeight="1" thickBot="1" x14ac:dyDescent="0.25">
      <c r="A38" s="382" t="s">
        <v>332</v>
      </c>
      <c r="B38" s="381">
        <v>3414</v>
      </c>
      <c r="C38" s="223">
        <v>10000</v>
      </c>
      <c r="D38" s="569">
        <v>0.1</v>
      </c>
      <c r="E38" s="469" t="s">
        <v>283</v>
      </c>
      <c r="F38" s="470">
        <v>500</v>
      </c>
      <c r="G38" s="470">
        <v>500</v>
      </c>
      <c r="H38" s="470">
        <v>500</v>
      </c>
      <c r="I38" s="471">
        <v>1000</v>
      </c>
      <c r="J38" s="244"/>
      <c r="K38" s="244"/>
      <c r="L38" s="244"/>
      <c r="M38" s="244"/>
    </row>
    <row r="39" spans="1:13" s="220" customFormat="1" ht="15.75" customHeight="1" thickBot="1" x14ac:dyDescent="0.25">
      <c r="A39" s="230" t="s">
        <v>155</v>
      </c>
      <c r="B39" s="435"/>
      <c r="C39" s="465" t="s">
        <v>6</v>
      </c>
      <c r="D39" s="465" t="s">
        <v>6</v>
      </c>
      <c r="E39" s="465" t="s">
        <v>6</v>
      </c>
      <c r="F39" s="225">
        <f>SUM(F34:F38)</f>
        <v>1560</v>
      </c>
      <c r="G39" s="225">
        <f t="shared" ref="G39:I39" si="5">SUM(G34:G38)</f>
        <v>2764</v>
      </c>
      <c r="H39" s="225">
        <f t="shared" si="5"/>
        <v>2764</v>
      </c>
      <c r="I39" s="467">
        <f t="shared" si="5"/>
        <v>6732</v>
      </c>
      <c r="J39" s="244"/>
      <c r="K39" s="244"/>
      <c r="L39" s="244"/>
      <c r="M39" s="244"/>
    </row>
    <row r="40" spans="1:13" s="220" customFormat="1" ht="18" customHeight="1" x14ac:dyDescent="0.2">
      <c r="A40" s="457" t="s">
        <v>156</v>
      </c>
      <c r="B40" s="458"/>
      <c r="C40" s="458"/>
      <c r="D40" s="568" t="s">
        <v>520</v>
      </c>
      <c r="E40" s="472"/>
      <c r="F40" s="459" t="s">
        <v>520</v>
      </c>
      <c r="G40" s="459" t="s">
        <v>520</v>
      </c>
      <c r="H40" s="459" t="s">
        <v>520</v>
      </c>
      <c r="I40" s="460"/>
      <c r="J40" s="244"/>
      <c r="K40" s="244"/>
      <c r="L40" s="244"/>
      <c r="M40" s="244"/>
    </row>
    <row r="41" spans="1:13" s="220" customFormat="1" ht="15.75" customHeight="1" thickBot="1" x14ac:dyDescent="0.25">
      <c r="A41" s="382" t="s">
        <v>282</v>
      </c>
      <c r="B41" s="381">
        <v>3292</v>
      </c>
      <c r="C41" s="223">
        <v>74999.600000000006</v>
      </c>
      <c r="D41" s="569">
        <v>0.1</v>
      </c>
      <c r="E41" s="469" t="s">
        <v>522</v>
      </c>
      <c r="F41" s="470">
        <v>0</v>
      </c>
      <c r="G41" s="470">
        <v>0</v>
      </c>
      <c r="H41" s="470">
        <v>3127</v>
      </c>
      <c r="I41" s="471">
        <v>12508</v>
      </c>
      <c r="J41" s="244"/>
      <c r="K41" s="244"/>
      <c r="L41" s="244"/>
      <c r="M41" s="244"/>
    </row>
    <row r="42" spans="1:13" s="220" customFormat="1" ht="15.75" customHeight="1" thickBot="1" x14ac:dyDescent="0.25">
      <c r="A42" s="230" t="s">
        <v>157</v>
      </c>
      <c r="B42" s="435"/>
      <c r="C42" s="465" t="s">
        <v>6</v>
      </c>
      <c r="D42" s="465" t="s">
        <v>6</v>
      </c>
      <c r="E42" s="465" t="s">
        <v>6</v>
      </c>
      <c r="F42" s="225">
        <f>SUM(F41)</f>
        <v>0</v>
      </c>
      <c r="G42" s="225">
        <f t="shared" ref="G42:I42" si="6">SUM(G41)</f>
        <v>0</v>
      </c>
      <c r="H42" s="225">
        <f t="shared" si="6"/>
        <v>3127</v>
      </c>
      <c r="I42" s="467">
        <f t="shared" si="6"/>
        <v>12508</v>
      </c>
      <c r="J42" s="244"/>
      <c r="K42" s="244"/>
      <c r="L42" s="244"/>
      <c r="M42" s="244"/>
    </row>
    <row r="43" spans="1:13" s="220" customFormat="1" ht="18" customHeight="1" x14ac:dyDescent="0.2">
      <c r="A43" s="457" t="s">
        <v>201</v>
      </c>
      <c r="B43" s="458"/>
      <c r="C43" s="458"/>
      <c r="D43" s="568" t="s">
        <v>520</v>
      </c>
      <c r="E43" s="472"/>
      <c r="F43" s="459" t="s">
        <v>520</v>
      </c>
      <c r="G43" s="459" t="s">
        <v>520</v>
      </c>
      <c r="H43" s="459" t="s">
        <v>520</v>
      </c>
      <c r="I43" s="460"/>
      <c r="J43" s="244"/>
      <c r="K43" s="244"/>
      <c r="L43" s="244"/>
      <c r="M43" s="244"/>
    </row>
    <row r="44" spans="1:13" s="220" customFormat="1" ht="24" customHeight="1" x14ac:dyDescent="0.2">
      <c r="A44" s="382" t="s">
        <v>334</v>
      </c>
      <c r="B44" s="381">
        <v>3426</v>
      </c>
      <c r="C44" s="223">
        <v>11358</v>
      </c>
      <c r="D44" s="569">
        <v>0.15</v>
      </c>
      <c r="E44" s="469" t="s">
        <v>529</v>
      </c>
      <c r="F44" s="470">
        <v>0</v>
      </c>
      <c r="G44" s="470">
        <v>0</v>
      </c>
      <c r="H44" s="470">
        <v>0</v>
      </c>
      <c r="I44" s="471">
        <v>1050</v>
      </c>
      <c r="J44" s="244"/>
      <c r="K44" s="244"/>
      <c r="L44" s="244"/>
      <c r="M44" s="244"/>
    </row>
    <row r="45" spans="1:13" s="220" customFormat="1" ht="15" customHeight="1" x14ac:dyDescent="0.2">
      <c r="A45" s="382" t="s">
        <v>158</v>
      </c>
      <c r="B45" s="381">
        <v>3378</v>
      </c>
      <c r="C45" s="223">
        <v>1030.8399999999999</v>
      </c>
      <c r="D45" s="569">
        <v>0</v>
      </c>
      <c r="E45" s="469" t="s">
        <v>136</v>
      </c>
      <c r="F45" s="470">
        <v>100</v>
      </c>
      <c r="G45" s="470">
        <v>100</v>
      </c>
      <c r="H45" s="470">
        <v>100</v>
      </c>
      <c r="I45" s="471">
        <v>700</v>
      </c>
      <c r="J45" s="244"/>
      <c r="K45" s="244"/>
      <c r="L45" s="244"/>
      <c r="M45" s="244"/>
    </row>
    <row r="46" spans="1:13" s="220" customFormat="1" ht="15" customHeight="1" x14ac:dyDescent="0.2">
      <c r="A46" s="382" t="s">
        <v>159</v>
      </c>
      <c r="B46" s="381">
        <v>3294</v>
      </c>
      <c r="C46" s="223">
        <v>2000.2</v>
      </c>
      <c r="D46" s="569">
        <v>0</v>
      </c>
      <c r="E46" s="469" t="s">
        <v>522</v>
      </c>
      <c r="F46" s="470">
        <v>0</v>
      </c>
      <c r="G46" s="470">
        <v>0</v>
      </c>
      <c r="H46" s="470">
        <v>84</v>
      </c>
      <c r="I46" s="471">
        <v>756</v>
      </c>
      <c r="J46" s="244"/>
      <c r="K46" s="244"/>
      <c r="L46" s="244"/>
      <c r="M46" s="244"/>
    </row>
    <row r="47" spans="1:13" s="220" customFormat="1" ht="15" customHeight="1" x14ac:dyDescent="0.2">
      <c r="A47" s="382" t="s">
        <v>160</v>
      </c>
      <c r="B47" s="381">
        <v>3377</v>
      </c>
      <c r="C47" s="223">
        <v>9999.85</v>
      </c>
      <c r="D47" s="569">
        <v>0</v>
      </c>
      <c r="E47" s="469" t="s">
        <v>530</v>
      </c>
      <c r="F47" s="249">
        <v>0</v>
      </c>
      <c r="G47" s="249">
        <v>0</v>
      </c>
      <c r="H47" s="249">
        <v>292</v>
      </c>
      <c r="I47" s="473">
        <v>2628</v>
      </c>
      <c r="J47" s="244"/>
      <c r="K47" s="244"/>
      <c r="L47" s="244"/>
      <c r="M47" s="244"/>
    </row>
    <row r="48" spans="1:13" s="220" customFormat="1" ht="15" customHeight="1" x14ac:dyDescent="0.2">
      <c r="A48" s="382" t="s">
        <v>161</v>
      </c>
      <c r="B48" s="381">
        <v>3301</v>
      </c>
      <c r="C48" s="223">
        <v>1549.99</v>
      </c>
      <c r="D48" s="570">
        <v>0.1</v>
      </c>
      <c r="E48" s="469" t="s">
        <v>283</v>
      </c>
      <c r="F48" s="470">
        <v>20</v>
      </c>
      <c r="G48" s="470">
        <v>20</v>
      </c>
      <c r="H48" s="470">
        <v>20</v>
      </c>
      <c r="I48" s="471">
        <v>40</v>
      </c>
      <c r="J48" s="244"/>
      <c r="K48" s="244"/>
      <c r="L48" s="244"/>
      <c r="M48" s="244"/>
    </row>
    <row r="49" spans="1:13" s="220" customFormat="1" ht="15" customHeight="1" x14ac:dyDescent="0.2">
      <c r="A49" s="382" t="s">
        <v>335</v>
      </c>
      <c r="B49" s="381">
        <v>3334</v>
      </c>
      <c r="C49" s="223">
        <v>47500</v>
      </c>
      <c r="D49" s="569">
        <v>0</v>
      </c>
      <c r="E49" s="469" t="s">
        <v>531</v>
      </c>
      <c r="F49" s="470">
        <v>0</v>
      </c>
      <c r="G49" s="470">
        <v>0</v>
      </c>
      <c r="H49" s="470">
        <v>0</v>
      </c>
      <c r="I49" s="471">
        <v>3000</v>
      </c>
      <c r="J49" s="244"/>
      <c r="K49" s="244"/>
      <c r="L49" s="244"/>
      <c r="M49" s="244"/>
    </row>
    <row r="50" spans="1:13" s="220" customFormat="1" ht="15.75" customHeight="1" thickBot="1" x14ac:dyDescent="0.25">
      <c r="A50" s="382" t="s">
        <v>336</v>
      </c>
      <c r="B50" s="381">
        <v>3244</v>
      </c>
      <c r="C50" s="223">
        <v>4000</v>
      </c>
      <c r="D50" s="569">
        <v>0.15</v>
      </c>
      <c r="E50" s="469" t="s">
        <v>142</v>
      </c>
      <c r="F50" s="470">
        <v>0</v>
      </c>
      <c r="G50" s="470">
        <v>30</v>
      </c>
      <c r="H50" s="470">
        <v>30</v>
      </c>
      <c r="I50" s="471">
        <v>240</v>
      </c>
      <c r="J50" s="244"/>
      <c r="K50" s="244"/>
      <c r="L50" s="244"/>
      <c r="M50" s="244"/>
    </row>
    <row r="51" spans="1:13" s="220" customFormat="1" ht="15.75" customHeight="1" thickBot="1" x14ac:dyDescent="0.25">
      <c r="A51" s="230" t="s">
        <v>162</v>
      </c>
      <c r="B51" s="435"/>
      <c r="C51" s="465" t="s">
        <v>6</v>
      </c>
      <c r="D51" s="466" t="s">
        <v>6</v>
      </c>
      <c r="E51" s="465" t="s">
        <v>6</v>
      </c>
      <c r="F51" s="225">
        <f>SUM(F44:F50)</f>
        <v>120</v>
      </c>
      <c r="G51" s="225">
        <f t="shared" ref="G51:I51" si="7">SUM(G44:G50)</f>
        <v>150</v>
      </c>
      <c r="H51" s="225">
        <f t="shared" si="7"/>
        <v>526</v>
      </c>
      <c r="I51" s="467">
        <f t="shared" si="7"/>
        <v>8414</v>
      </c>
    </row>
    <row r="52" spans="1:13" s="481" customFormat="1" ht="9" customHeight="1" thickBot="1" x14ac:dyDescent="0.25">
      <c r="A52" s="474"/>
      <c r="B52" s="475"/>
      <c r="C52" s="476"/>
      <c r="D52" s="477"/>
      <c r="E52" s="478"/>
      <c r="F52" s="479"/>
      <c r="G52" s="479"/>
      <c r="H52" s="479"/>
      <c r="I52" s="480"/>
    </row>
    <row r="53" spans="1:13" s="220" customFormat="1" ht="18" customHeight="1" thickBot="1" x14ac:dyDescent="0.25">
      <c r="A53" s="230" t="s">
        <v>163</v>
      </c>
      <c r="B53" s="435"/>
      <c r="C53" s="465" t="s">
        <v>6</v>
      </c>
      <c r="D53" s="466" t="s">
        <v>6</v>
      </c>
      <c r="E53" s="465" t="s">
        <v>6</v>
      </c>
      <c r="F53" s="225">
        <f>F51+F42+F39+F32+F24+F20+F12+F8</f>
        <v>27500</v>
      </c>
      <c r="G53" s="225">
        <f t="shared" ref="G53:H53" si="8">G51+G42+G39+G32+G24+G20+G12+G8</f>
        <v>31074</v>
      </c>
      <c r="H53" s="225">
        <f t="shared" si="8"/>
        <v>55737</v>
      </c>
      <c r="I53" s="467">
        <f>I51+I42+I39+I32+I24+I20+I12+I8</f>
        <v>171245</v>
      </c>
    </row>
    <row r="54" spans="1:13" x14ac:dyDescent="0.2">
      <c r="E54" s="482"/>
    </row>
    <row r="55" spans="1:13" s="483" customFormat="1" x14ac:dyDescent="0.2">
      <c r="D55" s="484"/>
      <c r="E55" s="485"/>
    </row>
    <row r="56" spans="1:13" x14ac:dyDescent="0.2">
      <c r="A56" s="483"/>
      <c r="B56" s="483"/>
      <c r="C56" s="483"/>
      <c r="D56" s="484"/>
      <c r="E56" s="486"/>
    </row>
    <row r="58" spans="1:13" ht="14.25" x14ac:dyDescent="0.2">
      <c r="A58" s="487"/>
      <c r="B58" s="487"/>
    </row>
  </sheetData>
  <mergeCells count="6">
    <mergeCell ref="A2:I2"/>
    <mergeCell ref="A4:A5"/>
    <mergeCell ref="C4:C5"/>
    <mergeCell ref="D4:D5"/>
    <mergeCell ref="E4:E5"/>
    <mergeCell ref="F4:I4"/>
  </mergeCells>
  <printOptions horizontalCentered="1"/>
  <pageMargins left="0.39370078740157483" right="0.39370078740157483" top="0.78740157480314965" bottom="0.59055118110236227" header="0.31496062992125984" footer="0.31496062992125984"/>
  <pageSetup paperSize="9" firstPageNumber="29" fitToHeight="0" orientation="landscape" useFirstPageNumber="1" r:id="rId1"/>
  <headerFooter>
    <oddHeader>&amp;L&amp;"Tahoma,Kurzíva"&amp;9Střednědobý výhled rozpočtu kraje na léta 2021 - 2023
Příloha č. 13&amp;R&amp;"Tahoma,Kurzíva"&amp;9Přehled výdajů na zajištění udržitelnosti akcí spolufinancovaných z evropských finančních zdrojů</oddHeader>
    <oddFooter>&amp;C&amp;"Tahoma,Obyčejné"&amp;P</oddFooter>
  </headerFooter>
  <rowBreaks count="1" manualBreakCount="1">
    <brk id="27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showGridLines="0" zoomScaleNormal="100" zoomScaleSheetLayoutView="90" workbookViewId="0">
      <selection activeCell="I11" sqref="I11"/>
    </sheetView>
  </sheetViews>
  <sheetFormatPr defaultRowHeight="12.75" x14ac:dyDescent="0.2"/>
  <cols>
    <col min="1" max="1" width="7.7109375" style="164" customWidth="1"/>
    <col min="2" max="16" width="10" style="164" customWidth="1"/>
    <col min="17" max="16384" width="9.140625" style="164"/>
  </cols>
  <sheetData>
    <row r="1" spans="1:16" x14ac:dyDescent="0.2">
      <c r="A1" s="64" t="s">
        <v>86</v>
      </c>
    </row>
    <row r="3" spans="1:16" ht="15" x14ac:dyDescent="0.2">
      <c r="A3" s="649" t="s">
        <v>164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</row>
    <row r="4" spans="1:16" ht="15" x14ac:dyDescent="0.2">
      <c r="A4" s="408"/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</row>
    <row r="5" spans="1:16" ht="13.5" thickBot="1" x14ac:dyDescent="0.25">
      <c r="J5" s="165"/>
      <c r="M5" s="165"/>
      <c r="P5" s="166" t="s">
        <v>127</v>
      </c>
    </row>
    <row r="6" spans="1:16" ht="78" customHeight="1" x14ac:dyDescent="0.2">
      <c r="A6" s="167" t="s">
        <v>165</v>
      </c>
      <c r="B6" s="651" t="s">
        <v>774</v>
      </c>
      <c r="C6" s="652"/>
      <c r="D6" s="653"/>
      <c r="E6" s="651" t="s">
        <v>166</v>
      </c>
      <c r="F6" s="654"/>
      <c r="G6" s="655"/>
      <c r="H6" s="656" t="s">
        <v>756</v>
      </c>
      <c r="I6" s="657"/>
      <c r="J6" s="657"/>
      <c r="K6" s="656" t="s">
        <v>775</v>
      </c>
      <c r="L6" s="657"/>
      <c r="M6" s="657"/>
      <c r="N6" s="658" t="s">
        <v>167</v>
      </c>
      <c r="O6" s="659"/>
      <c r="P6" s="660"/>
    </row>
    <row r="7" spans="1:16" ht="51" x14ac:dyDescent="0.2">
      <c r="A7" s="168" t="s">
        <v>168</v>
      </c>
      <c r="B7" s="347" t="s">
        <v>169</v>
      </c>
      <c r="C7" s="345" t="s">
        <v>170</v>
      </c>
      <c r="D7" s="348" t="s">
        <v>171</v>
      </c>
      <c r="E7" s="347" t="s">
        <v>169</v>
      </c>
      <c r="F7" s="345" t="s">
        <v>170</v>
      </c>
      <c r="G7" s="348" t="s">
        <v>171</v>
      </c>
      <c r="H7" s="345" t="s">
        <v>169</v>
      </c>
      <c r="I7" s="345" t="s">
        <v>170</v>
      </c>
      <c r="J7" s="346" t="s">
        <v>171</v>
      </c>
      <c r="K7" s="345" t="s">
        <v>169</v>
      </c>
      <c r="L7" s="345" t="s">
        <v>170</v>
      </c>
      <c r="M7" s="346" t="s">
        <v>171</v>
      </c>
      <c r="N7" s="347" t="s">
        <v>172</v>
      </c>
      <c r="O7" s="345" t="s">
        <v>170</v>
      </c>
      <c r="P7" s="348" t="s">
        <v>171</v>
      </c>
    </row>
    <row r="8" spans="1:16" ht="16.5" customHeight="1" x14ac:dyDescent="0.2">
      <c r="A8" s="169">
        <v>2020</v>
      </c>
      <c r="B8" s="172">
        <v>383571.42857999995</v>
      </c>
      <c r="C8" s="170">
        <v>76715</v>
      </c>
      <c r="D8" s="173">
        <v>2500</v>
      </c>
      <c r="E8" s="172">
        <v>0</v>
      </c>
      <c r="F8" s="170">
        <v>280191.04000000004</v>
      </c>
      <c r="G8" s="173">
        <v>3000</v>
      </c>
      <c r="H8" s="572">
        <v>527560</v>
      </c>
      <c r="I8" s="170">
        <v>759572</v>
      </c>
      <c r="J8" s="171">
        <v>18000</v>
      </c>
      <c r="K8" s="170">
        <f>1009700-L8</f>
        <v>841415</v>
      </c>
      <c r="L8" s="170">
        <v>168285</v>
      </c>
      <c r="M8" s="171">
        <v>21500</v>
      </c>
      <c r="N8" s="172">
        <f>B8+E8+H8+K8</f>
        <v>1752546.4285800001</v>
      </c>
      <c r="O8" s="170">
        <f>C8+F8+I8+L8</f>
        <v>1284763.04</v>
      </c>
      <c r="P8" s="173">
        <f>D8+G8+J8+M8</f>
        <v>45000</v>
      </c>
    </row>
    <row r="9" spans="1:16" ht="16.5" customHeight="1" x14ac:dyDescent="0.2">
      <c r="A9" s="169">
        <v>2021</v>
      </c>
      <c r="B9" s="172">
        <f t="shared" ref="B9:B13" si="0">B8-C9</f>
        <v>306856.42857999995</v>
      </c>
      <c r="C9" s="170">
        <v>76715</v>
      </c>
      <c r="D9" s="173">
        <v>2000</v>
      </c>
      <c r="E9" s="172">
        <v>0</v>
      </c>
      <c r="F9" s="170">
        <v>0</v>
      </c>
      <c r="G9" s="173">
        <v>0</v>
      </c>
      <c r="H9" s="572">
        <v>563356</v>
      </c>
      <c r="I9" s="170">
        <v>739259</v>
      </c>
      <c r="J9" s="171">
        <v>18000</v>
      </c>
      <c r="K9" s="170">
        <f>K8-L9</f>
        <v>673130</v>
      </c>
      <c r="L9" s="170">
        <v>168285</v>
      </c>
      <c r="M9" s="171">
        <v>20000</v>
      </c>
      <c r="N9" s="172">
        <f t="shared" ref="N9:N13" si="1">B9+E9+H9+K9</f>
        <v>1543342.4285800001</v>
      </c>
      <c r="O9" s="170">
        <f>C9+F9+I9+L9</f>
        <v>984259</v>
      </c>
      <c r="P9" s="173">
        <f>D9+G9+J9+M9</f>
        <v>40000</v>
      </c>
    </row>
    <row r="10" spans="1:16" ht="16.5" customHeight="1" x14ac:dyDescent="0.2">
      <c r="A10" s="169">
        <v>2022</v>
      </c>
      <c r="B10" s="172">
        <f t="shared" si="0"/>
        <v>230141.42857999995</v>
      </c>
      <c r="C10" s="170">
        <v>76715</v>
      </c>
      <c r="D10" s="173">
        <v>1600</v>
      </c>
      <c r="E10" s="172">
        <v>0</v>
      </c>
      <c r="F10" s="170">
        <v>0</v>
      </c>
      <c r="G10" s="173">
        <v>0</v>
      </c>
      <c r="H10" s="572">
        <v>682092</v>
      </c>
      <c r="I10" s="170">
        <v>641277</v>
      </c>
      <c r="J10" s="171">
        <v>18000</v>
      </c>
      <c r="K10" s="170">
        <f t="shared" ref="K10:K12" si="2">K9-L10</f>
        <v>504845</v>
      </c>
      <c r="L10" s="170">
        <v>168285</v>
      </c>
      <c r="M10" s="171">
        <v>16400</v>
      </c>
      <c r="N10" s="172">
        <f t="shared" si="1"/>
        <v>1417078.4285800001</v>
      </c>
      <c r="O10" s="170">
        <f t="shared" ref="O10:P13" si="3">C10+F10+I10+L10</f>
        <v>886277</v>
      </c>
      <c r="P10" s="173">
        <f t="shared" si="3"/>
        <v>36000</v>
      </c>
    </row>
    <row r="11" spans="1:16" ht="16.5" customHeight="1" x14ac:dyDescent="0.2">
      <c r="A11" s="169">
        <v>2023</v>
      </c>
      <c r="B11" s="172">
        <f t="shared" si="0"/>
        <v>153426.42857999995</v>
      </c>
      <c r="C11" s="170">
        <v>76715</v>
      </c>
      <c r="D11" s="173">
        <v>1200</v>
      </c>
      <c r="E11" s="172">
        <v>0</v>
      </c>
      <c r="F11" s="170">
        <v>0</v>
      </c>
      <c r="G11" s="173">
        <v>0</v>
      </c>
      <c r="H11" s="572">
        <v>118580</v>
      </c>
      <c r="I11" s="170">
        <v>955414</v>
      </c>
      <c r="J11" s="171">
        <v>16000</v>
      </c>
      <c r="K11" s="170">
        <f t="shared" si="2"/>
        <v>336560</v>
      </c>
      <c r="L11" s="170">
        <v>168285</v>
      </c>
      <c r="M11" s="171">
        <v>12800</v>
      </c>
      <c r="N11" s="172">
        <f t="shared" si="1"/>
        <v>608566.42857999995</v>
      </c>
      <c r="O11" s="170">
        <f t="shared" si="3"/>
        <v>1200414</v>
      </c>
      <c r="P11" s="173">
        <f t="shared" si="3"/>
        <v>30000</v>
      </c>
    </row>
    <row r="12" spans="1:16" ht="16.5" customHeight="1" x14ac:dyDescent="0.2">
      <c r="A12" s="169">
        <v>2024</v>
      </c>
      <c r="B12" s="172">
        <f>B11-C12+4</f>
        <v>76715.428579999949</v>
      </c>
      <c r="C12" s="170">
        <v>76715</v>
      </c>
      <c r="D12" s="173">
        <v>800</v>
      </c>
      <c r="E12" s="172">
        <v>0</v>
      </c>
      <c r="F12" s="170">
        <v>0</v>
      </c>
      <c r="G12" s="173">
        <v>0</v>
      </c>
      <c r="H12" s="170">
        <v>0</v>
      </c>
      <c r="I12" s="170">
        <v>125000</v>
      </c>
      <c r="J12" s="171">
        <v>3000</v>
      </c>
      <c r="K12" s="170">
        <f t="shared" si="2"/>
        <v>168275</v>
      </c>
      <c r="L12" s="170">
        <v>168285</v>
      </c>
      <c r="M12" s="171">
        <v>6000</v>
      </c>
      <c r="N12" s="172">
        <f t="shared" si="1"/>
        <v>244990.42857999995</v>
      </c>
      <c r="O12" s="170">
        <f t="shared" si="3"/>
        <v>370000</v>
      </c>
      <c r="P12" s="173">
        <f t="shared" si="3"/>
        <v>9800</v>
      </c>
    </row>
    <row r="13" spans="1:16" ht="16.5" customHeight="1" thickBot="1" x14ac:dyDescent="0.25">
      <c r="A13" s="174">
        <v>2025</v>
      </c>
      <c r="B13" s="177">
        <f t="shared" si="0"/>
        <v>0.42857999994885176</v>
      </c>
      <c r="C13" s="175">
        <v>76715</v>
      </c>
      <c r="D13" s="178">
        <v>400</v>
      </c>
      <c r="E13" s="177">
        <v>0</v>
      </c>
      <c r="F13" s="175">
        <v>0</v>
      </c>
      <c r="G13" s="178">
        <v>0</v>
      </c>
      <c r="H13" s="175">
        <v>0</v>
      </c>
      <c r="I13" s="175">
        <v>0</v>
      </c>
      <c r="J13" s="176">
        <v>0</v>
      </c>
      <c r="K13" s="175">
        <f>K12-L13</f>
        <v>0</v>
      </c>
      <c r="L13" s="175">
        <v>168275</v>
      </c>
      <c r="M13" s="176">
        <v>2000</v>
      </c>
      <c r="N13" s="177">
        <f t="shared" si="1"/>
        <v>0.42857999994885176</v>
      </c>
      <c r="O13" s="175">
        <f t="shared" si="3"/>
        <v>244990</v>
      </c>
      <c r="P13" s="178">
        <f t="shared" si="3"/>
        <v>2400</v>
      </c>
    </row>
  </sheetData>
  <mergeCells count="6">
    <mergeCell ref="A3:P3"/>
    <mergeCell ref="B6:D6"/>
    <mergeCell ref="E6:G6"/>
    <mergeCell ref="H6:J6"/>
    <mergeCell ref="K6:M6"/>
    <mergeCell ref="N6:P6"/>
  </mergeCells>
  <pageMargins left="0.31496062992125984" right="0.31496062992125984" top="0.78740157480314965" bottom="0.59055118110236227" header="0.51181102362204722" footer="0.31496062992125984"/>
  <pageSetup paperSize="9" scale="62" firstPageNumber="31" fitToHeight="0" orientation="portrait" useFirstPageNumber="1" r:id="rId1"/>
  <headerFooter>
    <oddHeader>&amp;L&amp;"Tahoma,Kurzíva"Střednědobý výhled rozpočtu kraje na léta 2021 - 2023
Příloha č. 13&amp;R&amp;"Tahoma,Kurzíva"Přehled splácení jistiny a úroků z úvěrů čerpaných Moravskoslezským krajem</oddHeader>
    <oddFooter>&amp;C&amp;"Tahoma,Obyčejné"&amp;P</oddFooter>
  </headerFooter>
  <ignoredErrors>
    <ignoredError sqref="B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13</vt:i4>
      </vt:variant>
    </vt:vector>
  </HeadingPairs>
  <TitlesOfParts>
    <vt:vector size="23" baseType="lpstr">
      <vt:lpstr>seznam</vt:lpstr>
      <vt:lpstr>Tab. 1</vt:lpstr>
      <vt:lpstr>Tab. 1 VÝDAJE</vt:lpstr>
      <vt:lpstr>Tab. 2</vt:lpstr>
      <vt:lpstr>Tab. 3</vt:lpstr>
      <vt:lpstr>Tab. 4</vt:lpstr>
      <vt:lpstr>Tab. 5</vt:lpstr>
      <vt:lpstr>Tab. 6</vt:lpstr>
      <vt:lpstr>Tab. 7</vt:lpstr>
      <vt:lpstr>Tab. 8</vt:lpstr>
      <vt:lpstr>'Tab. 1'!Názvy_tisku</vt:lpstr>
      <vt:lpstr>'Tab. 1 VÝDAJE'!Názvy_tisku</vt:lpstr>
      <vt:lpstr>'Tab. 2'!Názvy_tisku</vt:lpstr>
      <vt:lpstr>'Tab. 3'!Názvy_tisku</vt:lpstr>
      <vt:lpstr>'Tab. 4'!Názvy_tisku</vt:lpstr>
      <vt:lpstr>'Tab. 5'!Názvy_tisku</vt:lpstr>
      <vt:lpstr>'Tab. 6'!Názvy_tisku</vt:lpstr>
      <vt:lpstr>'Tab. 1'!Oblast_tisku</vt:lpstr>
      <vt:lpstr>'Tab. 3'!Oblast_tisku</vt:lpstr>
      <vt:lpstr>'Tab. 4'!Oblast_tisku</vt:lpstr>
      <vt:lpstr>'Tab. 5'!Oblast_tisku</vt:lpstr>
      <vt:lpstr>'Tab. 6'!Oblast_tisku</vt:lpstr>
      <vt:lpstr>'Tab. 8'!Oblast_tisku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2019-11-26T09:33:25Z</cp:lastPrinted>
  <dcterms:created xsi:type="dcterms:W3CDTF">2015-11-13T16:09:39Z</dcterms:created>
  <dcterms:modified xsi:type="dcterms:W3CDTF">2019-11-26T09:33:41Z</dcterms:modified>
</cp:coreProperties>
</file>