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5970" windowWidth="19215" windowHeight="6015"/>
  </bookViews>
  <sheets>
    <sheet name="Reprodukce-bez vzorečků" sheetId="2" r:id="rId1"/>
    <sheet name="Reprodukce" sheetId="1" r:id="rId2"/>
  </sheets>
  <definedNames>
    <definedName name="_xlnm._FilterDatabase" localSheetId="1" hidden="1">Reprodukce!$A$5:$P$164</definedName>
    <definedName name="_xlnm._FilterDatabase" localSheetId="0" hidden="1">'Reprodukce-bez vzorečků'!$A$5:$P$164</definedName>
    <definedName name="_xlnm.Print_Titles" localSheetId="1">Reprodukce!$5:$6</definedName>
    <definedName name="_xlnm.Print_Titles" localSheetId="0">'Reprodukce-bez vzorečků'!$5:$6</definedName>
    <definedName name="_xlnm.Print_Area" localSheetId="1">Reprodukce!$B$1:$P$174</definedName>
    <definedName name="_xlnm.Print_Area" localSheetId="0">'Reprodukce-bez vzorečků'!$B$1:$P$174</definedName>
  </definedNames>
  <calcPr calcId="145621"/>
</workbook>
</file>

<file path=xl/calcChain.xml><?xml version="1.0" encoding="utf-8"?>
<calcChain xmlns="http://schemas.openxmlformats.org/spreadsheetml/2006/main">
  <c r="J18" i="1" l="1"/>
  <c r="J12" i="1"/>
  <c r="J13" i="1"/>
  <c r="J14" i="1"/>
  <c r="J15" i="1"/>
  <c r="J16" i="1"/>
  <c r="J17" i="1"/>
  <c r="J11" i="1"/>
  <c r="E157" i="1"/>
  <c r="E27" i="1"/>
  <c r="J174" i="1" l="1"/>
  <c r="L174" i="1"/>
  <c r="M174" i="1"/>
  <c r="N174" i="1"/>
  <c r="K174" i="1"/>
  <c r="G174" i="1"/>
  <c r="H174" i="1"/>
  <c r="I174" i="1"/>
  <c r="E174" i="1"/>
  <c r="N173" i="1"/>
  <c r="M173" i="1"/>
  <c r="L173" i="1"/>
  <c r="K173" i="1"/>
  <c r="J173" i="1"/>
  <c r="I173" i="1"/>
  <c r="H173" i="1"/>
  <c r="G173" i="1"/>
  <c r="F173" i="1"/>
  <c r="E173" i="1"/>
  <c r="J172" i="1"/>
  <c r="E172" i="1"/>
  <c r="J164" i="1"/>
  <c r="L164" i="1"/>
  <c r="M164" i="1"/>
  <c r="N164" i="1"/>
  <c r="K164" i="1"/>
  <c r="G164" i="1"/>
  <c r="H164" i="1"/>
  <c r="I164" i="1"/>
  <c r="E164" i="1"/>
  <c r="E162" i="1"/>
  <c r="E163" i="1" s="1"/>
  <c r="J162" i="1"/>
  <c r="N163" i="1"/>
  <c r="M163" i="1"/>
  <c r="L163" i="1"/>
  <c r="K163" i="1"/>
  <c r="J163" i="1"/>
  <c r="I163" i="1"/>
  <c r="H163" i="1"/>
  <c r="G163" i="1"/>
  <c r="F163" i="1"/>
  <c r="E159" i="1"/>
  <c r="E158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60" i="1" s="1"/>
  <c r="E13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N160" i="1"/>
  <c r="M160" i="1"/>
  <c r="L160" i="1"/>
  <c r="K160" i="1"/>
  <c r="J160" i="1"/>
  <c r="I160" i="1"/>
  <c r="H160" i="1"/>
  <c r="G160" i="1"/>
  <c r="F160" i="1"/>
  <c r="J127" i="1"/>
  <c r="J126" i="1"/>
  <c r="J125" i="1"/>
  <c r="J124" i="1"/>
  <c r="N128" i="1"/>
  <c r="M128" i="1"/>
  <c r="L128" i="1"/>
  <c r="K128" i="1"/>
  <c r="I128" i="1"/>
  <c r="H128" i="1"/>
  <c r="J128" i="1" s="1"/>
  <c r="G128" i="1"/>
  <c r="F128" i="1"/>
  <c r="E128" i="1"/>
  <c r="E127" i="1"/>
  <c r="E126" i="1"/>
  <c r="E125" i="1"/>
  <c r="E124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122" i="1" s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L122" i="1"/>
  <c r="M122" i="1"/>
  <c r="N122" i="1"/>
  <c r="K122" i="1"/>
  <c r="J122" i="1"/>
  <c r="H122" i="1"/>
  <c r="I122" i="1"/>
  <c r="F122" i="1"/>
  <c r="G122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56" i="1"/>
  <c r="I56" i="1"/>
  <c r="H56" i="1"/>
  <c r="L56" i="1"/>
  <c r="M56" i="1"/>
  <c r="N56" i="1"/>
  <c r="K56" i="1"/>
  <c r="F56" i="1"/>
  <c r="G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56" i="1" s="1"/>
  <c r="J37" i="1"/>
  <c r="J36" i="1"/>
  <c r="J35" i="1"/>
  <c r="J34" i="1"/>
  <c r="J33" i="1"/>
  <c r="J32" i="1"/>
  <c r="J31" i="1"/>
  <c r="J30" i="1"/>
  <c r="J29" i="1"/>
  <c r="J28" i="1"/>
  <c r="J27" i="1"/>
  <c r="J38" i="1"/>
  <c r="L38" i="1"/>
  <c r="M38" i="1"/>
  <c r="N38" i="1"/>
  <c r="K38" i="1"/>
  <c r="F38" i="1"/>
  <c r="G38" i="1"/>
  <c r="E37" i="1"/>
  <c r="E36" i="1"/>
  <c r="E35" i="1"/>
  <c r="E34" i="1"/>
  <c r="E33" i="1"/>
  <c r="E32" i="1"/>
  <c r="E31" i="1"/>
  <c r="E30" i="1"/>
  <c r="E38" i="1" s="1"/>
  <c r="E29" i="1"/>
  <c r="E28" i="1"/>
  <c r="I38" i="1"/>
  <c r="H38" i="1"/>
  <c r="E25" i="1"/>
  <c r="J24" i="1"/>
  <c r="J25" i="1"/>
  <c r="J23" i="1"/>
  <c r="F25" i="1"/>
  <c r="G25" i="1"/>
  <c r="H25" i="1"/>
  <c r="I25" i="1"/>
  <c r="E24" i="1"/>
  <c r="E23" i="1"/>
  <c r="N21" i="1"/>
  <c r="M21" i="1"/>
  <c r="L21" i="1"/>
  <c r="K21" i="1"/>
  <c r="J21" i="1"/>
  <c r="J20" i="1"/>
  <c r="F21" i="1"/>
  <c r="G21" i="1"/>
  <c r="H21" i="1"/>
  <c r="I21" i="1"/>
  <c r="E21" i="1"/>
  <c r="E20" i="1"/>
  <c r="L18" i="1"/>
  <c r="M18" i="1"/>
  <c r="N18" i="1"/>
  <c r="K18" i="1"/>
  <c r="F18" i="1"/>
  <c r="F164" i="1" s="1"/>
  <c r="F174" i="1" s="1"/>
  <c r="G18" i="1"/>
  <c r="H18" i="1"/>
  <c r="I18" i="1"/>
  <c r="E18" i="1"/>
  <c r="E17" i="1"/>
  <c r="E16" i="1"/>
  <c r="E15" i="1"/>
  <c r="E14" i="1"/>
  <c r="E13" i="1"/>
  <c r="E12" i="1"/>
  <c r="E11" i="1"/>
  <c r="N9" i="1"/>
  <c r="M9" i="1"/>
  <c r="L9" i="1"/>
  <c r="K9" i="1"/>
  <c r="J9" i="1"/>
  <c r="I9" i="1"/>
  <c r="H9" i="1"/>
  <c r="G9" i="1"/>
  <c r="F9" i="1"/>
  <c r="E9" i="1"/>
  <c r="J8" i="1"/>
  <c r="E8" i="1"/>
</calcChain>
</file>

<file path=xl/sharedStrings.xml><?xml version="1.0" encoding="utf-8"?>
<sst xmlns="http://schemas.openxmlformats.org/spreadsheetml/2006/main" count="970" uniqueCount="185">
  <si>
    <t/>
  </si>
  <si>
    <t>Číslo akce</t>
  </si>
  <si>
    <t>Název akce</t>
  </si>
  <si>
    <t>Výdaje na akci celkem</t>
  </si>
  <si>
    <t>Výdaje v předchozích letech</t>
  </si>
  <si>
    <t>Rozpočet</t>
  </si>
  <si>
    <t>Skutečnost</t>
  </si>
  <si>
    <t>% plnění</t>
  </si>
  <si>
    <t>Plánované výdaje v letech</t>
  </si>
  <si>
    <t>Poznámka</t>
  </si>
  <si>
    <t xml:space="preserve"> 2017</t>
  </si>
  <si>
    <t xml:space="preserve"> 2018</t>
  </si>
  <si>
    <t>Činnost zastupitelstva kraje</t>
  </si>
  <si>
    <t>Doprava</t>
  </si>
  <si>
    <t xml:space="preserve">Jedná se o opakující se akci. Objem ročního rozpočtu je stanoven v závislosti na možnosti rozpočtu daného roku. </t>
  </si>
  <si>
    <t xml:space="preserve"> -</t>
  </si>
  <si>
    <t>Finance a správa majetku</t>
  </si>
  <si>
    <t>Krizové řízení</t>
  </si>
  <si>
    <t>Kultura</t>
  </si>
  <si>
    <t xml:space="preserve"> - </t>
  </si>
  <si>
    <t>Sociální věci</t>
  </si>
  <si>
    <t xml:space="preserve">Rozdíl do výše celkových výdajů na akci bude dokryt z vlastních zdrojů příspěvkové organizace. </t>
  </si>
  <si>
    <t>Školství</t>
  </si>
  <si>
    <t>Vlastní správní činnost kraje - KÚ</t>
  </si>
  <si>
    <t>Zdravotnictví</t>
  </si>
  <si>
    <t xml:space="preserve">Na základě uzavřené smlouvy o nájmu podniku vznikl kraji závazek reinvestovat část nájemného zpět do pořízení movitého majetku a do pronajatého nemovitého majetku. Jedná o závazek od roku 2013 do roku 2032. </t>
  </si>
  <si>
    <t>Životní prostředí</t>
  </si>
  <si>
    <t>CELKEM</t>
  </si>
  <si>
    <t>Průmyslová zóna Nad Barborou</t>
  </si>
  <si>
    <t>Celkem</t>
  </si>
  <si>
    <t>Kapitálové výdaje – činnost zastupitelstva kraje</t>
  </si>
  <si>
    <t>Souvislé opravy silnic II. a III. tříd (Správa silnic Moravskoslezského kraje, příspěvková organizace, Ostrava)</t>
  </si>
  <si>
    <t>Nákup pozemků v areálu Letiště Ostrava, a.s.,</t>
  </si>
  <si>
    <t>Letiště Leoše Janáčka Ostrava, bezpečnostní centrum - l. etapa</t>
  </si>
  <si>
    <t>Realizace energetických úspor metodou EPC ve vybraných objektech Moravskoslezského kraje</t>
  </si>
  <si>
    <t>Integrované bezpečnostní centrum Moravskoslezského kraje - dovybavení</t>
  </si>
  <si>
    <t>Těšínské divadlo - Malá scéna (Těšínské divadlo Český Těšín, příspěvková organizace)</t>
  </si>
  <si>
    <t>Rekonstrukce objektu Domova Vítkov (Domov Vítkov, příspěvková organizace, Vítkov)</t>
  </si>
  <si>
    <t>Revitalizace budovy Domova Letokruhy (Domov Letokruhy, příspěvková organizace, Budišov nad Budišovkou)</t>
  </si>
  <si>
    <t>Revitalizace budovy Domova Příbor (Domov Příbor, příspěvková organizace)</t>
  </si>
  <si>
    <t>Venkovní úpravy ploch objektu na ul. K. Śliwky, č. p. 620 (Centrum psychologické pomoci, příspěvková organizace, Karviná)</t>
  </si>
  <si>
    <t>Úpravy venkovních ploch objektu na ul. Hornická v Ostravě (Centrum psychologické pomoci, příspěvková organizace, Karviná)</t>
  </si>
  <si>
    <t>Rekonstrukce výtahu v budově na ul. Máchova 19, Nový Jičín (Domov Paprsek, příspěvková organizace, Nový Jičín)</t>
  </si>
  <si>
    <t>Dispoziční změny v hlavní budově (Domov Na zámku, příspěvková organizace, Kyjovice)</t>
  </si>
  <si>
    <t>Úpravy objektu na ul. Šunychelská včetně vybudování bydlení komunitního typu (Domov Jistoty, příspěvková organizace, Bohumín)</t>
  </si>
  <si>
    <t>Rekonstrukce elektroinstalace objektů školy (Masarykova střední škola zemědělská a Vyšší odborná škola, Opava, příspěvková organizace)</t>
  </si>
  <si>
    <t>Vybudování venkovního výtahu (Základní škola a Praktická škola, Opava, Slezského odboje 5, příspěvková organizace)</t>
  </si>
  <si>
    <t>Kapitálové výdaje - ICT - činnost krajského úřadu</t>
  </si>
  <si>
    <t>Ostatní kapitálové výdaje - činnost krajského úřadu</t>
  </si>
  <si>
    <t>Nemocnice s poliklinikou v Novém Jičíně - reinvestiční část nájemného a opravy</t>
  </si>
  <si>
    <t>Pojistné plnění v odvětví zdravotnictví</t>
  </si>
  <si>
    <t>Úprava kanalizace areálu Karviná (Nemocnice s poliklinikou Karviná – Ráj, příspěvková organizace)</t>
  </si>
  <si>
    <t>Rekonstrukce sociálních zařízení lůžkových oddělení (Nemocnice s poliklinikou Havířov, příspěvková organizace)</t>
  </si>
  <si>
    <t>Výměna výtahů v objektech zdravotnického zařízení (Sdružené zdravotnické zařízení Krnov, příspěvková organizace)</t>
  </si>
  <si>
    <t xml:space="preserve">Výměna rozvodů vody v křídle A1 a v monobloku Karviná (Nemocnice s poliklinikou Karviná-Ráj, příspěvková organizace) </t>
  </si>
  <si>
    <t>Nákup podílu na budově muzea včetně pozemků v Českém Těšíně (Muzeum Těšínska, příspěvková organizace)</t>
  </si>
  <si>
    <t>Odstranění havarijního stavu střechy (Střední škola zemědělství a služeb, Město Albrechtice, příspěvková organizace)</t>
  </si>
  <si>
    <t>Rekonstrukce vstupu a komplexní zabezpečení objektu (Obchodní akademie a Střední odborná škola logistická, Opava, příspěvková organizace)</t>
  </si>
  <si>
    <t>Rekonstrukce osobního výtahu (Gymnázium Hladnov a Jazyková škola s právem státní jazykové zkoušky, Ostrava, příspěvková organizace)</t>
  </si>
  <si>
    <t>Rekonstrukce gynekologicko-porodního oddělení (Nemocnice s poliklinikou Karviná-Ráj, příspěvková organizace)</t>
  </si>
  <si>
    <t>Přístroje pro Beskydské oční centrum (Nemocnice ve Frýdku – Místku, příspěvková organizace)</t>
  </si>
  <si>
    <t>Čističky odpadních vod - výstavba a demolice (Slezská nemocnice v Opavě, příspěvková organizace)</t>
  </si>
  <si>
    <t>Pořízení dětských postýlek a dětských lůžek (Nemocnice s poliklinikou Havířov, příspěvková organizace)</t>
  </si>
  <si>
    <t>Rekonstrukce části budovy Krajského úřadu Moravskoslezského kraje  pro účely mateřské školy</t>
  </si>
  <si>
    <t xml:space="preserve">Rekonstrukce budovy krajského úřadu </t>
  </si>
  <si>
    <t>Rekonstrukce ústředního topení školy a tělocvičny (Sportovní gymnázium Dany a Emila Zátopkových, Ostrava, příspěvková organizace)</t>
  </si>
  <si>
    <t>Ochranné obložení stěn tělocvičny (Gymnázium, Karviná, příspěvková organizace)</t>
  </si>
  <si>
    <t>Vybudování pavilonu interních oborů-dovybavení drobným dlouhodobým majetkem, včetně DPH (Slezská nemocnice v Opavě, příspěvková organizace)</t>
  </si>
  <si>
    <t>Oprava stavby pergoly a světelného nápisu (Nemocnice s poliklinikou Havířov, příspěvková organizace)</t>
  </si>
  <si>
    <t>Projektová dokumentace na úpravu vytápění (Albrechtova střední škola, Český Těšín, příspěvková organizace)</t>
  </si>
  <si>
    <t>Sanitní vozy a služby eHealth - programové vybavení</t>
  </si>
  <si>
    <t>Rekonstrukce budovy V - oddělení dlohodobé následné péče (Nemocnice ve Frýdku-Místku, příspěvková organizace)</t>
  </si>
  <si>
    <t xml:space="preserve">Předpoklad spoluúčasti ze státního rozpočtu. Usnesením vlády České republiky č. 824 ze dne 30.10.2013 rozhodla vláda České republiky o  možnosti čerpat v rámci „Programu na podporu podnikatelských nemovitostí a infrastruktury“ státní dotaci až do výše 750  mil.  Kč, při rozložení financování MSK 25 % a dotace max. 75 %. Dne 22. 7. 2015 se konalo zasedání vlády České republiky, na kterém vláda svým usnesením č. 576 potvrdila své dřívější usnesení č. 824 z 30.10.2013 a souhlasila s přípravou a výstavbou Průmyslové zóny Nad Barborou a podporou investic. </t>
  </si>
  <si>
    <t>Přehled akcí reprodukce majetku kraje včetně ISPROFIN v roce 2016 (v tis. Kč)</t>
  </si>
  <si>
    <t>2004 -  2014</t>
  </si>
  <si>
    <t>Stav k 29. 2. 2016</t>
  </si>
  <si>
    <t>po r. 2019</t>
  </si>
  <si>
    <t>Vypořádání pozemků pod stavbami silnic II. a III.třídy</t>
  </si>
  <si>
    <t>Okružní křižovatka Sviadnov (Správa silnic Moravskoslezského kraje, příspěvková organizace, Ostrava)</t>
  </si>
  <si>
    <t>Letiště Leoše Janáčka Ostrava, rekonstrukce lapolu A</t>
  </si>
  <si>
    <t>-</t>
  </si>
  <si>
    <t>Manažerský informační systém</t>
  </si>
  <si>
    <t>Oprava rozvodů a úprava sociálního zařízení (Základní umělecká škola, Ostrava - Poruba, J. Valčíka 4413, příspěvková organizace)</t>
  </si>
  <si>
    <t>Pořízení elektrické požární signalizace (Domov Jistoty, příspěvková organizace, Bohumín)</t>
  </si>
  <si>
    <t>Oprava fasády budovy Domova Na zámku čp. 1 (Domov Na zámku, příspěvková organizace, Kyjovice)</t>
  </si>
  <si>
    <t>Koupelny pro imobilní pacienty (Slezská nemocnice v Opavě, příspěvková organizace)</t>
  </si>
  <si>
    <t>Rekonstrukce geriatrického oddělení  v Nemocnici s poliklinikou Havířov, p.o. (Nemocnice s poliklinikou Havířov, příspěvková organizace)</t>
  </si>
  <si>
    <t>Výměna oken (Všeobecné a sportovní gymnázium, Bruntál, příspěvková organizace)</t>
  </si>
  <si>
    <t>Pořízení automobilu (Moravskoslezské energetické centrum, příspěvková organizace, Ostrava)</t>
  </si>
  <si>
    <t>Pořízení mapových podkladů a datových souborů</t>
  </si>
  <si>
    <t>Restaurování v interiéru zámecké expozice (Muzeum v Bruntále, příspěvková organizace)</t>
  </si>
  <si>
    <t>Oprava střechy věže zámku (Muzeum Beskyd Frýdek-Místek, příspěvková organizace)</t>
  </si>
  <si>
    <t>Statické zabezpečení jižního a jihovýchodního křídla zámku (Muzeum Beskyd Frýdek-Místek, příspěvková organizace)</t>
  </si>
  <si>
    <t>Výměna dlažby na I. nádvoří zámku (Muzeum Beskyd Frýdek-Místek, příspěvková organizace)</t>
  </si>
  <si>
    <t>Stavební úpravy objektu Muzea ve Štramberku (Muzeum Novojičínska, příspěvková organizace)</t>
  </si>
  <si>
    <t>Stavební úpravy rodného domu Františka Palackého (Muzeum Novojičínska, příspěvková organizace)</t>
  </si>
  <si>
    <t>Modernizace ozvučení divadelního sálu (Těšínské divadlo Český Těšín, příspěvková organizace)</t>
  </si>
  <si>
    <t>Oprava dřevostaveb v akropoli Archeoparku (Muzeum Těšínska, příspěvková organizace)</t>
  </si>
  <si>
    <t>Výměna střešní krytiny a oprava Kotulovy dřevěnky (Muzeum Těšínska, příspěvková organizace)</t>
  </si>
  <si>
    <t>Výměna dřevěného oplocení (Náš svět, příspěvková organizace, Pržno)</t>
  </si>
  <si>
    <t>Rekonstrukce ubytovací části a přístavba budovy D (Nový domov, příspěvková organizace, Karviná)</t>
  </si>
  <si>
    <t>Rekonstrukce a výstavba domova (Domov Březiny, příspěvková organizace, Petřvald)</t>
  </si>
  <si>
    <t>Elektronická požární signalizace včetně čidel (Zámek Dolní Životice, příspěvková organizace)</t>
  </si>
  <si>
    <t>Rekonstrukce střechy budovy B (Střední škola služeb a podnikání, Ostrava-Poruba, příspěvková organizace)</t>
  </si>
  <si>
    <t>Rekonstrukce učeben (Albrechtova střední škola, Český Těšín, příspěvková organizace)</t>
  </si>
  <si>
    <t>Rekonstrukce sociálních zařízení v budově E (Střední škola gastronomie, oděvnictví a služeb, Frýdek-Místek, příspěvková organizace)</t>
  </si>
  <si>
    <t>Vybudování protihlukové stěny (Střední škola společného stravování, Ostrava-Hrabůvka, příspěvková organizace)</t>
  </si>
  <si>
    <t>Oprava střechy budovy B - 1. máje 11 (Střední zdravotnická škola a Vyšší odborná škola zdravotnická,  Ostrava, příspěvková organizace)</t>
  </si>
  <si>
    <t>Oprava střechy budovy školy (Střední zdravotnická škola, Opava, příspěvková organizace)</t>
  </si>
  <si>
    <t>Rekonstrukce sociálního zařízení v budově domova mládeže (Střední pedagogická škola a Střední zdravotnická škola, Krnov, příspěvková organizace)</t>
  </si>
  <si>
    <t>Oprava pozemních komunikací v areálu SPŠ Bruntál (Střední průmyslová škola a Obchodní akademie, Bruntál, příspěvková organizace)</t>
  </si>
  <si>
    <t>Stavební úpravy v tělocvičně (Gymnázium a Střední odborná škola, Rýmařov, příspěvková organizace)</t>
  </si>
  <si>
    <t>Výměna střešní krytiny (Gymnázium, Krnov, příspěvková organizace)</t>
  </si>
  <si>
    <t>Rekonstrukce podlahy v tělocvičně (Gymnázium, Krnov, příspěvková organizace)</t>
  </si>
  <si>
    <t>Výměna elektroinstalace v budově obchodní akademie (Střední průmyslová škola, Obchodní akademie a Jazyková škola s právem státní jazykové zkoušky, Frýdek-Místek, příspěvková organizace)</t>
  </si>
  <si>
    <t>Rekonstrukce elektroinstalace (Gymnázium, Frýdlant nad Ostravicí, nám. T. G. Masaryka 1260, příspěvková organizace)</t>
  </si>
  <si>
    <t>Rekonstrukce elektroinstalace  (Gymnázium Petra Bezruče,  Frýdek- Místek, příspěvková organizace)</t>
  </si>
  <si>
    <t>Oprava fasády (Odborné učiliště a Praktická škola, Nový Jičín, příspěvková organizace)</t>
  </si>
  <si>
    <t>Výměna oken (Odborné učiliště a Praktická škola, Nový Jičín, příspěvková organizace)</t>
  </si>
  <si>
    <t>Rekonstrukce kotelny (Gymnázium a Střední odborná škola, Nový Jičín, příspěvková organizace)</t>
  </si>
  <si>
    <t>Rekonstrukce objektu garáží (Odborné učiliště a Praktická škola, Hlučín, příspěvková organizace)</t>
  </si>
  <si>
    <t>Výměna oken a dveří na budově  (Odborné učiliště a Praktická škola, Hlučín, příspěvková organizace)</t>
  </si>
  <si>
    <t>Rekonstrukce střechy konzervatoře (Janáčkova konzervatoř a Gymnázium v Ostravě, příspěvková organizace)</t>
  </si>
  <si>
    <t>Rekonstrukce výměníkové stanice (Střední průmyslová škola chemická akademika Heyrovského a Gymnázium, Ostrava, příspěvková organizace)</t>
  </si>
  <si>
    <t>Sanace suterénního zdiva budovy  (Střední průmyslová škola, Ostrava - Vítkovice, příspěvková organizace)</t>
  </si>
  <si>
    <t>Rekonstrukce elektroinstalace  (Gymnázium Olgy Havlové, Ostrava - Poruba, příspěvková organizace)</t>
  </si>
  <si>
    <t>Rekonstrukce střechy gymnázia (Gymnázium, Ostrava - Hrabůvka, příspěvková organizace)</t>
  </si>
  <si>
    <t>Rekonstrukce elektroinstalace (Mendelova střední škola, Nový Jičín, příspěvková organizace)</t>
  </si>
  <si>
    <t>Vybudování přečerpávací stanice (Střední škola technická, Opava, Kolofíkovo nábřeží 51, příspěvková organizace)</t>
  </si>
  <si>
    <t>Rekonstrukce rozvodů vody a odpadů (Střední škola teleinformatiky, Ostrava, příspěvková organizace)</t>
  </si>
  <si>
    <t>Rekonstrukce sociálních zařízení (Gymnázium a Střední odborná škola, Frýdek-Místek, Cihelní 410, příspěvková organizace)</t>
  </si>
  <si>
    <t>Zateplení budovy tělocvičny včetně přístavby (Střední škola technická a zemědělská, Nový Jičín, příspěvková organizace)</t>
  </si>
  <si>
    <t>Rekonstrukce kotelny (Střední odborná škola, Bruntál, příspěvková organizace)</t>
  </si>
  <si>
    <t>Rekonstrukce elektroinstalace budovy C (Střední škola elektrostavební a dřevozpracující, Frýdek-Místek, příspěvková organizace)</t>
  </si>
  <si>
    <t>Úprava budovy pro potřeby mateřské školy (Střední škola elektrostavební a dřevozpracující, Frýdek-Místek, příspěvková organizace)</t>
  </si>
  <si>
    <t>Rekonstrukce zasklení objektu bazénu (Střední škola prof. Zdeňka Matějčka, Ostrava - Poruba, 17. listopadu 1123, příspěvková organizace)</t>
  </si>
  <si>
    <t>Oprava havarijního stavu fasády (Slezské gymnázium, Opava, příspěvková organizace)</t>
  </si>
  <si>
    <t>Instalace programové regulace topení (Gymnázium Josefa Kainara, Hlučín, příspěvková organizace)</t>
  </si>
  <si>
    <t>Výměna oken (Gymnázium Josefa Kainara, Hlučín, příspěvková organizace)</t>
  </si>
  <si>
    <t>Výměna oken (Základní škola, Opava, Havlíčkova 1, příspěvková organizace)</t>
  </si>
  <si>
    <t>Rekonstrukce spojovací chodby (Mateřská škola Eliška, Opava, příspěvková organizace)</t>
  </si>
  <si>
    <t>Výměna střešní krytiny (Pedagogicko-psychologická poradna, Frýdek-Místek, příspěvková organizace)</t>
  </si>
  <si>
    <t>Rekonstrukce obvodového pláště objektu  (Základní škola, Bruntál, Rýmařovská 15, příspěvková organizace)</t>
  </si>
  <si>
    <t>Výměna oken  (Základní umělecká škola J. A. Komenského, Studénka, příspěvková organizace)</t>
  </si>
  <si>
    <t>Oprava přístupové komunikace k budově školy (Střední průmyslová škola, Karviná, příspěvková organizace)</t>
  </si>
  <si>
    <t>Hydroizolace a sanace zdí budovy gymnázia (Gymnázium, Havířov-Město, Komenského 2, příspěvková organizace)</t>
  </si>
  <si>
    <t>Výměna oken v budově školy (Střední průmyslová škola elektrotechnická, Havířov, příspěvková organizace)</t>
  </si>
  <si>
    <t>Výměna rozvodů zdravotechniky v pavilonu B budovy gymnázia (Gymnázium, Havířov-Podlesí, příspěvková organizace)</t>
  </si>
  <si>
    <t>Celková rekonstrukce elektroinstalace školy (Gymnázium, Český Těšín, příspěvková organizace)</t>
  </si>
  <si>
    <t xml:space="preserve">Výměna okenních stěn v sálech (Základní umělecká škola Leoše Janáčka, Havířov, příspěvková organizace) </t>
  </si>
  <si>
    <t>Výměna oken v budově školy (Základní umělecká škola Bohuslava Martinů, Havířov-Město, Na Schodech 1, příspěvková organizace)</t>
  </si>
  <si>
    <t>Výměna podlahové krytiny na chodbách (Základní umělecká škola Leoše Janáčka, Frýdlant nad Ostravicí, příspěvková organizace)</t>
  </si>
  <si>
    <t>Vzduchotechnika v kuchyni (Mateřská škola logopedická, Ostrava - Poruba, Na Robinsonce 1646, příspěvková organizace)</t>
  </si>
  <si>
    <t>Rekonstrukce sociálního zařízení (Střední škola, Bohumín, příspěvková organizace)</t>
  </si>
  <si>
    <t>Zateplení spojovacího koridoru  (Střední škola technických oborů, Havířov-Šumbark, Lidická 1a/ 600, příspěvková organizace)</t>
  </si>
  <si>
    <t>Výměna střešní krytiny na budově školy (Střední odborná škola dopravy a cestovního ruchu, Krnov, příspěvková organizace)</t>
  </si>
  <si>
    <t>Podpora zvýšení bezpečnosti škol</t>
  </si>
  <si>
    <t>Přepojení kanalizace od objektu D (Nemocnice ve Frýdku-Místku, příspěvková organizace)</t>
  </si>
  <si>
    <t>Přepojení kanalizace od objektu V (Nemocnice ve Frýdku-Místku, příspěvková organizace)</t>
  </si>
  <si>
    <t>Rekonstrukce mezioborové JIP (Nemocnice Třinec, příspěvková organizace)</t>
  </si>
  <si>
    <t>Rekonstrukce střechy polikliniky Orlová (Nemocnice s poliklinikou Karviná-Ráj, příspěvková organizace)</t>
  </si>
  <si>
    <t>Výměna rozvodů zdravotechniky v křídle A Karviná (Nemocnice s poliklinikou Karviná-Ráj, příspěvková organizace)</t>
  </si>
  <si>
    <t>Jednotka poanesteziologické péče (Nemocnice s poliklinikou Havířov, příspěvková organizace)</t>
  </si>
  <si>
    <t>Rekonstrukce šaten sester (Nemocnice s poliklinikou Havířov, příspěvková organizace)</t>
  </si>
  <si>
    <t>Výstavba nadzemních koridorů (Slezská nemocnice v Opavě, příspěvková organizace)</t>
  </si>
  <si>
    <t>Zdravotnické prostředky pro ošetřovatelskou a rehabilitační péči</t>
  </si>
  <si>
    <t>Nemocnice Třinec - upgrade systému PACS (Nemocnice Třinec, příspěvková organizace)</t>
  </si>
  <si>
    <t>Nemocnice ve Frýdku -Místku, p.o. - přístrojové dovybavení endoskopie (Nemocnice ve Frýdku-Místku, příspěvková organizace)</t>
  </si>
  <si>
    <t>Nemocnice Třinec, p.o. - obnova lůžek oddělení intenzivní péče (Nemocnice Třinec, příspěvková organizace)</t>
  </si>
  <si>
    <t>Chráněné bydlení NÁŠ SVĚT pro nevidomé a neslyšící (Náš svět, příspěvková organizace, Pržno)</t>
  </si>
  <si>
    <t>Letiště Leoše Janáčka Ostrava, vybudování nového vodovodního řadu a  nových vodovodních přípojek</t>
  </si>
  <si>
    <t>Jedná se o celkové náklady na realizaci investičních opatření,včetně úhrady úroků a služeb za energetický management.</t>
  </si>
  <si>
    <t>Akce je spolufinancována ex post ze státního rozpočtu ve výši 24.075 tis. Kč. Finanční prostředky v roce 2016 jsou určeny na předfinancování státního podílu a pokrytí vlastního podílu.</t>
  </si>
  <si>
    <t>Finanční prostředky v letech 2017-2021 jsou účelově určeny na technickou podporu pořizovaného software.</t>
  </si>
  <si>
    <t>Doplnění klimatizace do kanceláří budov A a B, které nejsou zatím klimatizovány. Nahrazení zastaralého a poruchového chlazení technických místností (serverů) a doplnění klimatizace s přímým chlazení do zasedacího sálu zastupitelstva kraje.</t>
  </si>
  <si>
    <t xml:space="preserve">Pořízení licencí pro WiFi controller, nákup modulu spisové služby a ekonomického systému Ginis, nákup dat pro potřeby územního plánování a územně analytických podkladů a pořízení náhrady serveru. </t>
  </si>
  <si>
    <t>Pořízení aktivního prvku (rozšíření infrastruktury sítě), rozšíření řídícího systému hlasování v místnosti zastupitelstva kraje.</t>
  </si>
  <si>
    <t xml:space="preserve">Výdaje na technické zhodnocení budovy krajského úřadu související s realizací bezpečnostní politiky krajského úřadu, výdaje na dataprojektor a výdaje související s obměnou vozového parku. </t>
  </si>
  <si>
    <t xml:space="preserve">Rozdíl do výše celkových výdajů na akci byl dokryt z vlastních zdrojů příspěvkové organizace. </t>
  </si>
  <si>
    <t>Pořízení konvektomatu - příspěvkové organizace v odvětví sociálních věcí</t>
  </si>
  <si>
    <t>Rozšíření počtu SOS tlačítek (příspěvkové organizace)</t>
  </si>
  <si>
    <t xml:space="preserve">Příloha č. 4 </t>
  </si>
  <si>
    <t>Počet stran přílohy: 4</t>
  </si>
  <si>
    <t>Stav k 22. 3. 2016</t>
  </si>
  <si>
    <t>CELKEM reprodukce majetku kraje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</si>
</sst>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0405]#,##0.00;\-#,##0.00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Tahoma"/>
      <family val="2"/>
      <charset val="238"/>
    </font>
    <font>
      <sz val="8"/>
      <name val="Tahoma"/>
      <family val="2"/>
      <charset val="238"/>
    </font>
    <font>
      <sz val="11"/>
      <color rgb="FF000000"/>
      <name val="Calibri"/>
      <family val="2"/>
      <scheme val="minor"/>
    </font>
    <font>
      <sz val="8"/>
      <name val="Calibri"/>
      <family val="2"/>
      <charset val="238"/>
    </font>
    <font>
      <b/>
      <sz val="8"/>
      <name val="Tahoma"/>
      <family val="2"/>
      <charset val="238"/>
    </font>
    <font>
      <sz val="8"/>
      <color rgb="FFFF0000"/>
      <name val="Tahoma"/>
      <family val="2"/>
      <charset val="238"/>
    </font>
    <font>
      <sz val="8"/>
      <color rgb="FFFF0000"/>
      <name val="Calibri"/>
      <family val="2"/>
      <charset val="238"/>
    </font>
    <font>
      <b/>
      <sz val="14"/>
      <name val="Tahoma"/>
      <family val="2"/>
      <charset val="238"/>
    </font>
    <font>
      <b/>
      <sz val="8"/>
      <color rgb="FFFF0000"/>
      <name val="Tahoma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theme="1"/>
      <name val="Tahoma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theme="0" tint="-4.9989318521683403E-2"/>
        <bgColor rgb="FFF2F2F2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7">
    <xf numFmtId="0" fontId="0" fillId="0" borderId="0"/>
    <xf numFmtId="0" fontId="4" fillId="0" borderId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4" fillId="0" borderId="11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0" applyNumberFormat="0" applyBorder="0" applyAlignment="0" applyProtection="0"/>
    <xf numFmtId="0" fontId="16" fillId="8" borderId="0" applyNumberFormat="0" applyBorder="0" applyAlignment="0" applyProtection="0"/>
    <xf numFmtId="0" fontId="17" fillId="9" borderId="0" applyNumberFormat="0" applyBorder="0" applyAlignment="0" applyProtection="0"/>
    <xf numFmtId="0" fontId="18" fillId="10" borderId="12" applyNumberFormat="0" applyAlignment="0" applyProtection="0"/>
    <xf numFmtId="0" fontId="19" fillId="11" borderId="13" applyNumberFormat="0" applyAlignment="0" applyProtection="0"/>
    <xf numFmtId="0" fontId="20" fillId="11" borderId="12" applyNumberFormat="0" applyAlignment="0" applyProtection="0"/>
    <xf numFmtId="0" fontId="21" fillId="0" borderId="14" applyNumberFormat="0" applyFill="0" applyAlignment="0" applyProtection="0"/>
    <xf numFmtId="0" fontId="22" fillId="12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7" applyNumberFormat="0" applyFill="0" applyAlignment="0" applyProtection="0"/>
    <xf numFmtId="0" fontId="26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6" fillId="33" borderId="0" applyNumberFormat="0" applyBorder="0" applyAlignment="0" applyProtection="0"/>
    <xf numFmtId="0" fontId="26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6" fillId="37" borderId="0" applyNumberFormat="0" applyBorder="0" applyAlignment="0" applyProtection="0"/>
    <xf numFmtId="0" fontId="1" fillId="0" borderId="0"/>
    <xf numFmtId="0" fontId="1" fillId="13" borderId="16" applyNumberFormat="0" applyFont="0" applyAlignment="0" applyProtection="0"/>
    <xf numFmtId="0" fontId="28" fillId="0" borderId="0"/>
    <xf numFmtId="0" fontId="29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0" borderId="0" applyNumberFormat="0" applyBorder="0" applyAlignment="0" applyProtection="0"/>
    <xf numFmtId="0" fontId="29" fillId="41" borderId="0" applyNumberFormat="0" applyBorder="0" applyAlignment="0" applyProtection="0"/>
    <xf numFmtId="0" fontId="29" fillId="42" borderId="0" applyNumberFormat="0" applyBorder="0" applyAlignment="0" applyProtection="0"/>
    <xf numFmtId="0" fontId="30" fillId="42" borderId="0" applyNumberFormat="0" applyBorder="0" applyAlignment="0" applyProtection="0"/>
    <xf numFmtId="0" fontId="30" fillId="43" borderId="0" applyNumberFormat="0" applyBorder="0" applyAlignment="0" applyProtection="0"/>
    <xf numFmtId="0" fontId="30" fillId="44" borderId="0" applyNumberFormat="0" applyBorder="0" applyAlignment="0" applyProtection="0"/>
    <xf numFmtId="0" fontId="28" fillId="0" borderId="0"/>
    <xf numFmtId="0" fontId="27" fillId="0" borderId="0"/>
    <xf numFmtId="0" fontId="29" fillId="45" borderId="18" applyNumberFormat="0" applyFont="0" applyAlignment="0" applyProtection="0"/>
    <xf numFmtId="9" fontId="28" fillId="0" borderId="0" applyFont="0" applyFill="0" applyBorder="0" applyAlignment="0" applyProtection="0"/>
  </cellStyleXfs>
  <cellXfs count="106">
    <xf numFmtId="0" fontId="0" fillId="0" borderId="0" xfId="0"/>
    <xf numFmtId="0" fontId="3" fillId="0" borderId="0" xfId="0" applyFont="1" applyFill="1" applyBorder="1"/>
    <xf numFmtId="164" fontId="3" fillId="0" borderId="1" xfId="1" applyNumberFormat="1" applyFont="1" applyFill="1" applyBorder="1" applyAlignment="1">
      <alignment horizontal="right" vertical="center" wrapText="1" readingOrder="1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1" xfId="1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/>
    </xf>
    <xf numFmtId="0" fontId="6" fillId="0" borderId="1" xfId="1" applyNumberFormat="1" applyFont="1" applyFill="1" applyBorder="1" applyAlignment="1">
      <alignment horizontal="center" vertical="top" wrapText="1" readingOrder="1"/>
    </xf>
    <xf numFmtId="0" fontId="7" fillId="0" borderId="0" xfId="0" applyFont="1" applyFill="1" applyBorder="1"/>
    <xf numFmtId="0" fontId="6" fillId="2" borderId="1" xfId="1" applyNumberFormat="1" applyFont="1" applyFill="1" applyBorder="1" applyAlignment="1">
      <alignment vertical="top" wrapText="1" readingOrder="1"/>
    </xf>
    <xf numFmtId="0" fontId="6" fillId="2" borderId="1" xfId="1" applyNumberFormat="1" applyFont="1" applyFill="1" applyBorder="1" applyAlignment="1">
      <alignment horizontal="right" vertical="top" wrapText="1" readingOrder="1"/>
    </xf>
    <xf numFmtId="0" fontId="6" fillId="5" borderId="1" xfId="1" applyNumberFormat="1" applyFont="1" applyFill="1" applyBorder="1" applyAlignment="1">
      <alignment horizontal="right" vertical="top" wrapText="1" readingOrder="1"/>
    </xf>
    <xf numFmtId="0" fontId="3" fillId="0" borderId="1" xfId="0" applyFont="1" applyFill="1" applyBorder="1" applyAlignment="1">
      <alignment vertical="center"/>
    </xf>
    <xf numFmtId="164" fontId="3" fillId="4" borderId="1" xfId="1" applyNumberFormat="1" applyFont="1" applyFill="1" applyBorder="1" applyAlignment="1">
      <alignment horizontal="right" vertical="center" wrapText="1" readingOrder="1"/>
    </xf>
    <xf numFmtId="0" fontId="6" fillId="3" borderId="1" xfId="1" applyNumberFormat="1" applyFont="1" applyFill="1" applyBorder="1" applyAlignment="1">
      <alignment horizontal="center" vertical="top" wrapText="1" readingOrder="1"/>
    </xf>
    <xf numFmtId="164" fontId="6" fillId="3" borderId="1" xfId="1" applyNumberFormat="1" applyFont="1" applyFill="1" applyBorder="1" applyAlignment="1">
      <alignment horizontal="right" vertical="top" wrapText="1" readingOrder="1"/>
    </xf>
    <xf numFmtId="0" fontId="3" fillId="0" borderId="1" xfId="0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 wrapText="1" readingOrder="1"/>
    </xf>
    <xf numFmtId="4" fontId="3" fillId="0" borderId="1" xfId="1" applyNumberFormat="1" applyFont="1" applyFill="1" applyBorder="1" applyAlignment="1">
      <alignment horizontal="right" vertical="center" wrapText="1" readingOrder="1"/>
    </xf>
    <xf numFmtId="4" fontId="3" fillId="4" borderId="1" xfId="1" applyNumberFormat="1" applyFont="1" applyFill="1" applyBorder="1" applyAlignment="1">
      <alignment horizontal="right" vertical="center" wrapText="1" readingOrder="1"/>
    </xf>
    <xf numFmtId="4" fontId="6" fillId="0" borderId="1" xfId="1" applyNumberFormat="1" applyFont="1" applyFill="1" applyBorder="1" applyAlignment="1">
      <alignment horizontal="right" vertical="center" wrapText="1" readingOrder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164" fontId="6" fillId="5" borderId="1" xfId="1" applyNumberFormat="1" applyFont="1" applyFill="1" applyBorder="1" applyAlignment="1">
      <alignment horizontal="right" vertical="top" wrapText="1" readingOrder="1"/>
    </xf>
    <xf numFmtId="0" fontId="3" fillId="4" borderId="0" xfId="0" applyFont="1" applyFill="1" applyBorder="1"/>
    <xf numFmtId="0" fontId="6" fillId="0" borderId="1" xfId="1" applyNumberFormat="1" applyFont="1" applyFill="1" applyBorder="1" applyAlignment="1">
      <alignment horizontal="center" vertical="top" wrapText="1" readingOrder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0" fontId="6" fillId="2" borderId="1" xfId="1" applyNumberFormat="1" applyFont="1" applyFill="1" applyBorder="1" applyAlignment="1">
      <alignment vertical="top" wrapText="1" readingOrder="1"/>
    </xf>
    <xf numFmtId="0" fontId="6" fillId="2" borderId="2" xfId="1" applyNumberFormat="1" applyFont="1" applyFill="1" applyBorder="1" applyAlignment="1">
      <alignment vertical="top" wrapText="1" readingOrder="1"/>
    </xf>
    <xf numFmtId="165" fontId="10" fillId="0" borderId="0" xfId="0" applyNumberFormat="1" applyFont="1" applyFill="1" applyBorder="1"/>
    <xf numFmtId="165" fontId="3" fillId="0" borderId="0" xfId="0" applyNumberFormat="1" applyFont="1" applyFill="1" applyBorder="1"/>
    <xf numFmtId="0" fontId="10" fillId="0" borderId="0" xfId="0" applyFont="1" applyFill="1" applyBorder="1"/>
    <xf numFmtId="0" fontId="6" fillId="0" borderId="1" xfId="1" applyNumberFormat="1" applyFont="1" applyFill="1" applyBorder="1" applyAlignment="1">
      <alignment horizontal="center" vertical="top" wrapText="1" readingOrder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164" fontId="3" fillId="0" borderId="1" xfId="1" applyNumberFormat="1" applyFont="1" applyFill="1" applyBorder="1" applyAlignment="1">
      <alignment horizontal="right" vertical="center" wrapText="1" readingOrder="1"/>
    </xf>
    <xf numFmtId="164" fontId="6" fillId="2" borderId="1" xfId="1" applyNumberFormat="1" applyFont="1" applyFill="1" applyBorder="1" applyAlignment="1">
      <alignment horizontal="right" vertical="top" wrapText="1" readingOrder="1"/>
    </xf>
    <xf numFmtId="164" fontId="3" fillId="4" borderId="1" xfId="1" applyNumberFormat="1" applyFont="1" applyFill="1" applyBorder="1" applyAlignment="1">
      <alignment horizontal="right" vertical="center" wrapText="1" readingOrder="1"/>
    </xf>
    <xf numFmtId="0" fontId="3" fillId="0" borderId="1" xfId="0" applyFont="1" applyFill="1" applyBorder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top" wrapText="1" readingOrder="1"/>
    </xf>
    <xf numFmtId="4" fontId="3" fillId="0" borderId="1" xfId="1" applyNumberFormat="1" applyFont="1" applyFill="1" applyBorder="1" applyAlignment="1">
      <alignment horizontal="right" vertical="center" wrapText="1" readingOrder="1"/>
    </xf>
    <xf numFmtId="0" fontId="3" fillId="6" borderId="0" xfId="0" applyFont="1" applyFill="1" applyBorder="1"/>
    <xf numFmtId="1" fontId="3" fillId="0" borderId="1" xfId="0" applyNumberFormat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3" fontId="3" fillId="0" borderId="19" xfId="44" applyNumberFormat="1" applyFont="1" applyFill="1" applyBorder="1" applyAlignment="1">
      <alignment horizontal="right" vertical="center"/>
    </xf>
    <xf numFmtId="0" fontId="3" fillId="0" borderId="2" xfId="1" applyNumberFormat="1" applyFont="1" applyFill="1" applyBorder="1" applyAlignment="1">
      <alignment horizontal="left" vertical="top" wrapText="1" readingOrder="1"/>
    </xf>
    <xf numFmtId="0" fontId="7" fillId="2" borderId="4" xfId="1" applyNumberFormat="1" applyFont="1" applyFill="1" applyBorder="1" applyAlignment="1">
      <alignment vertical="top" wrapText="1" readingOrder="1"/>
    </xf>
    <xf numFmtId="0" fontId="7" fillId="2" borderId="5" xfId="1" applyNumberFormat="1" applyFont="1" applyFill="1" applyBorder="1" applyAlignment="1">
      <alignment vertical="top" wrapText="1" readingOrder="1"/>
    </xf>
    <xf numFmtId="0" fontId="7" fillId="2" borderId="6" xfId="1" applyNumberFormat="1" applyFont="1" applyFill="1" applyBorder="1" applyAlignment="1">
      <alignment vertical="top" wrapText="1" readingOrder="1"/>
    </xf>
    <xf numFmtId="0" fontId="7" fillId="2" borderId="7" xfId="1" applyNumberFormat="1" applyFont="1" applyFill="1" applyBorder="1" applyAlignment="1">
      <alignment vertical="top" wrapText="1" readingOrder="1"/>
    </xf>
    <xf numFmtId="4" fontId="3" fillId="0" borderId="0" xfId="0" applyNumberFormat="1" applyFont="1" applyFill="1" applyBorder="1"/>
    <xf numFmtId="164" fontId="6" fillId="46" borderId="1" xfId="1" applyNumberFormat="1" applyFont="1" applyFill="1" applyBorder="1" applyAlignment="1">
      <alignment horizontal="right" vertical="top" wrapText="1" readingOrder="1"/>
    </xf>
    <xf numFmtId="0" fontId="3" fillId="4" borderId="3" xfId="1" applyNumberFormat="1" applyFont="1" applyFill="1" applyBorder="1" applyAlignment="1">
      <alignment vertical="top" wrapText="1" readingOrder="1"/>
    </xf>
    <xf numFmtId="0" fontId="3" fillId="4" borderId="8" xfId="1" applyNumberFormat="1" applyFont="1" applyFill="1" applyBorder="1" applyAlignment="1">
      <alignment vertical="top" wrapText="1" readingOrder="1"/>
    </xf>
    <xf numFmtId="164" fontId="6" fillId="4" borderId="1" xfId="1" applyNumberFormat="1" applyFont="1" applyFill="1" applyBorder="1" applyAlignment="1">
      <alignment horizontal="right" vertical="center" wrapText="1" readingOrder="1"/>
    </xf>
    <xf numFmtId="0" fontId="6" fillId="2" borderId="1" xfId="1" applyNumberFormat="1" applyFont="1" applyFill="1" applyBorder="1" applyAlignment="1">
      <alignment horizontal="right" vertical="top" wrapText="1" readingOrder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0" fontId="3" fillId="0" borderId="2" xfId="1" applyNumberFormat="1" applyFont="1" applyFill="1" applyBorder="1" applyAlignment="1">
      <alignment horizontal="left" vertical="top" wrapText="1" readingOrder="1"/>
    </xf>
    <xf numFmtId="0" fontId="6" fillId="0" borderId="1" xfId="1" applyNumberFormat="1" applyFont="1" applyFill="1" applyBorder="1" applyAlignment="1">
      <alignment vertical="top" wrapText="1" readingOrder="1"/>
    </xf>
    <xf numFmtId="0" fontId="3" fillId="0" borderId="1" xfId="0" applyFont="1" applyFill="1" applyBorder="1" applyAlignment="1">
      <alignment vertical="top" wrapText="1" readingOrder="1"/>
    </xf>
    <xf numFmtId="0" fontId="6" fillId="2" borderId="1" xfId="1" applyNumberFormat="1" applyFont="1" applyFill="1" applyBorder="1" applyAlignment="1">
      <alignment horizontal="right" vertical="top" wrapText="1" readingOrder="1"/>
    </xf>
    <xf numFmtId="0" fontId="3" fillId="0" borderId="1" xfId="1" applyNumberFormat="1" applyFont="1" applyFill="1" applyBorder="1" applyAlignment="1">
      <alignment vertical="top" wrapText="1"/>
    </xf>
    <xf numFmtId="0" fontId="3" fillId="2" borderId="1" xfId="1" applyNumberFormat="1" applyFont="1" applyFill="1" applyBorder="1" applyAlignment="1">
      <alignment vertical="top" wrapText="1" readingOrder="1"/>
    </xf>
    <xf numFmtId="0" fontId="3" fillId="2" borderId="1" xfId="1" applyNumberFormat="1" applyFont="1" applyFill="1" applyBorder="1" applyAlignment="1">
      <alignment vertical="top" wrapText="1"/>
    </xf>
    <xf numFmtId="0" fontId="3" fillId="0" borderId="2" xfId="1" applyNumberFormat="1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6" fillId="0" borderId="2" xfId="1" applyNumberFormat="1" applyFont="1" applyFill="1" applyBorder="1" applyAlignment="1">
      <alignment horizontal="left" vertical="top" wrapText="1" readingOrder="1"/>
    </xf>
    <xf numFmtId="0" fontId="6" fillId="0" borderId="8" xfId="1" applyNumberFormat="1" applyFont="1" applyFill="1" applyBorder="1" applyAlignment="1">
      <alignment horizontal="left" vertical="top" wrapText="1" readingOrder="1"/>
    </xf>
    <xf numFmtId="0" fontId="6" fillId="0" borderId="3" xfId="1" applyNumberFormat="1" applyFont="1" applyFill="1" applyBorder="1" applyAlignment="1">
      <alignment horizontal="left" vertical="top" wrapText="1" readingOrder="1"/>
    </xf>
    <xf numFmtId="0" fontId="9" fillId="0" borderId="0" xfId="1" applyNumberFormat="1" applyFont="1" applyFill="1" applyBorder="1" applyAlignment="1">
      <alignment horizontal="left" vertical="center" wrapText="1" readingOrder="1"/>
    </xf>
    <xf numFmtId="0" fontId="6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NumberFormat="1" applyFont="1" applyFill="1" applyBorder="1" applyAlignment="1">
      <alignment horizontal="center" vertical="top" wrapText="1"/>
    </xf>
    <xf numFmtId="0" fontId="6" fillId="0" borderId="1" xfId="1" applyNumberFormat="1" applyFont="1" applyFill="1" applyBorder="1" applyAlignment="1">
      <alignment horizontal="center" vertical="top" wrapText="1" readingOrder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21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1" xfId="1" applyNumberFormat="1" applyFont="1" applyFill="1" applyBorder="1" applyAlignment="1">
      <alignment horizontal="right" vertical="top" wrapText="1" readingOrder="1"/>
    </xf>
    <xf numFmtId="0" fontId="3" fillId="0" borderId="1" xfId="0" applyFont="1" applyFill="1" applyBorder="1" applyAlignment="1">
      <alignment vertical="top" wrapText="1"/>
    </xf>
    <xf numFmtId="0" fontId="3" fillId="0" borderId="2" xfId="1" applyNumberFormat="1" applyFont="1" applyFill="1" applyBorder="1" applyAlignment="1">
      <alignment horizontal="left" vertical="top" wrapText="1" readingOrder="1"/>
    </xf>
    <xf numFmtId="0" fontId="3" fillId="0" borderId="3" xfId="1" applyNumberFormat="1" applyFont="1" applyFill="1" applyBorder="1" applyAlignment="1">
      <alignment horizontal="left" vertical="top" wrapText="1" readingOrder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8" xfId="0" applyFont="1" applyFill="1" applyBorder="1" applyAlignment="1">
      <alignment horizontal="justify" vertical="center" wrapText="1"/>
    </xf>
    <xf numFmtId="0" fontId="0" fillId="0" borderId="3" xfId="0" applyFill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8" xfId="0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center" wrapText="1"/>
    </xf>
    <xf numFmtId="0" fontId="31" fillId="0" borderId="3" xfId="0" applyFont="1" applyFill="1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7" fillId="2" borderId="1" xfId="1" applyNumberFormat="1" applyFont="1" applyFill="1" applyBorder="1" applyAlignment="1">
      <alignment vertical="top" wrapText="1"/>
    </xf>
    <xf numFmtId="0" fontId="7" fillId="0" borderId="1" xfId="1" applyNumberFormat="1" applyFont="1" applyFill="1" applyBorder="1" applyAlignment="1">
      <alignment vertical="top" wrapText="1"/>
    </xf>
    <xf numFmtId="0" fontId="31" fillId="0" borderId="3" xfId="0" applyFont="1" applyBorder="1" applyAlignment="1">
      <alignment horizontal="justify" vertical="center" wrapText="1"/>
    </xf>
    <xf numFmtId="0" fontId="3" fillId="0" borderId="8" xfId="1" applyNumberFormat="1" applyFont="1" applyFill="1" applyBorder="1" applyAlignment="1">
      <alignment horizontal="justify" vertical="center" wrapText="1"/>
    </xf>
    <xf numFmtId="0" fontId="3" fillId="0" borderId="3" xfId="1" applyNumberFormat="1" applyFont="1" applyFill="1" applyBorder="1" applyAlignment="1">
      <alignment horizontal="justify" vertical="center" wrapText="1"/>
    </xf>
    <xf numFmtId="0" fontId="7" fillId="0" borderId="2" xfId="1" applyNumberFormat="1" applyFont="1" applyFill="1" applyBorder="1" applyAlignment="1">
      <alignment horizontal="justify" vertical="center" wrapText="1"/>
    </xf>
    <xf numFmtId="0" fontId="8" fillId="0" borderId="3" xfId="0" applyFont="1" applyFill="1" applyBorder="1" applyAlignment="1">
      <alignment horizontal="justify" vertical="center" wrapText="1"/>
    </xf>
    <xf numFmtId="0" fontId="6" fillId="2" borderId="2" xfId="1" applyNumberFormat="1" applyFont="1" applyFill="1" applyBorder="1" applyAlignment="1">
      <alignment horizontal="left" vertical="top" wrapText="1" readingOrder="1"/>
    </xf>
    <xf numFmtId="0" fontId="6" fillId="2" borderId="8" xfId="1" applyNumberFormat="1" applyFont="1" applyFill="1" applyBorder="1" applyAlignment="1">
      <alignment horizontal="left" vertical="top" wrapText="1" readingOrder="1"/>
    </xf>
    <xf numFmtId="0" fontId="6" fillId="2" borderId="3" xfId="1" applyNumberFormat="1" applyFont="1" applyFill="1" applyBorder="1" applyAlignment="1">
      <alignment horizontal="left" vertical="top" wrapText="1" readingOrder="1"/>
    </xf>
    <xf numFmtId="0" fontId="6" fillId="5" borderId="2" xfId="1" applyNumberFormat="1" applyFont="1" applyFill="1" applyBorder="1" applyAlignment="1">
      <alignment vertical="top" wrapText="1" readingOrder="1"/>
    </xf>
    <xf numFmtId="0" fontId="3" fillId="4" borderId="8" xfId="1" applyNumberFormat="1" applyFont="1" applyFill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5" fillId="4" borderId="3" xfId="0" applyFont="1" applyFill="1" applyBorder="1" applyAlignment="1">
      <alignment vertical="top" wrapText="1" readingOrder="1"/>
    </xf>
    <xf numFmtId="0" fontId="6" fillId="3" borderId="1" xfId="1" applyNumberFormat="1" applyFont="1" applyFill="1" applyBorder="1" applyAlignment="1">
      <alignment horizontal="right" vertical="top" wrapText="1" readingOrder="1"/>
    </xf>
  </cellXfs>
  <cellStyles count="57">
    <cellStyle name="20 % – Zvýraznění1" xfId="19" builtinId="30" customBuiltin="1"/>
    <cellStyle name="20 % – Zvýraznění1 2" xfId="45"/>
    <cellStyle name="20 % – Zvýraznění2" xfId="23" builtinId="34" customBuiltin="1"/>
    <cellStyle name="20 % – Zvýraznění2 2" xfId="46"/>
    <cellStyle name="20 % – Zvýraznění3" xfId="27" builtinId="38" customBuiltin="1"/>
    <cellStyle name="20 % – Zvýraznění3 2" xfId="47"/>
    <cellStyle name="20 % – Zvýraznění4" xfId="31" builtinId="42" customBuiltin="1"/>
    <cellStyle name="20 % – Zvýraznění4 2" xfId="48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3 2" xfId="49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3 2" xfId="50"/>
    <cellStyle name="60 % – Zvýraznění4" xfId="33" builtinId="44" customBuiltin="1"/>
    <cellStyle name="60 % – Zvýraznění4 2" xfId="51"/>
    <cellStyle name="60 % – Zvýraznění5" xfId="37" builtinId="48" customBuiltin="1"/>
    <cellStyle name="60 % – Zvýraznění6" xfId="41" builtinId="52" customBuiltin="1"/>
    <cellStyle name="60 % – Zvýraznění6 2" xfId="52"/>
    <cellStyle name="Celkem" xfId="17" builtinId="25" customBuiltin="1"/>
    <cellStyle name="Chybně" xfId="8" builtinId="27" customBuiltin="1"/>
    <cellStyle name="Kontrolní buňka" xfId="14" builtinId="23" customBuiltin="1"/>
    <cellStyle name="Nadpis 1" xfId="3" builtinId="16" customBuiltin="1"/>
    <cellStyle name="Nadpis 2" xfId="4" builtinId="17" customBuiltin="1"/>
    <cellStyle name="Nadpis 3" xfId="5" builtinId="18" customBuiltin="1"/>
    <cellStyle name="Nadpis 4" xfId="6" builtinId="19" customBuiltin="1"/>
    <cellStyle name="Název" xfId="2" builtinId="15" customBuiltin="1"/>
    <cellStyle name="Neutrální" xfId="9" builtinId="28" customBuiltin="1"/>
    <cellStyle name="Normal" xfId="1"/>
    <cellStyle name="Normální" xfId="0" builtinId="0"/>
    <cellStyle name="Normální 2" xfId="42"/>
    <cellStyle name="Normální 2 2" xfId="53"/>
    <cellStyle name="Normální 3" xfId="44"/>
    <cellStyle name="Normální 4" xfId="54"/>
    <cellStyle name="Poznámka 2" xfId="43"/>
    <cellStyle name="Poznámka 2 2" xfId="55"/>
    <cellStyle name="Procenta 2" xfId="56"/>
    <cellStyle name="Propojená buňka" xfId="13" builtinId="24" customBuiltin="1"/>
    <cellStyle name="Správně" xfId="7" builtinId="26" customBuiltin="1"/>
    <cellStyle name="Text upozornění" xfId="15" builtinId="11" customBuiltin="1"/>
    <cellStyle name="Vstup" xfId="10" builtinId="20" customBuiltin="1"/>
    <cellStyle name="Výpočet" xfId="12" builtinId="22" customBuiltin="1"/>
    <cellStyle name="Výstup" xfId="11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tabSelected="1" view="pageBreakPreview" zoomScale="80" zoomScaleNormal="90" zoomScaleSheetLayoutView="80" workbookViewId="0">
      <pane xSplit="5" ySplit="6" topLeftCell="F124" activePane="bottomRight" state="frozen"/>
      <selection pane="topRight" activeCell="F1" sqref="F1"/>
      <selection pane="bottomLeft" activeCell="A7" sqref="A7"/>
      <selection pane="bottomRight" activeCell="F157" sqref="F157"/>
    </sheetView>
  </sheetViews>
  <sheetFormatPr defaultRowHeight="10.5" x14ac:dyDescent="0.15"/>
  <cols>
    <col min="1" max="1" width="0.140625" style="9" customWidth="1"/>
    <col min="2" max="2" width="3.140625" style="9" customWidth="1"/>
    <col min="3" max="3" width="9.85546875" style="4" customWidth="1"/>
    <col min="4" max="4" width="50.140625" style="9" customWidth="1"/>
    <col min="5" max="7" width="16.140625" style="9" customWidth="1"/>
    <col min="8" max="9" width="16.140625" style="34" customWidth="1"/>
    <col min="10" max="10" width="9.5703125" style="9" customWidth="1"/>
    <col min="11" max="14" width="16.140625" style="9" customWidth="1"/>
    <col min="15" max="15" width="2" style="9" customWidth="1"/>
    <col min="16" max="16" width="29.7109375" style="9" customWidth="1"/>
    <col min="17" max="17" width="0" style="9" hidden="1" customWidth="1"/>
    <col min="18" max="18" width="16.28515625" style="9" customWidth="1"/>
    <col min="19" max="19" width="11.42578125" style="9" bestFit="1" customWidth="1"/>
    <col min="20" max="16384" width="9.140625" style="9"/>
  </cols>
  <sheetData>
    <row r="1" spans="1:16" s="34" customFormat="1" ht="18" x14ac:dyDescent="0.2">
      <c r="A1" s="3"/>
      <c r="B1" s="3"/>
      <c r="C1" s="7"/>
      <c r="D1" s="5"/>
      <c r="E1" s="69" t="s">
        <v>73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s="34" customFormat="1" ht="12.75" customHeight="1" x14ac:dyDescent="0.2">
      <c r="A2" s="3"/>
      <c r="B2" s="3"/>
      <c r="C2" s="7"/>
      <c r="D2" s="5"/>
    </row>
    <row r="3" spans="1:16" s="34" customFormat="1" x14ac:dyDescent="0.15">
      <c r="C3" s="4"/>
    </row>
    <row r="4" spans="1:16" s="34" customFormat="1" x14ac:dyDescent="0.15">
      <c r="C4" s="4"/>
    </row>
    <row r="5" spans="1:16" s="34" customFormat="1" ht="18.75" customHeight="1" x14ac:dyDescent="0.15">
      <c r="A5" s="70" t="s">
        <v>0</v>
      </c>
      <c r="B5" s="61"/>
      <c r="C5" s="70" t="s">
        <v>1</v>
      </c>
      <c r="D5" s="70" t="s">
        <v>2</v>
      </c>
      <c r="E5" s="70" t="s">
        <v>3</v>
      </c>
      <c r="F5" s="72" t="s">
        <v>4</v>
      </c>
      <c r="G5" s="61"/>
      <c r="H5" s="56" t="s">
        <v>5</v>
      </c>
      <c r="I5" s="56" t="s">
        <v>6</v>
      </c>
      <c r="J5" s="56" t="s">
        <v>7</v>
      </c>
      <c r="K5" s="72" t="s">
        <v>8</v>
      </c>
      <c r="L5" s="61"/>
      <c r="M5" s="61"/>
      <c r="N5" s="61"/>
      <c r="O5" s="72" t="s">
        <v>9</v>
      </c>
      <c r="P5" s="61"/>
    </row>
    <row r="6" spans="1:16" s="34" customFormat="1" ht="14.25" customHeight="1" x14ac:dyDescent="0.15">
      <c r="A6" s="61"/>
      <c r="B6" s="61"/>
      <c r="C6" s="71"/>
      <c r="D6" s="61"/>
      <c r="E6" s="61"/>
      <c r="F6" s="56" t="s">
        <v>74</v>
      </c>
      <c r="G6" s="56">
        <v>2015</v>
      </c>
      <c r="H6" s="72" t="s">
        <v>183</v>
      </c>
      <c r="I6" s="61"/>
      <c r="J6" s="61"/>
      <c r="K6" s="56" t="s">
        <v>10</v>
      </c>
      <c r="L6" s="56" t="s">
        <v>11</v>
      </c>
      <c r="M6" s="56">
        <v>2019</v>
      </c>
      <c r="N6" s="56" t="s">
        <v>76</v>
      </c>
      <c r="O6" s="72" t="s">
        <v>0</v>
      </c>
      <c r="P6" s="61"/>
    </row>
    <row r="7" spans="1:16" s="34" customFormat="1" x14ac:dyDescent="0.15">
      <c r="A7" s="58" t="s">
        <v>12</v>
      </c>
      <c r="B7" s="59"/>
      <c r="C7" s="59"/>
      <c r="D7" s="59"/>
      <c r="E7" s="27" t="s">
        <v>0</v>
      </c>
      <c r="F7" s="55" t="s">
        <v>0</v>
      </c>
      <c r="G7" s="55" t="s">
        <v>0</v>
      </c>
      <c r="H7" s="37" t="s">
        <v>0</v>
      </c>
      <c r="I7" s="37" t="s">
        <v>0</v>
      </c>
      <c r="J7" s="55" t="s">
        <v>0</v>
      </c>
      <c r="K7" s="55" t="s">
        <v>0</v>
      </c>
      <c r="L7" s="55" t="s">
        <v>0</v>
      </c>
      <c r="M7" s="55" t="s">
        <v>0</v>
      </c>
      <c r="N7" s="55" t="s">
        <v>0</v>
      </c>
      <c r="O7" s="60" t="s">
        <v>0</v>
      </c>
      <c r="P7" s="61"/>
    </row>
    <row r="8" spans="1:16" s="34" customFormat="1" ht="47.25" customHeight="1" x14ac:dyDescent="0.15">
      <c r="A8" s="62" t="s">
        <v>0</v>
      </c>
      <c r="B8" s="61"/>
      <c r="C8" s="33">
        <v>5339</v>
      </c>
      <c r="D8" s="13" t="s">
        <v>30</v>
      </c>
      <c r="E8" s="35">
        <v>1204.78</v>
      </c>
      <c r="F8" s="35">
        <v>0</v>
      </c>
      <c r="G8" s="35">
        <v>0</v>
      </c>
      <c r="H8" s="37">
        <v>1204.78</v>
      </c>
      <c r="I8" s="37">
        <v>0</v>
      </c>
      <c r="J8" s="35">
        <v>0</v>
      </c>
      <c r="K8" s="35">
        <v>0</v>
      </c>
      <c r="L8" s="35">
        <v>0</v>
      </c>
      <c r="M8" s="35">
        <v>0</v>
      </c>
      <c r="N8" s="35">
        <v>0</v>
      </c>
      <c r="O8" s="64" t="s">
        <v>176</v>
      </c>
      <c r="P8" s="65"/>
    </row>
    <row r="9" spans="1:16" s="34" customFormat="1" ht="11.25" x14ac:dyDescent="0.15">
      <c r="A9" s="63"/>
      <c r="B9" s="61"/>
      <c r="C9" s="15" t="s">
        <v>0</v>
      </c>
      <c r="D9" s="6" t="s">
        <v>29</v>
      </c>
      <c r="E9" s="39">
        <v>1204.78</v>
      </c>
      <c r="F9" s="39">
        <v>0</v>
      </c>
      <c r="G9" s="39">
        <v>0</v>
      </c>
      <c r="H9" s="36">
        <v>1204.78</v>
      </c>
      <c r="I9" s="36">
        <v>0</v>
      </c>
      <c r="J9" s="39">
        <v>0</v>
      </c>
      <c r="K9" s="39">
        <v>0</v>
      </c>
      <c r="L9" s="39">
        <v>0</v>
      </c>
      <c r="M9" s="39">
        <v>0</v>
      </c>
      <c r="N9" s="39">
        <v>0</v>
      </c>
      <c r="O9" s="64" t="s">
        <v>0</v>
      </c>
      <c r="P9" s="65"/>
    </row>
    <row r="10" spans="1:16" s="34" customFormat="1" ht="10.5" customHeight="1" x14ac:dyDescent="0.15">
      <c r="A10" s="66" t="s">
        <v>13</v>
      </c>
      <c r="B10" s="67"/>
      <c r="C10" s="67"/>
      <c r="D10" s="68"/>
      <c r="E10" s="27" t="s">
        <v>0</v>
      </c>
      <c r="F10" s="55" t="s">
        <v>0</v>
      </c>
      <c r="G10" s="55" t="s">
        <v>0</v>
      </c>
      <c r="H10" s="37" t="s">
        <v>0</v>
      </c>
      <c r="I10" s="37" t="s">
        <v>0</v>
      </c>
      <c r="J10" s="55" t="s">
        <v>0</v>
      </c>
      <c r="K10" s="55" t="s">
        <v>0</v>
      </c>
      <c r="L10" s="55" t="s">
        <v>0</v>
      </c>
      <c r="M10" s="55" t="s">
        <v>0</v>
      </c>
      <c r="N10" s="55" t="s">
        <v>0</v>
      </c>
      <c r="O10" s="60" t="s">
        <v>0</v>
      </c>
      <c r="P10" s="61"/>
    </row>
    <row r="11" spans="1:16" s="34" customFormat="1" ht="36.75" customHeight="1" x14ac:dyDescent="0.15">
      <c r="A11" s="63"/>
      <c r="B11" s="61"/>
      <c r="C11" s="33">
        <v>4355</v>
      </c>
      <c r="D11" s="38" t="s">
        <v>31</v>
      </c>
      <c r="E11" s="35">
        <v>97600</v>
      </c>
      <c r="F11" s="35">
        <v>0</v>
      </c>
      <c r="G11" s="35">
        <v>47600</v>
      </c>
      <c r="H11" s="37">
        <v>50000</v>
      </c>
      <c r="I11" s="37">
        <v>0</v>
      </c>
      <c r="J11" s="35">
        <v>0</v>
      </c>
      <c r="K11" s="35">
        <v>0</v>
      </c>
      <c r="L11" s="35">
        <v>0</v>
      </c>
      <c r="M11" s="35">
        <v>0</v>
      </c>
      <c r="N11" s="35">
        <v>0</v>
      </c>
      <c r="O11" s="64" t="s">
        <v>14</v>
      </c>
      <c r="P11" s="65"/>
    </row>
    <row r="12" spans="1:16" s="34" customFormat="1" ht="11.25" x14ac:dyDescent="0.15">
      <c r="A12" s="63"/>
      <c r="B12" s="61"/>
      <c r="C12" s="33">
        <v>4434</v>
      </c>
      <c r="D12" s="38" t="s">
        <v>32</v>
      </c>
      <c r="E12" s="35">
        <v>4062.1</v>
      </c>
      <c r="F12" s="35">
        <v>4032.1</v>
      </c>
      <c r="G12" s="35">
        <v>0</v>
      </c>
      <c r="H12" s="37">
        <v>30</v>
      </c>
      <c r="I12" s="37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64" t="s">
        <v>15</v>
      </c>
      <c r="P12" s="65"/>
    </row>
    <row r="13" spans="1:16" s="34" customFormat="1" ht="11.45" customHeight="1" x14ac:dyDescent="0.15">
      <c r="A13" s="63"/>
      <c r="B13" s="61"/>
      <c r="C13" s="33">
        <v>4788</v>
      </c>
      <c r="D13" s="38" t="s">
        <v>77</v>
      </c>
      <c r="E13" s="35">
        <v>81234</v>
      </c>
      <c r="F13" s="35">
        <v>41234</v>
      </c>
      <c r="G13" s="35">
        <v>0</v>
      </c>
      <c r="H13" s="37">
        <v>10000</v>
      </c>
      <c r="I13" s="37">
        <v>0</v>
      </c>
      <c r="J13" s="35">
        <v>0</v>
      </c>
      <c r="K13" s="35">
        <v>10000</v>
      </c>
      <c r="L13" s="35">
        <v>10000</v>
      </c>
      <c r="M13" s="35">
        <v>10000</v>
      </c>
      <c r="N13" s="35">
        <v>0</v>
      </c>
      <c r="O13" s="64" t="s">
        <v>15</v>
      </c>
      <c r="P13" s="65"/>
    </row>
    <row r="14" spans="1:16" s="34" customFormat="1" ht="11.25" x14ac:dyDescent="0.15">
      <c r="A14" s="63"/>
      <c r="B14" s="61"/>
      <c r="C14" s="33">
        <v>4982</v>
      </c>
      <c r="D14" s="38" t="s">
        <v>33</v>
      </c>
      <c r="E14" s="35">
        <v>20000</v>
      </c>
      <c r="F14" s="35">
        <v>0</v>
      </c>
      <c r="G14" s="35">
        <v>0</v>
      </c>
      <c r="H14" s="37">
        <v>20000</v>
      </c>
      <c r="I14" s="37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64" t="s">
        <v>15</v>
      </c>
      <c r="P14" s="65"/>
    </row>
    <row r="15" spans="1:16" s="34" customFormat="1" ht="25.5" customHeight="1" x14ac:dyDescent="0.15">
      <c r="A15" s="63"/>
      <c r="B15" s="61"/>
      <c r="C15" s="33">
        <v>5403</v>
      </c>
      <c r="D15" s="38" t="s">
        <v>78</v>
      </c>
      <c r="E15" s="35">
        <v>11083</v>
      </c>
      <c r="F15" s="35">
        <v>0</v>
      </c>
      <c r="G15" s="35">
        <v>0</v>
      </c>
      <c r="H15" s="37">
        <v>11083</v>
      </c>
      <c r="I15" s="37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64" t="s">
        <v>15</v>
      </c>
      <c r="P15" s="65"/>
    </row>
    <row r="16" spans="1:16" s="34" customFormat="1" ht="11.25" customHeight="1" x14ac:dyDescent="0.15">
      <c r="A16" s="63"/>
      <c r="B16" s="61"/>
      <c r="C16" s="33">
        <v>5404</v>
      </c>
      <c r="D16" s="38" t="s">
        <v>79</v>
      </c>
      <c r="E16" s="35">
        <v>5500</v>
      </c>
      <c r="F16" s="35">
        <v>0</v>
      </c>
      <c r="G16" s="35">
        <v>0</v>
      </c>
      <c r="H16" s="37">
        <v>5500</v>
      </c>
      <c r="I16" s="37">
        <v>0</v>
      </c>
      <c r="J16" s="35">
        <v>0</v>
      </c>
      <c r="K16" s="35">
        <v>0</v>
      </c>
      <c r="L16" s="35">
        <v>0</v>
      </c>
      <c r="M16" s="35">
        <v>0</v>
      </c>
      <c r="N16" s="35">
        <v>0</v>
      </c>
      <c r="O16" s="64" t="s">
        <v>15</v>
      </c>
      <c r="P16" s="65"/>
    </row>
    <row r="17" spans="1:17" s="34" customFormat="1" ht="24" customHeight="1" x14ac:dyDescent="0.15">
      <c r="A17" s="63"/>
      <c r="B17" s="61"/>
      <c r="C17" s="33">
        <v>5405</v>
      </c>
      <c r="D17" s="38" t="s">
        <v>170</v>
      </c>
      <c r="E17" s="35">
        <v>4600</v>
      </c>
      <c r="F17" s="35">
        <v>0</v>
      </c>
      <c r="G17" s="35">
        <v>0</v>
      </c>
      <c r="H17" s="37">
        <v>4600</v>
      </c>
      <c r="I17" s="37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64" t="s">
        <v>15</v>
      </c>
      <c r="P17" s="65"/>
    </row>
    <row r="18" spans="1:17" s="34" customFormat="1" ht="11.25" x14ac:dyDescent="0.15">
      <c r="A18" s="63"/>
      <c r="B18" s="61"/>
      <c r="C18" s="56" t="s">
        <v>0</v>
      </c>
      <c r="D18" s="6" t="s">
        <v>29</v>
      </c>
      <c r="E18" s="39">
        <v>224079.1</v>
      </c>
      <c r="F18" s="39">
        <v>45266.1</v>
      </c>
      <c r="G18" s="39">
        <v>47600</v>
      </c>
      <c r="H18" s="54">
        <v>101213</v>
      </c>
      <c r="I18" s="54">
        <v>0</v>
      </c>
      <c r="J18" s="39">
        <v>0</v>
      </c>
      <c r="K18" s="39">
        <v>10000</v>
      </c>
      <c r="L18" s="39">
        <v>10000</v>
      </c>
      <c r="M18" s="39">
        <v>10000</v>
      </c>
      <c r="N18" s="39">
        <v>0</v>
      </c>
      <c r="O18" s="64" t="s">
        <v>0</v>
      </c>
      <c r="P18" s="65"/>
    </row>
    <row r="19" spans="1:17" s="34" customFormat="1" x14ac:dyDescent="0.15">
      <c r="A19" s="58" t="s">
        <v>16</v>
      </c>
      <c r="B19" s="80"/>
      <c r="C19" s="80"/>
      <c r="D19" s="80"/>
      <c r="E19" s="27" t="s">
        <v>0</v>
      </c>
      <c r="F19" s="55" t="s">
        <v>0</v>
      </c>
      <c r="G19" s="55" t="s">
        <v>0</v>
      </c>
      <c r="H19" s="37" t="s">
        <v>0</v>
      </c>
      <c r="I19" s="37" t="s">
        <v>0</v>
      </c>
      <c r="J19" s="55" t="s">
        <v>0</v>
      </c>
      <c r="K19" s="55" t="s">
        <v>0</v>
      </c>
      <c r="L19" s="55" t="s">
        <v>0</v>
      </c>
      <c r="M19" s="55" t="s">
        <v>0</v>
      </c>
      <c r="N19" s="55" t="s">
        <v>0</v>
      </c>
      <c r="O19" s="60" t="s">
        <v>0</v>
      </c>
      <c r="P19" s="61"/>
    </row>
    <row r="20" spans="1:17" s="34" customFormat="1" ht="38.25" customHeight="1" x14ac:dyDescent="0.15">
      <c r="A20" s="62" t="s">
        <v>0</v>
      </c>
      <c r="B20" s="61"/>
      <c r="C20" s="33">
        <v>5057</v>
      </c>
      <c r="D20" s="38" t="s">
        <v>34</v>
      </c>
      <c r="E20" s="35">
        <v>217115.22999999998</v>
      </c>
      <c r="F20" s="35">
        <v>38889.5</v>
      </c>
      <c r="G20" s="35">
        <v>19772.73</v>
      </c>
      <c r="H20" s="37">
        <v>25371</v>
      </c>
      <c r="I20" s="37">
        <v>9868.23</v>
      </c>
      <c r="J20" s="35">
        <v>38.895707697765161</v>
      </c>
      <c r="K20" s="35">
        <v>22014</v>
      </c>
      <c r="L20" s="35">
        <v>22014</v>
      </c>
      <c r="M20" s="35">
        <v>22014</v>
      </c>
      <c r="N20" s="35">
        <v>67040</v>
      </c>
      <c r="O20" s="64" t="s">
        <v>171</v>
      </c>
      <c r="P20" s="65"/>
    </row>
    <row r="21" spans="1:17" s="34" customFormat="1" x14ac:dyDescent="0.15">
      <c r="A21" s="63"/>
      <c r="B21" s="61"/>
      <c r="C21" s="56" t="s">
        <v>0</v>
      </c>
      <c r="D21" s="6" t="s">
        <v>29</v>
      </c>
      <c r="E21" s="39">
        <v>217115.22999999998</v>
      </c>
      <c r="F21" s="39">
        <v>38889.5</v>
      </c>
      <c r="G21" s="39">
        <v>19772.73</v>
      </c>
      <c r="H21" s="54">
        <v>25371</v>
      </c>
      <c r="I21" s="54">
        <v>9868.23</v>
      </c>
      <c r="J21" s="18">
        <v>38.895707697765161</v>
      </c>
      <c r="K21" s="16">
        <v>22014</v>
      </c>
      <c r="L21" s="16">
        <v>22014</v>
      </c>
      <c r="M21" s="16">
        <v>22014</v>
      </c>
      <c r="N21" s="16">
        <v>67040</v>
      </c>
      <c r="O21" s="79" t="s">
        <v>0</v>
      </c>
      <c r="P21" s="61"/>
    </row>
    <row r="22" spans="1:17" s="34" customFormat="1" ht="10.5" customHeight="1" x14ac:dyDescent="0.15">
      <c r="A22" s="58" t="s">
        <v>17</v>
      </c>
      <c r="B22" s="80"/>
      <c r="C22" s="80"/>
      <c r="D22" s="80"/>
      <c r="E22" s="27" t="s">
        <v>0</v>
      </c>
      <c r="F22" s="55" t="s">
        <v>0</v>
      </c>
      <c r="G22" s="55" t="s">
        <v>0</v>
      </c>
      <c r="H22" s="37" t="s">
        <v>0</v>
      </c>
      <c r="I22" s="37" t="s">
        <v>0</v>
      </c>
      <c r="J22" s="55" t="s">
        <v>0</v>
      </c>
      <c r="K22" s="55" t="s">
        <v>0</v>
      </c>
      <c r="L22" s="55" t="s">
        <v>0</v>
      </c>
      <c r="M22" s="55" t="s">
        <v>0</v>
      </c>
      <c r="N22" s="55"/>
      <c r="O22" s="60" t="s">
        <v>0</v>
      </c>
      <c r="P22" s="61"/>
    </row>
    <row r="23" spans="1:17" s="34" customFormat="1" ht="24.75" customHeight="1" x14ac:dyDescent="0.15">
      <c r="A23" s="73"/>
      <c r="B23" s="74"/>
      <c r="C23" s="33">
        <v>4984</v>
      </c>
      <c r="D23" s="38" t="s">
        <v>35</v>
      </c>
      <c r="E23" s="35">
        <v>48247.89</v>
      </c>
      <c r="F23" s="35">
        <v>6290.83</v>
      </c>
      <c r="G23" s="35">
        <v>951.06</v>
      </c>
      <c r="H23" s="37">
        <v>41006</v>
      </c>
      <c r="I23" s="37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64" t="s">
        <v>15</v>
      </c>
      <c r="P23" s="65"/>
    </row>
    <row r="24" spans="1:17" s="34" customFormat="1" ht="11.25" x14ac:dyDescent="0.15">
      <c r="A24" s="75"/>
      <c r="B24" s="76"/>
      <c r="C24" s="33">
        <v>5407</v>
      </c>
      <c r="D24" s="38" t="s">
        <v>89</v>
      </c>
      <c r="E24" s="35">
        <v>1700</v>
      </c>
      <c r="F24" s="35">
        <v>0</v>
      </c>
      <c r="G24" s="35">
        <v>0</v>
      </c>
      <c r="H24" s="37">
        <v>1700</v>
      </c>
      <c r="I24" s="37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64" t="s">
        <v>15</v>
      </c>
      <c r="P24" s="65"/>
    </row>
    <row r="25" spans="1:17" s="34" customFormat="1" x14ac:dyDescent="0.15">
      <c r="A25" s="77"/>
      <c r="B25" s="78"/>
      <c r="C25" s="56" t="s">
        <v>0</v>
      </c>
      <c r="D25" s="6" t="s">
        <v>29</v>
      </c>
      <c r="E25" s="39">
        <v>49947.89</v>
      </c>
      <c r="F25" s="39">
        <v>6290.83</v>
      </c>
      <c r="G25" s="39">
        <v>951.06</v>
      </c>
      <c r="H25" s="54">
        <v>42706</v>
      </c>
      <c r="I25" s="54">
        <v>0</v>
      </c>
      <c r="J25" s="18">
        <v>0</v>
      </c>
      <c r="K25" s="39">
        <v>0</v>
      </c>
      <c r="L25" s="39">
        <v>0</v>
      </c>
      <c r="M25" s="39">
        <v>0</v>
      </c>
      <c r="N25" s="39">
        <v>0</v>
      </c>
      <c r="O25" s="79" t="s">
        <v>0</v>
      </c>
      <c r="P25" s="61"/>
    </row>
    <row r="26" spans="1:17" s="34" customFormat="1" ht="10.5" customHeight="1" x14ac:dyDescent="0.15">
      <c r="A26" s="58" t="s">
        <v>18</v>
      </c>
      <c r="B26" s="80"/>
      <c r="C26" s="80"/>
      <c r="D26" s="80"/>
      <c r="E26" s="27" t="s">
        <v>0</v>
      </c>
      <c r="F26" s="55" t="s">
        <v>0</v>
      </c>
      <c r="G26" s="55" t="s">
        <v>0</v>
      </c>
      <c r="H26" s="37" t="s">
        <v>0</v>
      </c>
      <c r="I26" s="37" t="s">
        <v>0</v>
      </c>
      <c r="J26" s="55" t="s">
        <v>0</v>
      </c>
      <c r="K26" s="55" t="s">
        <v>0</v>
      </c>
      <c r="L26" s="55" t="s">
        <v>0</v>
      </c>
      <c r="M26" s="55" t="s">
        <v>0</v>
      </c>
      <c r="N26" s="55" t="s">
        <v>0</v>
      </c>
      <c r="O26" s="60" t="s">
        <v>0</v>
      </c>
      <c r="P26" s="61"/>
    </row>
    <row r="27" spans="1:17" s="34" customFormat="1" ht="21" x14ac:dyDescent="0.15">
      <c r="A27" s="63"/>
      <c r="B27" s="61"/>
      <c r="C27" s="33">
        <v>4854</v>
      </c>
      <c r="D27" s="38" t="s">
        <v>36</v>
      </c>
      <c r="E27" s="35">
        <v>48309.42</v>
      </c>
      <c r="F27" s="35">
        <v>25391.33</v>
      </c>
      <c r="G27" s="35">
        <v>32</v>
      </c>
      <c r="H27" s="37">
        <v>22886.09</v>
      </c>
      <c r="I27" s="37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64" t="s">
        <v>15</v>
      </c>
      <c r="P27" s="65"/>
      <c r="Q27" s="41"/>
    </row>
    <row r="28" spans="1:17" s="34" customFormat="1" ht="21" x14ac:dyDescent="0.15">
      <c r="A28" s="63"/>
      <c r="B28" s="61"/>
      <c r="C28" s="33">
        <v>5362</v>
      </c>
      <c r="D28" s="38" t="s">
        <v>55</v>
      </c>
      <c r="E28" s="35">
        <v>2521</v>
      </c>
      <c r="F28" s="35">
        <v>0</v>
      </c>
      <c r="G28" s="35">
        <v>1901</v>
      </c>
      <c r="H28" s="37">
        <v>620</v>
      </c>
      <c r="I28" s="37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81" t="s">
        <v>15</v>
      </c>
      <c r="P28" s="82"/>
      <c r="Q28" s="41"/>
    </row>
    <row r="29" spans="1:17" s="34" customFormat="1" ht="21.75" customHeight="1" x14ac:dyDescent="0.15">
      <c r="A29" s="63"/>
      <c r="B29" s="61"/>
      <c r="C29" s="33">
        <v>5408</v>
      </c>
      <c r="D29" s="38" t="s">
        <v>90</v>
      </c>
      <c r="E29" s="35">
        <v>4000</v>
      </c>
      <c r="F29" s="35">
        <v>0</v>
      </c>
      <c r="G29" s="35">
        <v>0</v>
      </c>
      <c r="H29" s="37">
        <v>1000</v>
      </c>
      <c r="I29" s="37">
        <v>0</v>
      </c>
      <c r="J29" s="35">
        <v>0</v>
      </c>
      <c r="K29" s="35">
        <v>1000</v>
      </c>
      <c r="L29" s="35">
        <v>2000</v>
      </c>
      <c r="M29" s="35">
        <v>0</v>
      </c>
      <c r="N29" s="35">
        <v>0</v>
      </c>
      <c r="O29" s="81" t="s">
        <v>15</v>
      </c>
      <c r="P29" s="82"/>
      <c r="Q29" s="41"/>
    </row>
    <row r="30" spans="1:17" s="34" customFormat="1" ht="21" x14ac:dyDescent="0.15">
      <c r="A30" s="63"/>
      <c r="B30" s="61"/>
      <c r="C30" s="33">
        <v>5409</v>
      </c>
      <c r="D30" s="38" t="s">
        <v>91</v>
      </c>
      <c r="E30" s="35">
        <v>3550</v>
      </c>
      <c r="F30" s="35">
        <v>0</v>
      </c>
      <c r="G30" s="35">
        <v>0</v>
      </c>
      <c r="H30" s="37">
        <v>3550</v>
      </c>
      <c r="I30" s="37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81" t="s">
        <v>15</v>
      </c>
      <c r="P30" s="82"/>
      <c r="Q30" s="57"/>
    </row>
    <row r="31" spans="1:17" s="34" customFormat="1" ht="21" x14ac:dyDescent="0.15">
      <c r="A31" s="63"/>
      <c r="B31" s="61"/>
      <c r="C31" s="33">
        <v>5410</v>
      </c>
      <c r="D31" s="38" t="s">
        <v>92</v>
      </c>
      <c r="E31" s="35">
        <v>1800</v>
      </c>
      <c r="F31" s="35">
        <v>0</v>
      </c>
      <c r="G31" s="35">
        <v>0</v>
      </c>
      <c r="H31" s="37">
        <v>1800</v>
      </c>
      <c r="I31" s="37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81" t="s">
        <v>15</v>
      </c>
      <c r="P31" s="82"/>
      <c r="Q31" s="41"/>
    </row>
    <row r="32" spans="1:17" s="34" customFormat="1" ht="21" x14ac:dyDescent="0.15">
      <c r="A32" s="63"/>
      <c r="B32" s="61"/>
      <c r="C32" s="33">
        <v>5411</v>
      </c>
      <c r="D32" s="38" t="s">
        <v>93</v>
      </c>
      <c r="E32" s="35">
        <v>4170</v>
      </c>
      <c r="F32" s="35">
        <v>0</v>
      </c>
      <c r="G32" s="35">
        <v>0</v>
      </c>
      <c r="H32" s="37">
        <v>4170</v>
      </c>
      <c r="I32" s="37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81" t="s">
        <v>15</v>
      </c>
      <c r="P32" s="82"/>
      <c r="Q32" s="41"/>
    </row>
    <row r="33" spans="1:17" s="34" customFormat="1" ht="31.5" customHeight="1" x14ac:dyDescent="0.15">
      <c r="A33" s="63"/>
      <c r="B33" s="61"/>
      <c r="C33" s="33">
        <v>5412</v>
      </c>
      <c r="D33" s="38" t="s">
        <v>94</v>
      </c>
      <c r="E33" s="35">
        <v>6590</v>
      </c>
      <c r="F33" s="35">
        <v>0</v>
      </c>
      <c r="G33" s="35">
        <v>0</v>
      </c>
      <c r="H33" s="37">
        <v>1500</v>
      </c>
      <c r="I33" s="37">
        <v>0</v>
      </c>
      <c r="J33" s="35">
        <v>0</v>
      </c>
      <c r="K33" s="35">
        <v>3000</v>
      </c>
      <c r="L33" s="35">
        <v>0</v>
      </c>
      <c r="M33" s="35">
        <v>0</v>
      </c>
      <c r="N33" s="35">
        <v>0</v>
      </c>
      <c r="O33" s="64" t="s">
        <v>21</v>
      </c>
      <c r="P33" s="65"/>
      <c r="Q33" s="41"/>
    </row>
    <row r="34" spans="1:17" s="34" customFormat="1" ht="30.75" customHeight="1" x14ac:dyDescent="0.15">
      <c r="A34" s="63"/>
      <c r="B34" s="61"/>
      <c r="C34" s="33">
        <v>5413</v>
      </c>
      <c r="D34" s="38" t="s">
        <v>95</v>
      </c>
      <c r="E34" s="35">
        <v>4047</v>
      </c>
      <c r="F34" s="35">
        <v>0</v>
      </c>
      <c r="G34" s="35">
        <v>0</v>
      </c>
      <c r="H34" s="37">
        <v>1500</v>
      </c>
      <c r="I34" s="37">
        <v>0</v>
      </c>
      <c r="J34" s="35">
        <v>0</v>
      </c>
      <c r="K34" s="35">
        <v>2000</v>
      </c>
      <c r="L34" s="35">
        <v>0</v>
      </c>
      <c r="M34" s="35">
        <v>0</v>
      </c>
      <c r="N34" s="35">
        <v>0</v>
      </c>
      <c r="O34" s="83" t="s">
        <v>21</v>
      </c>
      <c r="P34" s="84"/>
      <c r="Q34" s="84"/>
    </row>
    <row r="35" spans="1:17" s="34" customFormat="1" ht="21" x14ac:dyDescent="0.15">
      <c r="A35" s="63"/>
      <c r="B35" s="61"/>
      <c r="C35" s="33">
        <v>5414</v>
      </c>
      <c r="D35" s="38" t="s">
        <v>96</v>
      </c>
      <c r="E35" s="35">
        <v>2000</v>
      </c>
      <c r="F35" s="35">
        <v>0</v>
      </c>
      <c r="G35" s="35">
        <v>0</v>
      </c>
      <c r="H35" s="37">
        <v>2000</v>
      </c>
      <c r="I35" s="37">
        <v>0</v>
      </c>
      <c r="J35" s="35">
        <v>0</v>
      </c>
      <c r="K35" s="35">
        <v>0</v>
      </c>
      <c r="L35" s="35">
        <v>0</v>
      </c>
      <c r="M35" s="35">
        <v>0</v>
      </c>
      <c r="N35" s="35">
        <v>0</v>
      </c>
      <c r="O35" s="81" t="s">
        <v>80</v>
      </c>
      <c r="P35" s="82"/>
      <c r="Q35" s="41"/>
    </row>
    <row r="36" spans="1:17" s="34" customFormat="1" ht="21" customHeight="1" x14ac:dyDescent="0.15">
      <c r="A36" s="63"/>
      <c r="B36" s="61"/>
      <c r="C36" s="33">
        <v>5415</v>
      </c>
      <c r="D36" s="38" t="s">
        <v>97</v>
      </c>
      <c r="E36" s="35">
        <v>2500</v>
      </c>
      <c r="F36" s="35">
        <v>0</v>
      </c>
      <c r="G36" s="35">
        <v>0</v>
      </c>
      <c r="H36" s="37">
        <v>2500</v>
      </c>
      <c r="I36" s="37">
        <v>0</v>
      </c>
      <c r="J36" s="35">
        <v>0</v>
      </c>
      <c r="K36" s="35">
        <v>0</v>
      </c>
      <c r="L36" s="35">
        <v>0</v>
      </c>
      <c r="M36" s="35">
        <v>0</v>
      </c>
      <c r="N36" s="35">
        <v>0</v>
      </c>
      <c r="O36" s="81" t="s">
        <v>80</v>
      </c>
      <c r="P36" s="82"/>
      <c r="Q36" s="57"/>
    </row>
    <row r="37" spans="1:17" s="34" customFormat="1" ht="21" x14ac:dyDescent="0.15">
      <c r="A37" s="63"/>
      <c r="B37" s="61"/>
      <c r="C37" s="33">
        <v>5416</v>
      </c>
      <c r="D37" s="38" t="s">
        <v>98</v>
      </c>
      <c r="E37" s="35">
        <v>1000</v>
      </c>
      <c r="F37" s="35">
        <v>0</v>
      </c>
      <c r="G37" s="35">
        <v>0</v>
      </c>
      <c r="H37" s="37">
        <v>1000</v>
      </c>
      <c r="I37" s="37">
        <v>0</v>
      </c>
      <c r="J37" s="35">
        <v>0</v>
      </c>
      <c r="K37" s="35">
        <v>0</v>
      </c>
      <c r="L37" s="35">
        <v>0</v>
      </c>
      <c r="M37" s="35">
        <v>0</v>
      </c>
      <c r="N37" s="35">
        <v>0</v>
      </c>
      <c r="O37" s="81" t="s">
        <v>15</v>
      </c>
      <c r="P37" s="82"/>
      <c r="Q37" s="41"/>
    </row>
    <row r="38" spans="1:17" s="34" customFormat="1" x14ac:dyDescent="0.15">
      <c r="A38" s="63"/>
      <c r="B38" s="61"/>
      <c r="C38" s="56" t="s">
        <v>0</v>
      </c>
      <c r="D38" s="6" t="s">
        <v>29</v>
      </c>
      <c r="E38" s="39">
        <v>80487.42</v>
      </c>
      <c r="F38" s="39">
        <v>25391.33</v>
      </c>
      <c r="G38" s="39">
        <v>1933</v>
      </c>
      <c r="H38" s="36">
        <v>42526.09</v>
      </c>
      <c r="I38" s="36">
        <v>0</v>
      </c>
      <c r="J38" s="18">
        <v>0</v>
      </c>
      <c r="K38" s="39">
        <v>6000</v>
      </c>
      <c r="L38" s="39">
        <v>2000</v>
      </c>
      <c r="M38" s="39">
        <v>0</v>
      </c>
      <c r="N38" s="39">
        <v>0</v>
      </c>
      <c r="O38" s="79" t="s">
        <v>0</v>
      </c>
      <c r="P38" s="61"/>
      <c r="Q38" s="41"/>
    </row>
    <row r="39" spans="1:17" s="34" customFormat="1" ht="10.5" customHeight="1" x14ac:dyDescent="0.15">
      <c r="A39" s="58" t="s">
        <v>20</v>
      </c>
      <c r="B39" s="80"/>
      <c r="C39" s="80"/>
      <c r="D39" s="80"/>
      <c r="E39" s="27" t="s">
        <v>0</v>
      </c>
      <c r="F39" s="55" t="s">
        <v>0</v>
      </c>
      <c r="G39" s="55" t="s">
        <v>0</v>
      </c>
      <c r="H39" s="37" t="s">
        <v>0</v>
      </c>
      <c r="I39" s="37" t="s">
        <v>0</v>
      </c>
      <c r="J39" s="55" t="s">
        <v>0</v>
      </c>
      <c r="K39" s="55" t="s">
        <v>0</v>
      </c>
      <c r="L39" s="55" t="s">
        <v>0</v>
      </c>
      <c r="M39" s="55" t="s">
        <v>0</v>
      </c>
      <c r="N39" s="55" t="s">
        <v>0</v>
      </c>
      <c r="O39" s="60" t="s">
        <v>0</v>
      </c>
      <c r="P39" s="61"/>
    </row>
    <row r="40" spans="1:17" s="34" customFormat="1" ht="60" customHeight="1" x14ac:dyDescent="0.15">
      <c r="A40" s="63"/>
      <c r="B40" s="61"/>
      <c r="C40" s="33">
        <v>4855</v>
      </c>
      <c r="D40" s="38" t="s">
        <v>37</v>
      </c>
      <c r="E40" s="40">
        <v>40607.050000000003</v>
      </c>
      <c r="F40" s="35">
        <v>1000.19</v>
      </c>
      <c r="G40" s="35">
        <v>1047.96</v>
      </c>
      <c r="H40" s="37">
        <v>38558.9</v>
      </c>
      <c r="I40" s="37">
        <v>777.74169999999992</v>
      </c>
      <c r="J40" s="35">
        <v>2.01702252916966</v>
      </c>
      <c r="K40" s="35">
        <v>0</v>
      </c>
      <c r="L40" s="35">
        <v>0</v>
      </c>
      <c r="M40" s="35">
        <v>0</v>
      </c>
      <c r="N40" s="35">
        <v>0</v>
      </c>
      <c r="O40" s="64" t="s">
        <v>172</v>
      </c>
      <c r="P40" s="65"/>
    </row>
    <row r="41" spans="1:17" s="34" customFormat="1" ht="21" x14ac:dyDescent="0.15">
      <c r="A41" s="63"/>
      <c r="B41" s="61"/>
      <c r="C41" s="33">
        <v>5032</v>
      </c>
      <c r="D41" s="38" t="s">
        <v>179</v>
      </c>
      <c r="E41" s="40">
        <v>250</v>
      </c>
      <c r="F41" s="35">
        <v>0</v>
      </c>
      <c r="G41" s="35">
        <v>0</v>
      </c>
      <c r="H41" s="37">
        <v>250</v>
      </c>
      <c r="I41" s="37">
        <v>0</v>
      </c>
      <c r="J41" s="35">
        <v>0</v>
      </c>
      <c r="K41" s="35">
        <v>0</v>
      </c>
      <c r="L41" s="35">
        <v>0</v>
      </c>
      <c r="M41" s="35">
        <v>0</v>
      </c>
      <c r="N41" s="35">
        <v>0</v>
      </c>
      <c r="O41" s="64" t="s">
        <v>19</v>
      </c>
      <c r="P41" s="65"/>
    </row>
    <row r="42" spans="1:17" s="34" customFormat="1" ht="21" x14ac:dyDescent="0.15">
      <c r="A42" s="63"/>
      <c r="B42" s="61"/>
      <c r="C42" s="33">
        <v>5315</v>
      </c>
      <c r="D42" s="38" t="s">
        <v>38</v>
      </c>
      <c r="E42" s="40">
        <v>75000</v>
      </c>
      <c r="F42" s="35">
        <v>0</v>
      </c>
      <c r="G42" s="35">
        <v>121</v>
      </c>
      <c r="H42" s="37">
        <v>22679</v>
      </c>
      <c r="I42" s="37">
        <v>199.22800000000001</v>
      </c>
      <c r="J42" s="35">
        <v>0.87846906830107152</v>
      </c>
      <c r="K42" s="35">
        <v>15000</v>
      </c>
      <c r="L42" s="35">
        <v>37200</v>
      </c>
      <c r="M42" s="35">
        <v>0</v>
      </c>
      <c r="N42" s="35">
        <v>0</v>
      </c>
      <c r="O42" s="64" t="s">
        <v>19</v>
      </c>
      <c r="P42" s="65"/>
    </row>
    <row r="43" spans="1:17" s="34" customFormat="1" ht="21" x14ac:dyDescent="0.15">
      <c r="A43" s="63"/>
      <c r="B43" s="61"/>
      <c r="C43" s="33">
        <v>5316</v>
      </c>
      <c r="D43" s="38" t="s">
        <v>39</v>
      </c>
      <c r="E43" s="40">
        <v>21000</v>
      </c>
      <c r="F43" s="35">
        <v>0</v>
      </c>
      <c r="G43" s="35">
        <v>12.1</v>
      </c>
      <c r="H43" s="37">
        <v>17487.900000000001</v>
      </c>
      <c r="I43" s="37">
        <v>0</v>
      </c>
      <c r="J43" s="35">
        <v>0</v>
      </c>
      <c r="K43" s="35">
        <v>3500</v>
      </c>
      <c r="L43" s="35">
        <v>0</v>
      </c>
      <c r="M43" s="35">
        <v>0</v>
      </c>
      <c r="N43" s="35">
        <v>0</v>
      </c>
      <c r="O43" s="64" t="s">
        <v>19</v>
      </c>
      <c r="P43" s="65"/>
    </row>
    <row r="44" spans="1:17" s="34" customFormat="1" ht="31.5" customHeight="1" x14ac:dyDescent="0.15">
      <c r="A44" s="63"/>
      <c r="B44" s="61"/>
      <c r="C44" s="33">
        <v>5317</v>
      </c>
      <c r="D44" s="38" t="s">
        <v>40</v>
      </c>
      <c r="E44" s="40">
        <v>1621.9191699999999</v>
      </c>
      <c r="F44" s="35">
        <v>0</v>
      </c>
      <c r="G44" s="35">
        <v>671.91916999999989</v>
      </c>
      <c r="H44" s="37">
        <v>800</v>
      </c>
      <c r="I44" s="37">
        <v>0</v>
      </c>
      <c r="J44" s="35">
        <v>0</v>
      </c>
      <c r="K44" s="35">
        <v>0</v>
      </c>
      <c r="L44" s="35">
        <v>0</v>
      </c>
      <c r="M44" s="35">
        <v>0</v>
      </c>
      <c r="N44" s="35">
        <v>0</v>
      </c>
      <c r="O44" s="64" t="s">
        <v>21</v>
      </c>
      <c r="P44" s="85"/>
    </row>
    <row r="45" spans="1:17" s="34" customFormat="1" ht="21.75" customHeight="1" x14ac:dyDescent="0.15">
      <c r="A45" s="63"/>
      <c r="B45" s="61"/>
      <c r="C45" s="33">
        <v>5318</v>
      </c>
      <c r="D45" s="38" t="s">
        <v>41</v>
      </c>
      <c r="E45" s="40">
        <v>2000</v>
      </c>
      <c r="F45" s="35">
        <v>0</v>
      </c>
      <c r="G45" s="35">
        <v>4.2300000000000004</v>
      </c>
      <c r="H45" s="37">
        <v>1995.77</v>
      </c>
      <c r="I45" s="37">
        <v>609.33968000000004</v>
      </c>
      <c r="J45" s="35">
        <v>30.531558245689638</v>
      </c>
      <c r="K45" s="35">
        <v>0</v>
      </c>
      <c r="L45" s="35">
        <v>0</v>
      </c>
      <c r="M45" s="35">
        <v>0</v>
      </c>
      <c r="N45" s="35">
        <v>0</v>
      </c>
      <c r="O45" s="64" t="s">
        <v>19</v>
      </c>
      <c r="P45" s="65"/>
    </row>
    <row r="46" spans="1:17" s="34" customFormat="1" ht="36.75" customHeight="1" x14ac:dyDescent="0.15">
      <c r="A46" s="63"/>
      <c r="B46" s="61"/>
      <c r="C46" s="33">
        <v>5320</v>
      </c>
      <c r="D46" s="38" t="s">
        <v>42</v>
      </c>
      <c r="E46" s="40">
        <v>1900</v>
      </c>
      <c r="F46" s="35">
        <v>0</v>
      </c>
      <c r="G46" s="35">
        <v>0</v>
      </c>
      <c r="H46" s="37">
        <v>1100</v>
      </c>
      <c r="I46" s="37">
        <v>0</v>
      </c>
      <c r="J46" s="35">
        <v>0</v>
      </c>
      <c r="K46" s="35">
        <v>0</v>
      </c>
      <c r="L46" s="35">
        <v>0</v>
      </c>
      <c r="M46" s="35">
        <v>0</v>
      </c>
      <c r="N46" s="35">
        <v>0</v>
      </c>
      <c r="O46" s="64" t="s">
        <v>21</v>
      </c>
      <c r="P46" s="65"/>
    </row>
    <row r="47" spans="1:17" s="34" customFormat="1" ht="32.25" customHeight="1" x14ac:dyDescent="0.15">
      <c r="A47" s="63"/>
      <c r="B47" s="61"/>
      <c r="C47" s="33">
        <v>5323</v>
      </c>
      <c r="D47" s="38" t="s">
        <v>43</v>
      </c>
      <c r="E47" s="40">
        <v>3500</v>
      </c>
      <c r="F47" s="35">
        <v>0</v>
      </c>
      <c r="G47" s="35">
        <v>1500</v>
      </c>
      <c r="H47" s="37">
        <v>100</v>
      </c>
      <c r="I47" s="37">
        <v>0</v>
      </c>
      <c r="J47" s="35">
        <v>0</v>
      </c>
      <c r="K47" s="35">
        <v>0</v>
      </c>
      <c r="L47" s="35">
        <v>0</v>
      </c>
      <c r="M47" s="35">
        <v>0</v>
      </c>
      <c r="N47" s="35">
        <v>0</v>
      </c>
      <c r="O47" s="64" t="s">
        <v>21</v>
      </c>
      <c r="P47" s="65"/>
    </row>
    <row r="48" spans="1:17" s="34" customFormat="1" ht="33" customHeight="1" x14ac:dyDescent="0.15">
      <c r="A48" s="63"/>
      <c r="B48" s="61"/>
      <c r="C48" s="33">
        <v>5325</v>
      </c>
      <c r="D48" s="38" t="s">
        <v>44</v>
      </c>
      <c r="E48" s="40">
        <v>12300</v>
      </c>
      <c r="F48" s="35">
        <v>0</v>
      </c>
      <c r="G48" s="35">
        <v>0</v>
      </c>
      <c r="H48" s="37">
        <v>10100</v>
      </c>
      <c r="I48" s="37">
        <v>0</v>
      </c>
      <c r="J48" s="35">
        <v>0</v>
      </c>
      <c r="K48" s="35">
        <v>0</v>
      </c>
      <c r="L48" s="35">
        <v>0</v>
      </c>
      <c r="M48" s="35">
        <v>0</v>
      </c>
      <c r="N48" s="35">
        <v>0</v>
      </c>
      <c r="O48" s="64" t="s">
        <v>21</v>
      </c>
      <c r="P48" s="65"/>
    </row>
    <row r="49" spans="1:17" s="34" customFormat="1" ht="33" customHeight="1" x14ac:dyDescent="0.15">
      <c r="A49" s="63"/>
      <c r="B49" s="61"/>
      <c r="C49" s="33">
        <v>5417</v>
      </c>
      <c r="D49" s="38" t="s">
        <v>99</v>
      </c>
      <c r="E49" s="40">
        <v>2000</v>
      </c>
      <c r="F49" s="35">
        <v>0</v>
      </c>
      <c r="G49" s="35">
        <v>0</v>
      </c>
      <c r="H49" s="37">
        <v>200</v>
      </c>
      <c r="I49" s="37">
        <v>0</v>
      </c>
      <c r="J49" s="35">
        <v>0</v>
      </c>
      <c r="K49" s="35">
        <v>0</v>
      </c>
      <c r="L49" s="35">
        <v>0</v>
      </c>
      <c r="M49" s="35">
        <v>0</v>
      </c>
      <c r="N49" s="35">
        <v>0</v>
      </c>
      <c r="O49" s="64" t="s">
        <v>21</v>
      </c>
      <c r="P49" s="85"/>
    </row>
    <row r="50" spans="1:17" s="34" customFormat="1" ht="32.25" customHeight="1" x14ac:dyDescent="0.15">
      <c r="A50" s="63"/>
      <c r="B50" s="61"/>
      <c r="C50" s="33">
        <v>5418</v>
      </c>
      <c r="D50" s="38" t="s">
        <v>100</v>
      </c>
      <c r="E50" s="40">
        <v>19200</v>
      </c>
      <c r="F50" s="35">
        <v>0</v>
      </c>
      <c r="G50" s="35">
        <v>0</v>
      </c>
      <c r="H50" s="37">
        <v>1200</v>
      </c>
      <c r="I50" s="37">
        <v>0</v>
      </c>
      <c r="J50" s="35">
        <v>0</v>
      </c>
      <c r="K50" s="35">
        <v>18000</v>
      </c>
      <c r="L50" s="35">
        <v>0</v>
      </c>
      <c r="M50" s="35">
        <v>0</v>
      </c>
      <c r="N50" s="35">
        <v>0</v>
      </c>
      <c r="O50" s="64" t="s">
        <v>80</v>
      </c>
      <c r="P50" s="85"/>
    </row>
    <row r="51" spans="1:17" s="34" customFormat="1" ht="21.75" customHeight="1" x14ac:dyDescent="0.15">
      <c r="A51" s="63"/>
      <c r="B51" s="61"/>
      <c r="C51" s="33">
        <v>5419</v>
      </c>
      <c r="D51" s="38" t="s">
        <v>101</v>
      </c>
      <c r="E51" s="40">
        <v>500</v>
      </c>
      <c r="F51" s="35">
        <v>0</v>
      </c>
      <c r="G51" s="35">
        <v>0</v>
      </c>
      <c r="H51" s="37">
        <v>500</v>
      </c>
      <c r="I51" s="37">
        <v>0</v>
      </c>
      <c r="J51" s="35">
        <v>0</v>
      </c>
      <c r="K51" s="35">
        <v>0</v>
      </c>
      <c r="L51" s="35">
        <v>0</v>
      </c>
      <c r="M51" s="35">
        <v>0</v>
      </c>
      <c r="N51" s="35">
        <v>0</v>
      </c>
      <c r="O51" s="64" t="s">
        <v>80</v>
      </c>
      <c r="P51" s="86"/>
    </row>
    <row r="52" spans="1:17" s="34" customFormat="1" ht="30" customHeight="1" x14ac:dyDescent="0.15">
      <c r="A52" s="63"/>
      <c r="B52" s="61"/>
      <c r="C52" s="33">
        <v>5420</v>
      </c>
      <c r="D52" s="38" t="s">
        <v>102</v>
      </c>
      <c r="E52" s="40">
        <v>850</v>
      </c>
      <c r="F52" s="35">
        <v>0</v>
      </c>
      <c r="G52" s="35">
        <v>0</v>
      </c>
      <c r="H52" s="37">
        <v>355</v>
      </c>
      <c r="I52" s="37">
        <v>0</v>
      </c>
      <c r="J52" s="35">
        <v>0</v>
      </c>
      <c r="K52" s="35">
        <v>0</v>
      </c>
      <c r="L52" s="35">
        <v>0</v>
      </c>
      <c r="M52" s="35">
        <v>0</v>
      </c>
      <c r="N52" s="35">
        <v>0</v>
      </c>
      <c r="O52" s="64" t="s">
        <v>21</v>
      </c>
      <c r="P52" s="85"/>
    </row>
    <row r="53" spans="1:17" s="34" customFormat="1" ht="21.75" customHeight="1" x14ac:dyDescent="0.15">
      <c r="A53" s="63"/>
      <c r="B53" s="61"/>
      <c r="C53" s="33">
        <v>5488</v>
      </c>
      <c r="D53" s="38" t="s">
        <v>83</v>
      </c>
      <c r="E53" s="40">
        <v>300</v>
      </c>
      <c r="F53" s="35">
        <v>0</v>
      </c>
      <c r="G53" s="35">
        <v>0</v>
      </c>
      <c r="H53" s="37">
        <v>300</v>
      </c>
      <c r="I53" s="37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64" t="s">
        <v>80</v>
      </c>
      <c r="P53" s="87"/>
      <c r="Q53" s="85"/>
    </row>
    <row r="54" spans="1:17" s="34" customFormat="1" ht="21.75" customHeight="1" x14ac:dyDescent="0.15">
      <c r="A54" s="63"/>
      <c r="B54" s="61"/>
      <c r="C54" s="33">
        <v>5489</v>
      </c>
      <c r="D54" s="38" t="s">
        <v>84</v>
      </c>
      <c r="E54" s="40">
        <v>1000</v>
      </c>
      <c r="F54" s="35">
        <v>0</v>
      </c>
      <c r="G54" s="35">
        <v>0</v>
      </c>
      <c r="H54" s="37">
        <v>1000</v>
      </c>
      <c r="I54" s="37">
        <v>0</v>
      </c>
      <c r="J54" s="35">
        <v>0</v>
      </c>
      <c r="K54" s="35">
        <v>0</v>
      </c>
      <c r="L54" s="35">
        <v>0</v>
      </c>
      <c r="M54" s="35">
        <v>0</v>
      </c>
      <c r="N54" s="35">
        <v>0</v>
      </c>
      <c r="O54" s="64" t="s">
        <v>80</v>
      </c>
      <c r="P54" s="86"/>
    </row>
    <row r="55" spans="1:17" s="34" customFormat="1" ht="33.75" customHeight="1" x14ac:dyDescent="0.15">
      <c r="A55" s="63"/>
      <c r="B55" s="61"/>
      <c r="C55" s="33">
        <v>5510</v>
      </c>
      <c r="D55" s="38" t="s">
        <v>169</v>
      </c>
      <c r="E55" s="40">
        <v>1702.55</v>
      </c>
      <c r="F55" s="35">
        <v>0</v>
      </c>
      <c r="G55" s="35">
        <v>0</v>
      </c>
      <c r="H55" s="37">
        <v>1422.56</v>
      </c>
      <c r="I55" s="37">
        <v>1422.5612900000001</v>
      </c>
      <c r="J55" s="35">
        <v>100.00009068158813</v>
      </c>
      <c r="K55" s="35">
        <v>0</v>
      </c>
      <c r="L55" s="35">
        <v>0</v>
      </c>
      <c r="M55" s="35">
        <v>0</v>
      </c>
      <c r="N55" s="35">
        <v>0</v>
      </c>
      <c r="O55" s="88" t="s">
        <v>178</v>
      </c>
      <c r="P55" s="89"/>
    </row>
    <row r="56" spans="1:17" s="34" customFormat="1" ht="11.25" x14ac:dyDescent="0.15">
      <c r="A56" s="63"/>
      <c r="B56" s="61"/>
      <c r="C56" s="56" t="s">
        <v>0</v>
      </c>
      <c r="D56" s="6" t="s">
        <v>29</v>
      </c>
      <c r="E56" s="39">
        <v>183731.51916999999</v>
      </c>
      <c r="F56" s="39">
        <v>1000.19</v>
      </c>
      <c r="G56" s="39">
        <v>3357.2091700000001</v>
      </c>
      <c r="H56" s="36">
        <v>98049.13</v>
      </c>
      <c r="I56" s="36">
        <v>3008.8706700000002</v>
      </c>
      <c r="J56" s="18">
        <v>3.0687377542258663</v>
      </c>
      <c r="K56" s="39">
        <v>36500</v>
      </c>
      <c r="L56" s="39">
        <v>37200</v>
      </c>
      <c r="M56" s="39">
        <v>0</v>
      </c>
      <c r="N56" s="39">
        <v>0</v>
      </c>
      <c r="O56" s="64" t="s">
        <v>0</v>
      </c>
      <c r="P56" s="65"/>
    </row>
    <row r="57" spans="1:17" s="34" customFormat="1" ht="11.25" customHeight="1" x14ac:dyDescent="0.15">
      <c r="A57" s="58" t="s">
        <v>22</v>
      </c>
      <c r="B57" s="80"/>
      <c r="C57" s="80"/>
      <c r="D57" s="80"/>
      <c r="E57" s="27" t="s">
        <v>0</v>
      </c>
      <c r="F57" s="55" t="s">
        <v>0</v>
      </c>
      <c r="G57" s="55" t="s">
        <v>0</v>
      </c>
      <c r="H57" s="37" t="s">
        <v>0</v>
      </c>
      <c r="I57" s="37" t="s">
        <v>0</v>
      </c>
      <c r="J57" s="55" t="s">
        <v>0</v>
      </c>
      <c r="K57" s="55" t="s">
        <v>0</v>
      </c>
      <c r="L57" s="55" t="s">
        <v>0</v>
      </c>
      <c r="M57" s="55" t="s">
        <v>0</v>
      </c>
      <c r="N57" s="55" t="s">
        <v>0</v>
      </c>
      <c r="O57" s="60" t="s">
        <v>0</v>
      </c>
      <c r="P57" s="61"/>
    </row>
    <row r="58" spans="1:17" s="34" customFormat="1" ht="31.5" x14ac:dyDescent="0.15">
      <c r="A58" s="91"/>
      <c r="B58" s="92"/>
      <c r="C58" s="33">
        <v>5130</v>
      </c>
      <c r="D58" s="38" t="s">
        <v>45</v>
      </c>
      <c r="E58" s="40">
        <v>10802.828000000001</v>
      </c>
      <c r="F58" s="40">
        <v>5360.2380000000003</v>
      </c>
      <c r="G58" s="40">
        <v>2242.59</v>
      </c>
      <c r="H58" s="37">
        <v>3200</v>
      </c>
      <c r="I58" s="37">
        <v>0</v>
      </c>
      <c r="J58" s="40">
        <v>0</v>
      </c>
      <c r="K58" s="40">
        <v>0</v>
      </c>
      <c r="L58" s="40">
        <v>0</v>
      </c>
      <c r="M58" s="40">
        <v>0</v>
      </c>
      <c r="N58" s="40">
        <v>0</v>
      </c>
      <c r="O58" s="64" t="s">
        <v>19</v>
      </c>
      <c r="P58" s="65"/>
    </row>
    <row r="59" spans="1:17" s="34" customFormat="1" ht="21" customHeight="1" x14ac:dyDescent="0.15">
      <c r="A59" s="91"/>
      <c r="B59" s="92"/>
      <c r="C59" s="33">
        <v>5265</v>
      </c>
      <c r="D59" s="38" t="s">
        <v>87</v>
      </c>
      <c r="E59" s="40">
        <v>8356</v>
      </c>
      <c r="F59" s="40">
        <v>4356</v>
      </c>
      <c r="G59" s="40">
        <v>0</v>
      </c>
      <c r="H59" s="37">
        <v>4000</v>
      </c>
      <c r="I59" s="37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64" t="s">
        <v>19</v>
      </c>
      <c r="P59" s="65"/>
    </row>
    <row r="60" spans="1:17" s="34" customFormat="1" ht="31.5" customHeight="1" x14ac:dyDescent="0.15">
      <c r="A60" s="91"/>
      <c r="B60" s="92"/>
      <c r="C60" s="33">
        <v>5312</v>
      </c>
      <c r="D60" s="38" t="s">
        <v>82</v>
      </c>
      <c r="E60" s="40">
        <v>2008</v>
      </c>
      <c r="F60" s="40">
        <v>700</v>
      </c>
      <c r="G60" s="40">
        <v>0</v>
      </c>
      <c r="H60" s="37">
        <v>980</v>
      </c>
      <c r="I60" s="37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88" t="s">
        <v>178</v>
      </c>
      <c r="P60" s="93"/>
    </row>
    <row r="61" spans="1:17" s="34" customFormat="1" ht="21" customHeight="1" x14ac:dyDescent="0.15">
      <c r="A61" s="91"/>
      <c r="B61" s="92"/>
      <c r="C61" s="33">
        <v>5352</v>
      </c>
      <c r="D61" s="38" t="s">
        <v>46</v>
      </c>
      <c r="E61" s="40">
        <v>1300</v>
      </c>
      <c r="F61" s="40">
        <v>0</v>
      </c>
      <c r="G61" s="40">
        <v>61.71</v>
      </c>
      <c r="H61" s="37">
        <v>1238.29</v>
      </c>
      <c r="I61" s="37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64" t="s">
        <v>15</v>
      </c>
      <c r="P61" s="65"/>
    </row>
    <row r="62" spans="1:17" s="34" customFormat="1" ht="33" customHeight="1" x14ac:dyDescent="0.15">
      <c r="A62" s="91"/>
      <c r="B62" s="92"/>
      <c r="C62" s="33">
        <v>5366</v>
      </c>
      <c r="D62" s="38" t="s">
        <v>56</v>
      </c>
      <c r="E62" s="40">
        <v>1500</v>
      </c>
      <c r="F62" s="40">
        <v>0</v>
      </c>
      <c r="G62" s="40">
        <v>0</v>
      </c>
      <c r="H62" s="37">
        <v>1300</v>
      </c>
      <c r="I62" s="37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88" t="s">
        <v>21</v>
      </c>
      <c r="P62" s="93"/>
    </row>
    <row r="63" spans="1:17" s="34" customFormat="1" ht="31.5" x14ac:dyDescent="0.15">
      <c r="A63" s="91"/>
      <c r="B63" s="92"/>
      <c r="C63" s="33">
        <v>5373</v>
      </c>
      <c r="D63" s="38" t="s">
        <v>57</v>
      </c>
      <c r="E63" s="40">
        <v>2700</v>
      </c>
      <c r="F63" s="40">
        <v>0</v>
      </c>
      <c r="G63" s="40">
        <v>88.33</v>
      </c>
      <c r="H63" s="37">
        <v>2611.67</v>
      </c>
      <c r="I63" s="37">
        <v>48.4</v>
      </c>
      <c r="J63" s="40">
        <v>1.8532203532605576</v>
      </c>
      <c r="K63" s="40">
        <v>0</v>
      </c>
      <c r="L63" s="40">
        <v>0</v>
      </c>
      <c r="M63" s="40">
        <v>0</v>
      </c>
      <c r="N63" s="40">
        <v>0</v>
      </c>
      <c r="O63" s="64" t="s">
        <v>15</v>
      </c>
      <c r="P63" s="65"/>
    </row>
    <row r="64" spans="1:17" s="34" customFormat="1" ht="35.25" customHeight="1" x14ac:dyDescent="0.15">
      <c r="A64" s="91"/>
      <c r="B64" s="92"/>
      <c r="C64" s="33">
        <v>5384</v>
      </c>
      <c r="D64" s="38" t="s">
        <v>58</v>
      </c>
      <c r="E64" s="40">
        <v>800</v>
      </c>
      <c r="F64" s="40">
        <v>0</v>
      </c>
      <c r="G64" s="40">
        <v>0</v>
      </c>
      <c r="H64" s="37">
        <v>800</v>
      </c>
      <c r="I64" s="37">
        <v>799.81</v>
      </c>
      <c r="J64" s="40">
        <v>99.976249999999993</v>
      </c>
      <c r="K64" s="40">
        <v>0</v>
      </c>
      <c r="L64" s="40">
        <v>0</v>
      </c>
      <c r="M64" s="40">
        <v>0</v>
      </c>
      <c r="N64" s="40">
        <v>0</v>
      </c>
      <c r="O64" s="64" t="s">
        <v>15</v>
      </c>
      <c r="P64" s="65"/>
    </row>
    <row r="65" spans="1:17" s="34" customFormat="1" ht="31.5" x14ac:dyDescent="0.15">
      <c r="A65" s="91"/>
      <c r="B65" s="92"/>
      <c r="C65" s="33">
        <v>5386</v>
      </c>
      <c r="D65" s="38" t="s">
        <v>65</v>
      </c>
      <c r="E65" s="40">
        <v>2800</v>
      </c>
      <c r="F65" s="40">
        <v>0</v>
      </c>
      <c r="G65" s="40">
        <v>899.98</v>
      </c>
      <c r="H65" s="37">
        <v>112.02</v>
      </c>
      <c r="I65" s="37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64" t="s">
        <v>21</v>
      </c>
      <c r="P65" s="65"/>
    </row>
    <row r="66" spans="1:17" s="34" customFormat="1" ht="23.25" customHeight="1" x14ac:dyDescent="0.15">
      <c r="A66" s="91"/>
      <c r="B66" s="92"/>
      <c r="C66" s="33">
        <v>5397</v>
      </c>
      <c r="D66" s="38" t="s">
        <v>66</v>
      </c>
      <c r="E66" s="40">
        <v>500</v>
      </c>
      <c r="F66" s="40">
        <v>0</v>
      </c>
      <c r="G66" s="40">
        <v>0</v>
      </c>
      <c r="H66" s="37">
        <v>500</v>
      </c>
      <c r="I66" s="37">
        <v>289.15800000000002</v>
      </c>
      <c r="J66" s="40">
        <v>57.831600000000009</v>
      </c>
      <c r="K66" s="40">
        <v>0</v>
      </c>
      <c r="L66" s="40">
        <v>0</v>
      </c>
      <c r="M66" s="40">
        <v>0</v>
      </c>
      <c r="N66" s="40">
        <v>0</v>
      </c>
      <c r="O66" s="64" t="s">
        <v>15</v>
      </c>
      <c r="P66" s="65"/>
    </row>
    <row r="67" spans="1:17" s="34" customFormat="1" ht="23.25" customHeight="1" x14ac:dyDescent="0.15">
      <c r="A67" s="91"/>
      <c r="B67" s="92"/>
      <c r="C67" s="33">
        <v>5421</v>
      </c>
      <c r="D67" s="38" t="s">
        <v>103</v>
      </c>
      <c r="E67" s="40">
        <v>4000</v>
      </c>
      <c r="F67" s="40">
        <v>0</v>
      </c>
      <c r="G67" s="40">
        <v>0</v>
      </c>
      <c r="H67" s="37">
        <v>4000</v>
      </c>
      <c r="I67" s="37">
        <v>0</v>
      </c>
      <c r="J67" s="40">
        <v>0</v>
      </c>
      <c r="K67" s="40">
        <v>0</v>
      </c>
      <c r="L67" s="40">
        <v>0</v>
      </c>
      <c r="M67" s="40">
        <v>0</v>
      </c>
      <c r="N67" s="40">
        <v>0</v>
      </c>
      <c r="O67" s="64" t="s">
        <v>80</v>
      </c>
      <c r="P67" s="85"/>
    </row>
    <row r="68" spans="1:17" s="34" customFormat="1" ht="23.25" customHeight="1" x14ac:dyDescent="0.15">
      <c r="A68" s="91"/>
      <c r="B68" s="92"/>
      <c r="C68" s="33">
        <v>5422</v>
      </c>
      <c r="D68" s="38" t="s">
        <v>104</v>
      </c>
      <c r="E68" s="40">
        <v>2760</v>
      </c>
      <c r="F68" s="40">
        <v>0</v>
      </c>
      <c r="G68" s="40">
        <v>0</v>
      </c>
      <c r="H68" s="37">
        <v>2760</v>
      </c>
      <c r="I68" s="37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64" t="s">
        <v>80</v>
      </c>
      <c r="P68" s="85"/>
    </row>
    <row r="69" spans="1:17" s="34" customFormat="1" ht="33.75" customHeight="1" x14ac:dyDescent="0.15">
      <c r="A69" s="91"/>
      <c r="B69" s="92"/>
      <c r="C69" s="33">
        <v>5423</v>
      </c>
      <c r="D69" s="38" t="s">
        <v>105</v>
      </c>
      <c r="E69" s="40">
        <v>4850</v>
      </c>
      <c r="F69" s="40">
        <v>0</v>
      </c>
      <c r="G69" s="40">
        <v>0</v>
      </c>
      <c r="H69" s="37">
        <v>4850</v>
      </c>
      <c r="I69" s="37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64" t="s">
        <v>80</v>
      </c>
      <c r="P69" s="90"/>
      <c r="Q69" s="86"/>
    </row>
    <row r="70" spans="1:17" s="34" customFormat="1" ht="23.25" customHeight="1" x14ac:dyDescent="0.15">
      <c r="A70" s="91"/>
      <c r="B70" s="92"/>
      <c r="C70" s="33">
        <v>5424</v>
      </c>
      <c r="D70" s="38" t="s">
        <v>106</v>
      </c>
      <c r="E70" s="40">
        <v>2500</v>
      </c>
      <c r="F70" s="40">
        <v>0</v>
      </c>
      <c r="G70" s="40">
        <v>0</v>
      </c>
      <c r="H70" s="37">
        <v>2500</v>
      </c>
      <c r="I70" s="37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64" t="s">
        <v>80</v>
      </c>
      <c r="P70" s="85"/>
    </row>
    <row r="71" spans="1:17" s="34" customFormat="1" ht="33.75" customHeight="1" x14ac:dyDescent="0.15">
      <c r="A71" s="91"/>
      <c r="B71" s="92"/>
      <c r="C71" s="33">
        <v>5425</v>
      </c>
      <c r="D71" s="38" t="s">
        <v>107</v>
      </c>
      <c r="E71" s="40">
        <v>2545</v>
      </c>
      <c r="F71" s="40">
        <v>0</v>
      </c>
      <c r="G71" s="40">
        <v>0</v>
      </c>
      <c r="H71" s="37">
        <v>2000</v>
      </c>
      <c r="I71" s="37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88" t="s">
        <v>21</v>
      </c>
      <c r="P71" s="93"/>
    </row>
    <row r="72" spans="1:17" s="34" customFormat="1" ht="23.25" customHeight="1" x14ac:dyDescent="0.15">
      <c r="A72" s="91"/>
      <c r="B72" s="92"/>
      <c r="C72" s="33">
        <v>5426</v>
      </c>
      <c r="D72" s="38" t="s">
        <v>108</v>
      </c>
      <c r="E72" s="40">
        <v>1700</v>
      </c>
      <c r="F72" s="40">
        <v>0</v>
      </c>
      <c r="G72" s="40">
        <v>0</v>
      </c>
      <c r="H72" s="37">
        <v>1700</v>
      </c>
      <c r="I72" s="37">
        <v>0</v>
      </c>
      <c r="J72" s="40">
        <v>0</v>
      </c>
      <c r="K72" s="40">
        <v>0</v>
      </c>
      <c r="L72" s="40">
        <v>0</v>
      </c>
      <c r="M72" s="40">
        <v>0</v>
      </c>
      <c r="N72" s="40">
        <v>0</v>
      </c>
      <c r="O72" s="64"/>
      <c r="P72" s="85"/>
    </row>
    <row r="73" spans="1:17" s="34" customFormat="1" ht="34.5" customHeight="1" x14ac:dyDescent="0.15">
      <c r="A73" s="91"/>
      <c r="B73" s="92"/>
      <c r="C73" s="33">
        <v>5427</v>
      </c>
      <c r="D73" s="38" t="s">
        <v>109</v>
      </c>
      <c r="E73" s="40">
        <v>3153</v>
      </c>
      <c r="F73" s="40">
        <v>0</v>
      </c>
      <c r="G73" s="40">
        <v>0</v>
      </c>
      <c r="H73" s="37">
        <v>1062</v>
      </c>
      <c r="I73" s="37">
        <v>0</v>
      </c>
      <c r="J73" s="40">
        <v>0</v>
      </c>
      <c r="K73" s="40">
        <v>1283</v>
      </c>
      <c r="L73" s="40">
        <v>0</v>
      </c>
      <c r="M73" s="40">
        <v>0</v>
      </c>
      <c r="N73" s="40">
        <v>0</v>
      </c>
      <c r="O73" s="88" t="s">
        <v>21</v>
      </c>
      <c r="P73" s="93" t="s">
        <v>21</v>
      </c>
    </row>
    <row r="74" spans="1:17" s="34" customFormat="1" ht="33.75" customHeight="1" x14ac:dyDescent="0.15">
      <c r="A74" s="91"/>
      <c r="B74" s="92"/>
      <c r="C74" s="33">
        <v>5428</v>
      </c>
      <c r="D74" s="38" t="s">
        <v>110</v>
      </c>
      <c r="E74" s="40">
        <v>2000</v>
      </c>
      <c r="F74" s="40">
        <v>0</v>
      </c>
      <c r="G74" s="40">
        <v>0</v>
      </c>
      <c r="H74" s="37">
        <v>2000</v>
      </c>
      <c r="I74" s="37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64" t="s">
        <v>80</v>
      </c>
      <c r="P74" s="86"/>
    </row>
    <row r="75" spans="1:17" s="34" customFormat="1" ht="33" customHeight="1" x14ac:dyDescent="0.15">
      <c r="A75" s="91"/>
      <c r="B75" s="92"/>
      <c r="C75" s="33">
        <v>5429</v>
      </c>
      <c r="D75" s="38" t="s">
        <v>111</v>
      </c>
      <c r="E75" s="40">
        <v>850</v>
      </c>
      <c r="F75" s="40">
        <v>0</v>
      </c>
      <c r="G75" s="40">
        <v>0</v>
      </c>
      <c r="H75" s="37">
        <v>500</v>
      </c>
      <c r="I75" s="37">
        <v>0</v>
      </c>
      <c r="J75" s="40">
        <v>0</v>
      </c>
      <c r="K75" s="40">
        <v>0</v>
      </c>
      <c r="L75" s="40">
        <v>0</v>
      </c>
      <c r="M75" s="40">
        <v>0</v>
      </c>
      <c r="N75" s="40">
        <v>0</v>
      </c>
      <c r="O75" s="88" t="s">
        <v>21</v>
      </c>
      <c r="P75" s="93" t="s">
        <v>21</v>
      </c>
    </row>
    <row r="76" spans="1:17" s="34" customFormat="1" ht="30.75" customHeight="1" x14ac:dyDescent="0.15">
      <c r="A76" s="91"/>
      <c r="B76" s="92"/>
      <c r="C76" s="33">
        <v>5430</v>
      </c>
      <c r="D76" s="38" t="s">
        <v>112</v>
      </c>
      <c r="E76" s="40">
        <v>6500</v>
      </c>
      <c r="F76" s="40">
        <v>0</v>
      </c>
      <c r="G76" s="40">
        <v>0</v>
      </c>
      <c r="H76" s="37">
        <v>300</v>
      </c>
      <c r="I76" s="37">
        <v>0</v>
      </c>
      <c r="J76" s="40">
        <v>0</v>
      </c>
      <c r="K76" s="40">
        <v>6000</v>
      </c>
      <c r="L76" s="40">
        <v>0</v>
      </c>
      <c r="M76" s="40">
        <v>0</v>
      </c>
      <c r="N76" s="40">
        <v>0</v>
      </c>
      <c r="O76" s="88" t="s">
        <v>21</v>
      </c>
      <c r="P76" s="93" t="s">
        <v>21</v>
      </c>
    </row>
    <row r="77" spans="1:17" s="34" customFormat="1" ht="23.25" customHeight="1" x14ac:dyDescent="0.15">
      <c r="A77" s="91"/>
      <c r="B77" s="92"/>
      <c r="C77" s="33">
        <v>5431</v>
      </c>
      <c r="D77" s="38" t="s">
        <v>113</v>
      </c>
      <c r="E77" s="40">
        <v>1600</v>
      </c>
      <c r="F77" s="40">
        <v>0</v>
      </c>
      <c r="G77" s="40">
        <v>0</v>
      </c>
      <c r="H77" s="37">
        <v>1600</v>
      </c>
      <c r="I77" s="37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64" t="s">
        <v>80</v>
      </c>
      <c r="P77" s="86"/>
    </row>
    <row r="78" spans="1:17" s="34" customFormat="1" ht="42" customHeight="1" x14ac:dyDescent="0.15">
      <c r="A78" s="91"/>
      <c r="B78" s="92"/>
      <c r="C78" s="33">
        <v>5432</v>
      </c>
      <c r="D78" s="38" t="s">
        <v>114</v>
      </c>
      <c r="E78" s="40">
        <v>2910</v>
      </c>
      <c r="F78" s="40">
        <v>0</v>
      </c>
      <c r="G78" s="40">
        <v>0</v>
      </c>
      <c r="H78" s="37">
        <v>1500</v>
      </c>
      <c r="I78" s="37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88" t="s">
        <v>21</v>
      </c>
      <c r="P78" s="93"/>
    </row>
    <row r="79" spans="1:17" s="34" customFormat="1" ht="36.75" customHeight="1" x14ac:dyDescent="0.15">
      <c r="A79" s="91"/>
      <c r="B79" s="92"/>
      <c r="C79" s="33">
        <v>5433</v>
      </c>
      <c r="D79" s="38" t="s">
        <v>115</v>
      </c>
      <c r="E79" s="40">
        <v>3400</v>
      </c>
      <c r="F79" s="40">
        <v>0</v>
      </c>
      <c r="G79" s="40">
        <v>0</v>
      </c>
      <c r="H79" s="37">
        <v>3200</v>
      </c>
      <c r="I79" s="37">
        <v>0</v>
      </c>
      <c r="J79" s="40">
        <v>0</v>
      </c>
      <c r="K79" s="40">
        <v>0</v>
      </c>
      <c r="L79" s="40">
        <v>0</v>
      </c>
      <c r="M79" s="40">
        <v>0</v>
      </c>
      <c r="N79" s="40">
        <v>0</v>
      </c>
      <c r="O79" s="88" t="s">
        <v>21</v>
      </c>
      <c r="P79" s="93"/>
    </row>
    <row r="80" spans="1:17" s="34" customFormat="1" ht="23.25" customHeight="1" x14ac:dyDescent="0.15">
      <c r="A80" s="91"/>
      <c r="B80" s="92"/>
      <c r="C80" s="33">
        <v>5434</v>
      </c>
      <c r="D80" s="38" t="s">
        <v>116</v>
      </c>
      <c r="E80" s="40">
        <v>5000</v>
      </c>
      <c r="F80" s="40">
        <v>0</v>
      </c>
      <c r="G80" s="40">
        <v>0</v>
      </c>
      <c r="H80" s="37">
        <v>5000</v>
      </c>
      <c r="I80" s="37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64" t="s">
        <v>80</v>
      </c>
      <c r="P80" s="94"/>
      <c r="Q80" s="95"/>
    </row>
    <row r="81" spans="1:17" s="34" customFormat="1" ht="23.25" customHeight="1" x14ac:dyDescent="0.15">
      <c r="A81" s="91"/>
      <c r="B81" s="92"/>
      <c r="C81" s="33">
        <v>5435</v>
      </c>
      <c r="D81" s="38" t="s">
        <v>117</v>
      </c>
      <c r="E81" s="40">
        <v>1350</v>
      </c>
      <c r="F81" s="40">
        <v>0</v>
      </c>
      <c r="G81" s="40">
        <v>0</v>
      </c>
      <c r="H81" s="37">
        <v>1350</v>
      </c>
      <c r="I81" s="37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64" t="s">
        <v>80</v>
      </c>
      <c r="P81" s="94"/>
      <c r="Q81" s="95"/>
    </row>
    <row r="82" spans="1:17" s="34" customFormat="1" ht="23.25" customHeight="1" x14ac:dyDescent="0.15">
      <c r="A82" s="91"/>
      <c r="B82" s="92"/>
      <c r="C82" s="33">
        <v>5436</v>
      </c>
      <c r="D82" s="38" t="s">
        <v>118</v>
      </c>
      <c r="E82" s="40">
        <v>930</v>
      </c>
      <c r="F82" s="40">
        <v>0</v>
      </c>
      <c r="G82" s="40">
        <v>0</v>
      </c>
      <c r="H82" s="37">
        <v>930</v>
      </c>
      <c r="I82" s="37">
        <v>0</v>
      </c>
      <c r="J82" s="40">
        <v>0</v>
      </c>
      <c r="K82" s="40">
        <v>0</v>
      </c>
      <c r="L82" s="40">
        <v>0</v>
      </c>
      <c r="M82" s="40">
        <v>0</v>
      </c>
      <c r="N82" s="40">
        <v>0</v>
      </c>
      <c r="O82" s="64" t="s">
        <v>80</v>
      </c>
      <c r="P82" s="94"/>
      <c r="Q82" s="95"/>
    </row>
    <row r="83" spans="1:17" s="34" customFormat="1" ht="31.5" customHeight="1" x14ac:dyDescent="0.15">
      <c r="A83" s="91"/>
      <c r="B83" s="92"/>
      <c r="C83" s="33">
        <v>5437</v>
      </c>
      <c r="D83" s="38" t="s">
        <v>119</v>
      </c>
      <c r="E83" s="40">
        <v>2050</v>
      </c>
      <c r="F83" s="40">
        <v>0</v>
      </c>
      <c r="G83" s="40">
        <v>0</v>
      </c>
      <c r="H83" s="37">
        <v>1000</v>
      </c>
      <c r="I83" s="37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88" t="s">
        <v>21</v>
      </c>
      <c r="P83" s="93"/>
    </row>
    <row r="84" spans="1:17" s="34" customFormat="1" ht="23.25" customHeight="1" x14ac:dyDescent="0.15">
      <c r="A84" s="91"/>
      <c r="B84" s="92"/>
      <c r="C84" s="33">
        <v>5438</v>
      </c>
      <c r="D84" s="38" t="s">
        <v>120</v>
      </c>
      <c r="E84" s="40">
        <v>1500</v>
      </c>
      <c r="F84" s="40">
        <v>0</v>
      </c>
      <c r="G84" s="40">
        <v>0</v>
      </c>
      <c r="H84" s="37">
        <v>1500</v>
      </c>
      <c r="I84" s="37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64" t="s">
        <v>80</v>
      </c>
      <c r="P84" s="94"/>
      <c r="Q84" s="95"/>
    </row>
    <row r="85" spans="1:17" s="34" customFormat="1" ht="23.25" customHeight="1" x14ac:dyDescent="0.15">
      <c r="A85" s="91"/>
      <c r="B85" s="92"/>
      <c r="C85" s="33">
        <v>5439</v>
      </c>
      <c r="D85" s="38" t="s">
        <v>121</v>
      </c>
      <c r="E85" s="40">
        <v>1500</v>
      </c>
      <c r="F85" s="40">
        <v>0</v>
      </c>
      <c r="G85" s="40">
        <v>0</v>
      </c>
      <c r="H85" s="37">
        <v>1500</v>
      </c>
      <c r="I85" s="37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64" t="s">
        <v>80</v>
      </c>
      <c r="P85" s="94"/>
      <c r="Q85" s="95"/>
    </row>
    <row r="86" spans="1:17" s="34" customFormat="1" ht="33.75" customHeight="1" x14ac:dyDescent="0.15">
      <c r="A86" s="91"/>
      <c r="B86" s="92"/>
      <c r="C86" s="33">
        <v>5440</v>
      </c>
      <c r="D86" s="38" t="s">
        <v>122</v>
      </c>
      <c r="E86" s="40">
        <v>2700</v>
      </c>
      <c r="F86" s="40">
        <v>0</v>
      </c>
      <c r="G86" s="40">
        <v>0</v>
      </c>
      <c r="H86" s="37">
        <v>700</v>
      </c>
      <c r="I86" s="37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88" t="s">
        <v>21</v>
      </c>
      <c r="P86" s="93"/>
    </row>
    <row r="87" spans="1:17" s="34" customFormat="1" ht="31.5" customHeight="1" x14ac:dyDescent="0.15">
      <c r="A87" s="91"/>
      <c r="B87" s="92"/>
      <c r="C87" s="33">
        <v>5441</v>
      </c>
      <c r="D87" s="38" t="s">
        <v>123</v>
      </c>
      <c r="E87" s="40">
        <v>2000</v>
      </c>
      <c r="F87" s="40">
        <v>0</v>
      </c>
      <c r="G87" s="40">
        <v>0</v>
      </c>
      <c r="H87" s="37">
        <v>1500</v>
      </c>
      <c r="I87" s="37">
        <v>0</v>
      </c>
      <c r="J87" s="40">
        <v>0</v>
      </c>
      <c r="K87" s="40">
        <v>0</v>
      </c>
      <c r="L87" s="40">
        <v>0</v>
      </c>
      <c r="M87" s="40">
        <v>0</v>
      </c>
      <c r="N87" s="40">
        <v>0</v>
      </c>
      <c r="O87" s="88" t="s">
        <v>21</v>
      </c>
      <c r="P87" s="93"/>
    </row>
    <row r="88" spans="1:17" s="34" customFormat="1" ht="30" customHeight="1" x14ac:dyDescent="0.15">
      <c r="A88" s="91"/>
      <c r="B88" s="92"/>
      <c r="C88" s="33">
        <v>5442</v>
      </c>
      <c r="D88" s="38" t="s">
        <v>124</v>
      </c>
      <c r="E88" s="40">
        <v>6500</v>
      </c>
      <c r="F88" s="40">
        <v>0</v>
      </c>
      <c r="G88" s="40">
        <v>0</v>
      </c>
      <c r="H88" s="37">
        <v>6300</v>
      </c>
      <c r="I88" s="37">
        <v>0</v>
      </c>
      <c r="J88" s="40">
        <v>0</v>
      </c>
      <c r="K88" s="40">
        <v>0</v>
      </c>
      <c r="L88" s="40">
        <v>0</v>
      </c>
      <c r="M88" s="40">
        <v>0</v>
      </c>
      <c r="N88" s="40">
        <v>0</v>
      </c>
      <c r="O88" s="88" t="s">
        <v>21</v>
      </c>
      <c r="P88" s="93"/>
    </row>
    <row r="89" spans="1:17" s="34" customFormat="1" ht="23.25" customHeight="1" x14ac:dyDescent="0.15">
      <c r="A89" s="91"/>
      <c r="B89" s="92"/>
      <c r="C89" s="33">
        <v>5443</v>
      </c>
      <c r="D89" s="38" t="s">
        <v>125</v>
      </c>
      <c r="E89" s="40">
        <v>950</v>
      </c>
      <c r="F89" s="40">
        <v>0</v>
      </c>
      <c r="G89" s="40">
        <v>0</v>
      </c>
      <c r="H89" s="37">
        <v>950</v>
      </c>
      <c r="I89" s="37">
        <v>0</v>
      </c>
      <c r="J89" s="40">
        <v>0</v>
      </c>
      <c r="K89" s="40">
        <v>0</v>
      </c>
      <c r="L89" s="40">
        <v>0</v>
      </c>
      <c r="M89" s="40">
        <v>0</v>
      </c>
      <c r="N89" s="40">
        <v>0</v>
      </c>
      <c r="O89" s="64" t="s">
        <v>80</v>
      </c>
      <c r="P89" s="94"/>
      <c r="Q89" s="95"/>
    </row>
    <row r="90" spans="1:17" s="34" customFormat="1" ht="23.25" customHeight="1" x14ac:dyDescent="0.15">
      <c r="A90" s="91"/>
      <c r="B90" s="92"/>
      <c r="C90" s="33">
        <v>5444</v>
      </c>
      <c r="D90" s="38" t="s">
        <v>126</v>
      </c>
      <c r="E90" s="40">
        <v>6800</v>
      </c>
      <c r="F90" s="40">
        <v>0</v>
      </c>
      <c r="G90" s="40">
        <v>0</v>
      </c>
      <c r="H90" s="37">
        <v>6800</v>
      </c>
      <c r="I90" s="37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64" t="s">
        <v>80</v>
      </c>
      <c r="P90" s="94"/>
      <c r="Q90" s="95"/>
    </row>
    <row r="91" spans="1:17" s="34" customFormat="1" ht="33" customHeight="1" x14ac:dyDescent="0.15">
      <c r="A91" s="91"/>
      <c r="B91" s="92"/>
      <c r="C91" s="33">
        <v>5445</v>
      </c>
      <c r="D91" s="38" t="s">
        <v>127</v>
      </c>
      <c r="E91" s="40">
        <v>2650</v>
      </c>
      <c r="F91" s="40">
        <v>0</v>
      </c>
      <c r="G91" s="40">
        <v>0</v>
      </c>
      <c r="H91" s="37">
        <v>2150</v>
      </c>
      <c r="I91" s="37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88" t="s">
        <v>21</v>
      </c>
      <c r="P91" s="90"/>
      <c r="Q91" s="86"/>
    </row>
    <row r="92" spans="1:17" s="34" customFormat="1" ht="31.5" customHeight="1" x14ac:dyDescent="0.15">
      <c r="A92" s="91"/>
      <c r="B92" s="92"/>
      <c r="C92" s="33">
        <v>5446</v>
      </c>
      <c r="D92" s="38" t="s">
        <v>128</v>
      </c>
      <c r="E92" s="40">
        <v>2800</v>
      </c>
      <c r="F92" s="40">
        <v>0</v>
      </c>
      <c r="G92" s="40">
        <v>0</v>
      </c>
      <c r="H92" s="37">
        <v>2100</v>
      </c>
      <c r="I92" s="37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88" t="s">
        <v>21</v>
      </c>
      <c r="P92" s="90"/>
      <c r="Q92" s="86"/>
    </row>
    <row r="93" spans="1:17" s="34" customFormat="1" ht="23.25" customHeight="1" x14ac:dyDescent="0.15">
      <c r="A93" s="91"/>
      <c r="B93" s="92"/>
      <c r="C93" s="33">
        <v>5447</v>
      </c>
      <c r="D93" s="38" t="s">
        <v>129</v>
      </c>
      <c r="E93" s="40">
        <v>3000</v>
      </c>
      <c r="F93" s="40">
        <v>0</v>
      </c>
      <c r="G93" s="40">
        <v>0</v>
      </c>
      <c r="H93" s="37">
        <v>3000</v>
      </c>
      <c r="I93" s="37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64" t="s">
        <v>80</v>
      </c>
      <c r="P93" s="94"/>
      <c r="Q93" s="95"/>
    </row>
    <row r="94" spans="1:17" s="34" customFormat="1" ht="23.25" customHeight="1" x14ac:dyDescent="0.15">
      <c r="A94" s="91"/>
      <c r="B94" s="92"/>
      <c r="C94" s="33">
        <v>5448</v>
      </c>
      <c r="D94" s="38" t="s">
        <v>130</v>
      </c>
      <c r="E94" s="40">
        <v>5200</v>
      </c>
      <c r="F94" s="40">
        <v>0</v>
      </c>
      <c r="G94" s="40">
        <v>0</v>
      </c>
      <c r="H94" s="37">
        <v>5200</v>
      </c>
      <c r="I94" s="37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64" t="s">
        <v>80</v>
      </c>
      <c r="P94" s="94"/>
      <c r="Q94" s="95"/>
    </row>
    <row r="95" spans="1:17" s="34" customFormat="1" ht="23.25" customHeight="1" x14ac:dyDescent="0.15">
      <c r="A95" s="91"/>
      <c r="B95" s="92"/>
      <c r="C95" s="33">
        <v>5449</v>
      </c>
      <c r="D95" s="38" t="s">
        <v>131</v>
      </c>
      <c r="E95" s="40">
        <v>2000</v>
      </c>
      <c r="F95" s="40">
        <v>0</v>
      </c>
      <c r="G95" s="40">
        <v>0</v>
      </c>
      <c r="H95" s="37">
        <v>2000</v>
      </c>
      <c r="I95" s="37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64" t="s">
        <v>80</v>
      </c>
      <c r="P95" s="94"/>
      <c r="Q95" s="95"/>
    </row>
    <row r="96" spans="1:17" s="34" customFormat="1" ht="34.5" customHeight="1" x14ac:dyDescent="0.15">
      <c r="A96" s="91"/>
      <c r="B96" s="92"/>
      <c r="C96" s="33">
        <v>5450</v>
      </c>
      <c r="D96" s="38" t="s">
        <v>132</v>
      </c>
      <c r="E96" s="40">
        <v>2250</v>
      </c>
      <c r="F96" s="40">
        <v>0</v>
      </c>
      <c r="G96" s="40">
        <v>0</v>
      </c>
      <c r="H96" s="37">
        <v>1900</v>
      </c>
      <c r="I96" s="37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88" t="s">
        <v>21</v>
      </c>
      <c r="P96" s="90"/>
      <c r="Q96" s="86"/>
    </row>
    <row r="97" spans="1:17" s="34" customFormat="1" ht="34.5" customHeight="1" x14ac:dyDescent="0.15">
      <c r="A97" s="91"/>
      <c r="B97" s="92"/>
      <c r="C97" s="33">
        <v>5451</v>
      </c>
      <c r="D97" s="38" t="s">
        <v>133</v>
      </c>
      <c r="E97" s="40">
        <v>8500</v>
      </c>
      <c r="F97" s="40">
        <v>0</v>
      </c>
      <c r="G97" s="40">
        <v>0</v>
      </c>
      <c r="H97" s="37">
        <v>8500</v>
      </c>
      <c r="I97" s="37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64" t="s">
        <v>80</v>
      </c>
      <c r="P97" s="94"/>
      <c r="Q97" s="95"/>
    </row>
    <row r="98" spans="1:17" s="34" customFormat="1" ht="37.5" customHeight="1" x14ac:dyDescent="0.15">
      <c r="A98" s="91"/>
      <c r="B98" s="92"/>
      <c r="C98" s="33">
        <v>5452</v>
      </c>
      <c r="D98" s="38" t="s">
        <v>134</v>
      </c>
      <c r="E98" s="40">
        <v>7200</v>
      </c>
      <c r="F98" s="40">
        <v>0</v>
      </c>
      <c r="G98" s="40">
        <v>0</v>
      </c>
      <c r="H98" s="37">
        <v>7200</v>
      </c>
      <c r="I98" s="37">
        <v>0</v>
      </c>
      <c r="J98" s="40">
        <v>0</v>
      </c>
      <c r="K98" s="40">
        <v>0</v>
      </c>
      <c r="L98" s="40">
        <v>0</v>
      </c>
      <c r="M98" s="40">
        <v>0</v>
      </c>
      <c r="N98" s="40">
        <v>0</v>
      </c>
      <c r="O98" s="64" t="s">
        <v>80</v>
      </c>
      <c r="P98" s="94"/>
      <c r="Q98" s="95"/>
    </row>
    <row r="99" spans="1:17" s="34" customFormat="1" ht="30.75" customHeight="1" x14ac:dyDescent="0.15">
      <c r="A99" s="91"/>
      <c r="B99" s="92"/>
      <c r="C99" s="33">
        <v>5453</v>
      </c>
      <c r="D99" s="38" t="s">
        <v>135</v>
      </c>
      <c r="E99" s="40">
        <v>3540</v>
      </c>
      <c r="F99" s="40">
        <v>0</v>
      </c>
      <c r="G99" s="40">
        <v>0</v>
      </c>
      <c r="H99" s="37">
        <v>2700</v>
      </c>
      <c r="I99" s="37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88" t="s">
        <v>21</v>
      </c>
      <c r="P99" s="90"/>
      <c r="Q99" s="86"/>
    </row>
    <row r="100" spans="1:17" s="34" customFormat="1" ht="23.25" customHeight="1" x14ac:dyDescent="0.15">
      <c r="A100" s="91"/>
      <c r="B100" s="92"/>
      <c r="C100" s="33">
        <v>5454</v>
      </c>
      <c r="D100" s="38" t="s">
        <v>136</v>
      </c>
      <c r="E100" s="40">
        <v>850</v>
      </c>
      <c r="F100" s="40">
        <v>0</v>
      </c>
      <c r="G100" s="40">
        <v>0</v>
      </c>
      <c r="H100" s="37">
        <v>850</v>
      </c>
      <c r="I100" s="37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64" t="s">
        <v>80</v>
      </c>
      <c r="P100" s="94"/>
      <c r="Q100" s="95"/>
    </row>
    <row r="101" spans="1:17" s="34" customFormat="1" ht="23.25" customHeight="1" x14ac:dyDescent="0.15">
      <c r="A101" s="91"/>
      <c r="B101" s="92"/>
      <c r="C101" s="33">
        <v>5455</v>
      </c>
      <c r="D101" s="38" t="s">
        <v>137</v>
      </c>
      <c r="E101" s="40">
        <v>800</v>
      </c>
      <c r="F101" s="40">
        <v>0</v>
      </c>
      <c r="G101" s="40">
        <v>0</v>
      </c>
      <c r="H101" s="37">
        <v>800</v>
      </c>
      <c r="I101" s="37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64" t="s">
        <v>80</v>
      </c>
      <c r="P101" s="94"/>
      <c r="Q101" s="95"/>
    </row>
    <row r="102" spans="1:17" s="34" customFormat="1" ht="23.25" customHeight="1" x14ac:dyDescent="0.15">
      <c r="A102" s="91"/>
      <c r="B102" s="92"/>
      <c r="C102" s="33">
        <v>5456</v>
      </c>
      <c r="D102" s="38" t="s">
        <v>138</v>
      </c>
      <c r="E102" s="40">
        <v>1950</v>
      </c>
      <c r="F102" s="40">
        <v>0</v>
      </c>
      <c r="G102" s="40">
        <v>0</v>
      </c>
      <c r="H102" s="37">
        <v>1300</v>
      </c>
      <c r="I102" s="37">
        <v>0</v>
      </c>
      <c r="J102" s="40">
        <v>0</v>
      </c>
      <c r="K102" s="40">
        <v>650</v>
      </c>
      <c r="L102" s="40">
        <v>0</v>
      </c>
      <c r="M102" s="40">
        <v>0</v>
      </c>
      <c r="N102" s="40">
        <v>0</v>
      </c>
      <c r="O102" s="64" t="s">
        <v>80</v>
      </c>
      <c r="P102" s="94"/>
      <c r="Q102" s="95"/>
    </row>
    <row r="103" spans="1:17" s="34" customFormat="1" ht="23.25" customHeight="1" x14ac:dyDescent="0.15">
      <c r="A103" s="91"/>
      <c r="B103" s="92"/>
      <c r="C103" s="33">
        <v>5457</v>
      </c>
      <c r="D103" s="38" t="s">
        <v>139</v>
      </c>
      <c r="E103" s="40">
        <v>1200</v>
      </c>
      <c r="F103" s="40">
        <v>0</v>
      </c>
      <c r="G103" s="40">
        <v>0</v>
      </c>
      <c r="H103" s="37">
        <v>1200</v>
      </c>
      <c r="I103" s="37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64" t="s">
        <v>80</v>
      </c>
      <c r="P103" s="94"/>
      <c r="Q103" s="95"/>
    </row>
    <row r="104" spans="1:17" s="34" customFormat="1" ht="23.25" customHeight="1" x14ac:dyDescent="0.15">
      <c r="A104" s="91"/>
      <c r="B104" s="92"/>
      <c r="C104" s="33">
        <v>5458</v>
      </c>
      <c r="D104" s="38" t="s">
        <v>140</v>
      </c>
      <c r="E104" s="40">
        <v>730</v>
      </c>
      <c r="F104" s="40">
        <v>0</v>
      </c>
      <c r="G104" s="40">
        <v>0</v>
      </c>
      <c r="H104" s="37">
        <v>730</v>
      </c>
      <c r="I104" s="37">
        <v>0</v>
      </c>
      <c r="J104" s="40">
        <v>0</v>
      </c>
      <c r="K104" s="40">
        <v>0</v>
      </c>
      <c r="L104" s="40">
        <v>0</v>
      </c>
      <c r="M104" s="40">
        <v>0</v>
      </c>
      <c r="N104" s="40">
        <v>0</v>
      </c>
      <c r="O104" s="64" t="s">
        <v>80</v>
      </c>
      <c r="P104" s="94"/>
      <c r="Q104" s="95"/>
    </row>
    <row r="105" spans="1:17" s="34" customFormat="1" ht="23.25" customHeight="1" x14ac:dyDescent="0.15">
      <c r="A105" s="91"/>
      <c r="B105" s="92"/>
      <c r="C105" s="33">
        <v>5459</v>
      </c>
      <c r="D105" s="38" t="s">
        <v>141</v>
      </c>
      <c r="E105" s="40">
        <v>500</v>
      </c>
      <c r="F105" s="40">
        <v>0</v>
      </c>
      <c r="G105" s="40">
        <v>0</v>
      </c>
      <c r="H105" s="37">
        <v>500</v>
      </c>
      <c r="I105" s="37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64" t="s">
        <v>80</v>
      </c>
      <c r="P105" s="94"/>
      <c r="Q105" s="95"/>
    </row>
    <row r="106" spans="1:17" s="34" customFormat="1" ht="23.25" customHeight="1" x14ac:dyDescent="0.15">
      <c r="A106" s="91"/>
      <c r="B106" s="92"/>
      <c r="C106" s="33">
        <v>5460</v>
      </c>
      <c r="D106" s="38" t="s">
        <v>142</v>
      </c>
      <c r="E106" s="40">
        <v>3500</v>
      </c>
      <c r="F106" s="40">
        <v>0</v>
      </c>
      <c r="G106" s="40">
        <v>0</v>
      </c>
      <c r="H106" s="37">
        <v>3500</v>
      </c>
      <c r="I106" s="37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64" t="s">
        <v>80</v>
      </c>
      <c r="P106" s="94"/>
      <c r="Q106" s="95"/>
    </row>
    <row r="107" spans="1:17" s="34" customFormat="1" ht="23.25" customHeight="1" x14ac:dyDescent="0.15">
      <c r="A107" s="91"/>
      <c r="B107" s="92"/>
      <c r="C107" s="33">
        <v>5461</v>
      </c>
      <c r="D107" s="38" t="s">
        <v>143</v>
      </c>
      <c r="E107" s="40">
        <v>857</v>
      </c>
      <c r="F107" s="40">
        <v>0</v>
      </c>
      <c r="G107" s="40">
        <v>0</v>
      </c>
      <c r="H107" s="37">
        <v>857</v>
      </c>
      <c r="I107" s="37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64" t="s">
        <v>80</v>
      </c>
      <c r="P107" s="94"/>
      <c r="Q107" s="95"/>
    </row>
    <row r="108" spans="1:17" s="34" customFormat="1" ht="32.25" customHeight="1" x14ac:dyDescent="0.15">
      <c r="A108" s="91"/>
      <c r="B108" s="92"/>
      <c r="C108" s="33">
        <v>5462</v>
      </c>
      <c r="D108" s="38" t="s">
        <v>144</v>
      </c>
      <c r="E108" s="40">
        <v>600</v>
      </c>
      <c r="F108" s="40">
        <v>0</v>
      </c>
      <c r="G108" s="40">
        <v>0</v>
      </c>
      <c r="H108" s="37">
        <v>400</v>
      </c>
      <c r="I108" s="37">
        <v>0</v>
      </c>
      <c r="J108" s="40">
        <v>0</v>
      </c>
      <c r="K108" s="40">
        <v>0</v>
      </c>
      <c r="L108" s="40">
        <v>0</v>
      </c>
      <c r="M108" s="40">
        <v>0</v>
      </c>
      <c r="N108" s="40">
        <v>0</v>
      </c>
      <c r="O108" s="88" t="s">
        <v>21</v>
      </c>
      <c r="P108" s="90"/>
      <c r="Q108" s="86"/>
    </row>
    <row r="109" spans="1:17" s="34" customFormat="1" ht="23.25" customHeight="1" x14ac:dyDescent="0.15">
      <c r="A109" s="91"/>
      <c r="B109" s="92"/>
      <c r="C109" s="33">
        <v>5463</v>
      </c>
      <c r="D109" s="38" t="s">
        <v>145</v>
      </c>
      <c r="E109" s="40">
        <v>650</v>
      </c>
      <c r="F109" s="40">
        <v>0</v>
      </c>
      <c r="G109" s="40">
        <v>0</v>
      </c>
      <c r="H109" s="37">
        <v>650</v>
      </c>
      <c r="I109" s="37">
        <v>0</v>
      </c>
      <c r="J109" s="40">
        <v>0</v>
      </c>
      <c r="K109" s="40">
        <v>0</v>
      </c>
      <c r="L109" s="40">
        <v>0</v>
      </c>
      <c r="M109" s="40">
        <v>0</v>
      </c>
      <c r="N109" s="40">
        <v>0</v>
      </c>
      <c r="O109" s="64" t="s">
        <v>80</v>
      </c>
      <c r="P109" s="94"/>
      <c r="Q109" s="95"/>
    </row>
    <row r="110" spans="1:17" s="34" customFormat="1" ht="23.25" customHeight="1" x14ac:dyDescent="0.15">
      <c r="A110" s="91"/>
      <c r="B110" s="92"/>
      <c r="C110" s="33">
        <v>5464</v>
      </c>
      <c r="D110" s="38" t="s">
        <v>146</v>
      </c>
      <c r="E110" s="40">
        <v>2360</v>
      </c>
      <c r="F110" s="40">
        <v>0</v>
      </c>
      <c r="G110" s="40">
        <v>0</v>
      </c>
      <c r="H110" s="37">
        <v>2360</v>
      </c>
      <c r="I110" s="37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64" t="s">
        <v>80</v>
      </c>
      <c r="P110" s="94"/>
      <c r="Q110" s="95"/>
    </row>
    <row r="111" spans="1:17" s="34" customFormat="1" ht="33.75" customHeight="1" x14ac:dyDescent="0.15">
      <c r="A111" s="91"/>
      <c r="B111" s="92"/>
      <c r="C111" s="33">
        <v>5465</v>
      </c>
      <c r="D111" s="38" t="s">
        <v>147</v>
      </c>
      <c r="E111" s="40">
        <v>3850</v>
      </c>
      <c r="F111" s="40">
        <v>0</v>
      </c>
      <c r="G111" s="40">
        <v>0</v>
      </c>
      <c r="H111" s="37">
        <v>3700</v>
      </c>
      <c r="I111" s="37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88" t="s">
        <v>21</v>
      </c>
      <c r="P111" s="90"/>
      <c r="Q111" s="86"/>
    </row>
    <row r="112" spans="1:17" s="34" customFormat="1" ht="21" x14ac:dyDescent="0.15">
      <c r="A112" s="91"/>
      <c r="B112" s="92"/>
      <c r="C112" s="33">
        <v>5466</v>
      </c>
      <c r="D112" s="38" t="s">
        <v>148</v>
      </c>
      <c r="E112" s="40">
        <v>3300</v>
      </c>
      <c r="F112" s="40">
        <v>0</v>
      </c>
      <c r="G112" s="40">
        <v>0</v>
      </c>
      <c r="H112" s="37">
        <v>3300</v>
      </c>
      <c r="I112" s="37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64" t="s">
        <v>80</v>
      </c>
      <c r="P112" s="94"/>
      <c r="Q112" s="95"/>
    </row>
    <row r="113" spans="1:17" s="34" customFormat="1" ht="21" x14ac:dyDescent="0.15">
      <c r="A113" s="91"/>
      <c r="B113" s="92"/>
      <c r="C113" s="33">
        <v>5467</v>
      </c>
      <c r="D113" s="38" t="s">
        <v>149</v>
      </c>
      <c r="E113" s="40">
        <v>950</v>
      </c>
      <c r="F113" s="40">
        <v>0</v>
      </c>
      <c r="G113" s="40">
        <v>0</v>
      </c>
      <c r="H113" s="37">
        <v>950</v>
      </c>
      <c r="I113" s="37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64" t="s">
        <v>80</v>
      </c>
      <c r="P113" s="94"/>
      <c r="Q113" s="95"/>
    </row>
    <row r="114" spans="1:17" s="34" customFormat="1" ht="21" x14ac:dyDescent="0.15">
      <c r="A114" s="91"/>
      <c r="B114" s="92"/>
      <c r="C114" s="33">
        <v>5468</v>
      </c>
      <c r="D114" s="38" t="s">
        <v>150</v>
      </c>
      <c r="E114" s="40">
        <v>600</v>
      </c>
      <c r="F114" s="40">
        <v>0</v>
      </c>
      <c r="G114" s="40">
        <v>0</v>
      </c>
      <c r="H114" s="37">
        <v>600</v>
      </c>
      <c r="I114" s="37">
        <v>0</v>
      </c>
      <c r="J114" s="40">
        <v>0</v>
      </c>
      <c r="K114" s="40">
        <v>0</v>
      </c>
      <c r="L114" s="40">
        <v>0</v>
      </c>
      <c r="M114" s="40">
        <v>0</v>
      </c>
      <c r="N114" s="40">
        <v>0</v>
      </c>
      <c r="O114" s="64" t="s">
        <v>80</v>
      </c>
      <c r="P114" s="94"/>
      <c r="Q114" s="95"/>
    </row>
    <row r="115" spans="1:17" s="34" customFormat="1" ht="21" x14ac:dyDescent="0.15">
      <c r="A115" s="91"/>
      <c r="B115" s="92"/>
      <c r="C115" s="33">
        <v>5469</v>
      </c>
      <c r="D115" s="38" t="s">
        <v>151</v>
      </c>
      <c r="E115" s="40">
        <v>200</v>
      </c>
      <c r="F115" s="40">
        <v>0</v>
      </c>
      <c r="G115" s="40">
        <v>0</v>
      </c>
      <c r="H115" s="37">
        <v>200</v>
      </c>
      <c r="I115" s="37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64" t="s">
        <v>80</v>
      </c>
      <c r="P115" s="94"/>
      <c r="Q115" s="95"/>
    </row>
    <row r="116" spans="1:17" s="34" customFormat="1" ht="21" x14ac:dyDescent="0.15">
      <c r="A116" s="91"/>
      <c r="B116" s="92"/>
      <c r="C116" s="33">
        <v>5470</v>
      </c>
      <c r="D116" s="38" t="s">
        <v>152</v>
      </c>
      <c r="E116" s="40">
        <v>500</v>
      </c>
      <c r="F116" s="40">
        <v>0</v>
      </c>
      <c r="G116" s="40">
        <v>0</v>
      </c>
      <c r="H116" s="37">
        <v>500</v>
      </c>
      <c r="I116" s="37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64" t="s">
        <v>80</v>
      </c>
      <c r="P116" s="94"/>
      <c r="Q116" s="95"/>
    </row>
    <row r="117" spans="1:17" s="34" customFormat="1" ht="31.5" customHeight="1" x14ac:dyDescent="0.15">
      <c r="A117" s="91"/>
      <c r="B117" s="92"/>
      <c r="C117" s="33">
        <v>5471</v>
      </c>
      <c r="D117" s="38" t="s">
        <v>153</v>
      </c>
      <c r="E117" s="40">
        <v>1500</v>
      </c>
      <c r="F117" s="40">
        <v>0</v>
      </c>
      <c r="G117" s="40">
        <v>0</v>
      </c>
      <c r="H117" s="37">
        <v>1200</v>
      </c>
      <c r="I117" s="37">
        <v>0</v>
      </c>
      <c r="J117" s="40">
        <v>0</v>
      </c>
      <c r="K117" s="40">
        <v>0</v>
      </c>
      <c r="L117" s="40">
        <v>0</v>
      </c>
      <c r="M117" s="40">
        <v>0</v>
      </c>
      <c r="N117" s="40">
        <v>0</v>
      </c>
      <c r="O117" s="88" t="s">
        <v>21</v>
      </c>
      <c r="P117" s="90"/>
    </row>
    <row r="118" spans="1:17" s="34" customFormat="1" ht="21" x14ac:dyDescent="0.15">
      <c r="A118" s="91"/>
      <c r="B118" s="92"/>
      <c r="C118" s="33">
        <v>5472</v>
      </c>
      <c r="D118" s="38" t="s">
        <v>154</v>
      </c>
      <c r="E118" s="40">
        <v>2648</v>
      </c>
      <c r="F118" s="40">
        <v>0</v>
      </c>
      <c r="G118" s="40">
        <v>0</v>
      </c>
      <c r="H118" s="37">
        <v>2648</v>
      </c>
      <c r="I118" s="37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64" t="s">
        <v>80</v>
      </c>
      <c r="P118" s="94"/>
      <c r="Q118" s="95"/>
    </row>
    <row r="119" spans="1:17" s="34" customFormat="1" ht="21" x14ac:dyDescent="0.15">
      <c r="A119" s="91"/>
      <c r="B119" s="92"/>
      <c r="C119" s="33">
        <v>5473</v>
      </c>
      <c r="D119" s="38" t="s">
        <v>155</v>
      </c>
      <c r="E119" s="40">
        <v>1000</v>
      </c>
      <c r="F119" s="40">
        <v>0</v>
      </c>
      <c r="G119" s="40">
        <v>0</v>
      </c>
      <c r="H119" s="37">
        <v>1000</v>
      </c>
      <c r="I119" s="37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64" t="s">
        <v>80</v>
      </c>
      <c r="P119" s="94"/>
      <c r="Q119" s="95"/>
    </row>
    <row r="120" spans="1:17" s="34" customFormat="1" x14ac:dyDescent="0.15">
      <c r="A120" s="91"/>
      <c r="B120" s="92"/>
      <c r="C120" s="33">
        <v>5474</v>
      </c>
      <c r="D120" s="38" t="s">
        <v>156</v>
      </c>
      <c r="E120" s="40">
        <v>4000</v>
      </c>
      <c r="F120" s="40">
        <v>0</v>
      </c>
      <c r="G120" s="40">
        <v>0</v>
      </c>
      <c r="H120" s="37">
        <v>4000</v>
      </c>
      <c r="I120" s="37">
        <v>0</v>
      </c>
      <c r="J120" s="40">
        <v>0</v>
      </c>
      <c r="K120" s="40">
        <v>0</v>
      </c>
      <c r="L120" s="40">
        <v>0</v>
      </c>
      <c r="M120" s="40">
        <v>0</v>
      </c>
      <c r="N120" s="40">
        <v>0</v>
      </c>
      <c r="O120" s="64" t="s">
        <v>80</v>
      </c>
      <c r="P120" s="94"/>
      <c r="Q120" s="95"/>
    </row>
    <row r="121" spans="1:17" s="34" customFormat="1" ht="23.25" customHeight="1" x14ac:dyDescent="0.15">
      <c r="A121" s="91"/>
      <c r="B121" s="92"/>
      <c r="C121" s="33">
        <v>5486</v>
      </c>
      <c r="D121" s="38" t="s">
        <v>69</v>
      </c>
      <c r="E121" s="40">
        <v>190</v>
      </c>
      <c r="F121" s="40">
        <v>0</v>
      </c>
      <c r="G121" s="40">
        <v>0</v>
      </c>
      <c r="H121" s="37">
        <v>190</v>
      </c>
      <c r="I121" s="37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64" t="s">
        <v>80</v>
      </c>
      <c r="P121" s="94"/>
      <c r="Q121" s="95"/>
    </row>
    <row r="122" spans="1:17" ht="11.25" x14ac:dyDescent="0.15">
      <c r="A122" s="91"/>
      <c r="B122" s="92"/>
      <c r="C122" s="56" t="s">
        <v>0</v>
      </c>
      <c r="D122" s="6" t="s">
        <v>29</v>
      </c>
      <c r="E122" s="39">
        <v>170689.82800000001</v>
      </c>
      <c r="F122" s="39">
        <v>10416.238000000001</v>
      </c>
      <c r="G122" s="39">
        <v>3292.61</v>
      </c>
      <c r="H122" s="54">
        <v>136428.98000000001</v>
      </c>
      <c r="I122" s="54">
        <v>1137.3679999999999</v>
      </c>
      <c r="J122" s="21">
        <v>0.83367038293476936</v>
      </c>
      <c r="K122" s="39">
        <v>7933</v>
      </c>
      <c r="L122" s="39">
        <v>0</v>
      </c>
      <c r="M122" s="39">
        <v>0</v>
      </c>
      <c r="N122" s="39">
        <v>0</v>
      </c>
      <c r="O122" s="64" t="s">
        <v>15</v>
      </c>
      <c r="P122" s="65"/>
    </row>
    <row r="123" spans="1:17" s="34" customFormat="1" ht="10.5" customHeight="1" x14ac:dyDescent="0.15">
      <c r="A123" s="58" t="s">
        <v>23</v>
      </c>
      <c r="B123" s="80"/>
      <c r="C123" s="80"/>
      <c r="D123" s="80"/>
      <c r="E123" s="27" t="s">
        <v>0</v>
      </c>
      <c r="F123" s="55" t="s">
        <v>0</v>
      </c>
      <c r="G123" s="55" t="s">
        <v>0</v>
      </c>
      <c r="H123" s="37" t="s">
        <v>0</v>
      </c>
      <c r="I123" s="37"/>
      <c r="J123" s="55" t="s">
        <v>0</v>
      </c>
      <c r="K123" s="55" t="s">
        <v>0</v>
      </c>
      <c r="L123" s="55" t="s">
        <v>0</v>
      </c>
      <c r="M123" s="55" t="s">
        <v>0</v>
      </c>
      <c r="N123" s="55" t="s">
        <v>0</v>
      </c>
      <c r="O123" s="60" t="s">
        <v>0</v>
      </c>
      <c r="P123" s="61"/>
    </row>
    <row r="124" spans="1:17" s="34" customFormat="1" ht="70.5" customHeight="1" x14ac:dyDescent="0.15">
      <c r="A124" s="46"/>
      <c r="B124" s="47"/>
      <c r="C124" s="33">
        <v>4077</v>
      </c>
      <c r="D124" s="38" t="s">
        <v>64</v>
      </c>
      <c r="E124" s="40">
        <v>20593.291000000001</v>
      </c>
      <c r="F124" s="40">
        <v>0</v>
      </c>
      <c r="G124" s="40">
        <v>93.290999999999997</v>
      </c>
      <c r="H124" s="37">
        <v>20500</v>
      </c>
      <c r="I124" s="37">
        <v>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64" t="s">
        <v>174</v>
      </c>
      <c r="P124" s="65"/>
    </row>
    <row r="125" spans="1:17" s="34" customFormat="1" ht="69" customHeight="1" x14ac:dyDescent="0.15">
      <c r="A125" s="46"/>
      <c r="B125" s="47"/>
      <c r="C125" s="33">
        <v>5337</v>
      </c>
      <c r="D125" s="38" t="s">
        <v>47</v>
      </c>
      <c r="E125" s="40">
        <v>5639.55</v>
      </c>
      <c r="F125" s="40">
        <v>0</v>
      </c>
      <c r="G125" s="40">
        <v>0</v>
      </c>
      <c r="H125" s="37">
        <v>5639.55</v>
      </c>
      <c r="I125" s="37">
        <v>1448.8733599999998</v>
      </c>
      <c r="J125" s="40">
        <v>25.691293808903186</v>
      </c>
      <c r="K125" s="40">
        <v>0</v>
      </c>
      <c r="L125" s="40">
        <v>0</v>
      </c>
      <c r="M125" s="40">
        <v>0</v>
      </c>
      <c r="N125" s="40">
        <v>0</v>
      </c>
      <c r="O125" s="64" t="s">
        <v>175</v>
      </c>
      <c r="P125" s="65"/>
    </row>
    <row r="126" spans="1:17" s="34" customFormat="1" ht="59.25" customHeight="1" x14ac:dyDescent="0.15">
      <c r="A126" s="46"/>
      <c r="B126" s="47"/>
      <c r="C126" s="33">
        <v>5338</v>
      </c>
      <c r="D126" s="38" t="s">
        <v>48</v>
      </c>
      <c r="E126" s="40">
        <v>7217.6</v>
      </c>
      <c r="F126" s="40">
        <v>0</v>
      </c>
      <c r="G126" s="40">
        <v>0</v>
      </c>
      <c r="H126" s="37">
        <v>7217.6</v>
      </c>
      <c r="I126" s="37">
        <v>431.77640000000002</v>
      </c>
      <c r="J126" s="40">
        <v>5.9822711150520949</v>
      </c>
      <c r="K126" s="40">
        <v>0</v>
      </c>
      <c r="L126" s="40">
        <v>0</v>
      </c>
      <c r="M126" s="40">
        <v>0</v>
      </c>
      <c r="N126" s="40">
        <v>0</v>
      </c>
      <c r="O126" s="64" t="s">
        <v>177</v>
      </c>
      <c r="P126" s="65"/>
    </row>
    <row r="127" spans="1:17" s="34" customFormat="1" ht="21" x14ac:dyDescent="0.15">
      <c r="A127" s="46"/>
      <c r="B127" s="47"/>
      <c r="C127" s="33">
        <v>5388</v>
      </c>
      <c r="D127" s="38" t="s">
        <v>63</v>
      </c>
      <c r="E127" s="40">
        <v>5500.0050000000001</v>
      </c>
      <c r="F127" s="40">
        <v>0</v>
      </c>
      <c r="G127" s="40">
        <v>46.585000000000001</v>
      </c>
      <c r="H127" s="37">
        <v>5453.42</v>
      </c>
      <c r="I127" s="37">
        <v>164.65679999999998</v>
      </c>
      <c r="J127" s="40">
        <v>3.0193309886273196</v>
      </c>
      <c r="K127" s="40">
        <v>0</v>
      </c>
      <c r="L127" s="40">
        <v>0</v>
      </c>
      <c r="M127" s="40">
        <v>0</v>
      </c>
      <c r="N127" s="40">
        <v>0</v>
      </c>
      <c r="O127" s="64" t="s">
        <v>15</v>
      </c>
      <c r="P127" s="65"/>
    </row>
    <row r="128" spans="1:17" ht="11.25" x14ac:dyDescent="0.15">
      <c r="A128" s="48"/>
      <c r="B128" s="49"/>
      <c r="C128" s="56" t="s">
        <v>0</v>
      </c>
      <c r="D128" s="6" t="s">
        <v>29</v>
      </c>
      <c r="E128" s="39">
        <v>38950.445999999996</v>
      </c>
      <c r="F128" s="39">
        <v>0</v>
      </c>
      <c r="G128" s="39">
        <v>139.876</v>
      </c>
      <c r="H128" s="36">
        <v>38810.57</v>
      </c>
      <c r="I128" s="36">
        <v>2045.3065599999998</v>
      </c>
      <c r="J128" s="39">
        <v>5.2699729996235556</v>
      </c>
      <c r="K128" s="39">
        <v>0</v>
      </c>
      <c r="L128" s="39">
        <v>0</v>
      </c>
      <c r="M128" s="39">
        <v>0</v>
      </c>
      <c r="N128" s="39">
        <v>0</v>
      </c>
      <c r="O128" s="96" t="s">
        <v>0</v>
      </c>
      <c r="P128" s="97"/>
    </row>
    <row r="129" spans="1:17" s="34" customFormat="1" ht="11.25" customHeight="1" x14ac:dyDescent="0.15">
      <c r="A129" s="98" t="s">
        <v>24</v>
      </c>
      <c r="B129" s="99"/>
      <c r="C129" s="99"/>
      <c r="D129" s="100"/>
      <c r="E129" s="27" t="s">
        <v>0</v>
      </c>
      <c r="F129" s="55" t="s">
        <v>0</v>
      </c>
      <c r="G129" s="55" t="s">
        <v>0</v>
      </c>
      <c r="H129" s="37" t="s">
        <v>0</v>
      </c>
      <c r="I129" s="37" t="s">
        <v>0</v>
      </c>
      <c r="J129" s="55" t="s">
        <v>0</v>
      </c>
      <c r="K129" s="55" t="s">
        <v>0</v>
      </c>
      <c r="L129" s="55" t="s">
        <v>0</v>
      </c>
      <c r="M129" s="55" t="s">
        <v>0</v>
      </c>
      <c r="N129" s="55" t="s">
        <v>0</v>
      </c>
      <c r="O129" s="60" t="s">
        <v>0</v>
      </c>
      <c r="P129" s="61"/>
    </row>
    <row r="130" spans="1:17" s="34" customFormat="1" ht="21" x14ac:dyDescent="0.15">
      <c r="A130" s="91"/>
      <c r="B130" s="92"/>
      <c r="C130" s="33">
        <v>4890</v>
      </c>
      <c r="D130" s="38" t="s">
        <v>59</v>
      </c>
      <c r="E130" s="40">
        <v>451.86</v>
      </c>
      <c r="F130" s="40">
        <v>0</v>
      </c>
      <c r="G130" s="40">
        <v>400</v>
      </c>
      <c r="H130" s="37">
        <v>51.86</v>
      </c>
      <c r="I130" s="37">
        <v>51.851279999999996</v>
      </c>
      <c r="J130" s="40">
        <v>99.983185499421509</v>
      </c>
      <c r="K130" s="40">
        <v>0</v>
      </c>
      <c r="L130" s="40">
        <v>0</v>
      </c>
      <c r="M130" s="40">
        <v>0</v>
      </c>
      <c r="N130" s="40">
        <v>0</v>
      </c>
      <c r="O130" s="64" t="s">
        <v>15</v>
      </c>
      <c r="P130" s="65"/>
    </row>
    <row r="131" spans="1:17" s="34" customFormat="1" ht="66.75" customHeight="1" x14ac:dyDescent="0.15">
      <c r="A131" s="91"/>
      <c r="B131" s="92"/>
      <c r="C131" s="33">
        <v>5100</v>
      </c>
      <c r="D131" s="38" t="s">
        <v>49</v>
      </c>
      <c r="E131" s="40">
        <v>310982.21557999996</v>
      </c>
      <c r="F131" s="40">
        <v>34813</v>
      </c>
      <c r="G131" s="40">
        <v>5110.79558</v>
      </c>
      <c r="H131" s="37">
        <v>10065.42</v>
      </c>
      <c r="I131" s="37">
        <v>0</v>
      </c>
      <c r="J131" s="40">
        <v>0</v>
      </c>
      <c r="K131" s="44">
        <v>5598</v>
      </c>
      <c r="L131" s="44">
        <v>16555</v>
      </c>
      <c r="M131" s="44">
        <v>16621</v>
      </c>
      <c r="N131" s="44">
        <v>222219</v>
      </c>
      <c r="O131" s="64" t="s">
        <v>25</v>
      </c>
      <c r="P131" s="65"/>
    </row>
    <row r="132" spans="1:17" s="34" customFormat="1" ht="11.25" customHeight="1" x14ac:dyDescent="0.15">
      <c r="A132" s="91"/>
      <c r="B132" s="92"/>
      <c r="C132" s="33">
        <v>5178</v>
      </c>
      <c r="D132" s="38" t="s">
        <v>81</v>
      </c>
      <c r="E132" s="40">
        <v>4003.2809999999999</v>
      </c>
      <c r="F132" s="40">
        <v>3364.4009999999998</v>
      </c>
      <c r="G132" s="40">
        <v>0</v>
      </c>
      <c r="H132" s="37">
        <v>638.88</v>
      </c>
      <c r="I132" s="37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64" t="s">
        <v>15</v>
      </c>
      <c r="P132" s="65"/>
    </row>
    <row r="133" spans="1:17" s="34" customFormat="1" ht="11.25" x14ac:dyDescent="0.15">
      <c r="A133" s="91"/>
      <c r="B133" s="92"/>
      <c r="C133" s="33">
        <v>5252</v>
      </c>
      <c r="D133" s="38" t="s">
        <v>50</v>
      </c>
      <c r="E133" s="40">
        <v>14002.606360000002</v>
      </c>
      <c r="F133" s="40">
        <v>1176.8900000000001</v>
      </c>
      <c r="G133" s="40">
        <v>6846.6063600000007</v>
      </c>
      <c r="H133" s="37">
        <v>5979.11</v>
      </c>
      <c r="I133" s="37">
        <v>5979.1046399999996</v>
      </c>
      <c r="J133" s="40">
        <v>99.999910354551091</v>
      </c>
      <c r="K133" s="40">
        <v>0</v>
      </c>
      <c r="L133" s="40">
        <v>0</v>
      </c>
      <c r="M133" s="40">
        <v>0</v>
      </c>
      <c r="N133" s="40">
        <v>0</v>
      </c>
      <c r="O133" s="64" t="s">
        <v>15</v>
      </c>
      <c r="P133" s="65"/>
    </row>
    <row r="134" spans="1:17" s="34" customFormat="1" ht="21" x14ac:dyDescent="0.15">
      <c r="A134" s="91"/>
      <c r="B134" s="92"/>
      <c r="C134" s="33">
        <v>5277</v>
      </c>
      <c r="D134" s="38" t="s">
        <v>51</v>
      </c>
      <c r="E134" s="40">
        <v>8784.0099999999984</v>
      </c>
      <c r="F134" s="40">
        <v>0</v>
      </c>
      <c r="G134" s="40">
        <v>46.21</v>
      </c>
      <c r="H134" s="37">
        <v>8737.7999999999993</v>
      </c>
      <c r="I134" s="37">
        <v>99.22</v>
      </c>
      <c r="J134" s="40">
        <v>1.1355261049692142</v>
      </c>
      <c r="K134" s="40">
        <v>0</v>
      </c>
      <c r="L134" s="40">
        <v>0</v>
      </c>
      <c r="M134" s="40">
        <v>0</v>
      </c>
      <c r="N134" s="40">
        <v>0</v>
      </c>
      <c r="O134" s="64" t="s">
        <v>15</v>
      </c>
      <c r="P134" s="65"/>
    </row>
    <row r="135" spans="1:17" s="34" customFormat="1" ht="35.25" customHeight="1" x14ac:dyDescent="0.15">
      <c r="A135" s="91"/>
      <c r="B135" s="92"/>
      <c r="C135" s="33">
        <v>5278</v>
      </c>
      <c r="D135" s="38" t="s">
        <v>60</v>
      </c>
      <c r="E135" s="40">
        <v>4980.0029999999997</v>
      </c>
      <c r="F135" s="40">
        <v>0</v>
      </c>
      <c r="G135" s="40">
        <v>1055.4829999999999</v>
      </c>
      <c r="H135" s="37">
        <v>3724.52</v>
      </c>
      <c r="I135" s="37">
        <v>526.36800000000005</v>
      </c>
      <c r="J135" s="40">
        <v>14.13250566515954</v>
      </c>
      <c r="K135" s="40">
        <v>0</v>
      </c>
      <c r="L135" s="40">
        <v>0</v>
      </c>
      <c r="M135" s="40">
        <v>0</v>
      </c>
      <c r="N135" s="40">
        <v>0</v>
      </c>
      <c r="O135" s="64" t="s">
        <v>21</v>
      </c>
      <c r="P135" s="65"/>
    </row>
    <row r="136" spans="1:17" s="34" customFormat="1" ht="21" x14ac:dyDescent="0.15">
      <c r="A136" s="91"/>
      <c r="B136" s="92"/>
      <c r="C136" s="33">
        <v>5309</v>
      </c>
      <c r="D136" s="38" t="s">
        <v>52</v>
      </c>
      <c r="E136" s="40">
        <v>6800.00119</v>
      </c>
      <c r="F136" s="40">
        <v>175.45</v>
      </c>
      <c r="G136" s="40">
        <v>2983.1811900000002</v>
      </c>
      <c r="H136" s="37">
        <v>3641.37</v>
      </c>
      <c r="I136" s="37">
        <v>3641.3688099999999</v>
      </c>
      <c r="J136" s="40">
        <v>99.999967319992194</v>
      </c>
      <c r="K136" s="40">
        <v>0</v>
      </c>
      <c r="L136" s="40">
        <v>0</v>
      </c>
      <c r="M136" s="40">
        <v>0</v>
      </c>
      <c r="N136" s="40">
        <v>0</v>
      </c>
      <c r="O136" s="64" t="s">
        <v>15</v>
      </c>
      <c r="P136" s="65"/>
    </row>
    <row r="137" spans="1:17" s="34" customFormat="1" ht="21" x14ac:dyDescent="0.15">
      <c r="A137" s="91"/>
      <c r="B137" s="92"/>
      <c r="C137" s="33">
        <v>5333</v>
      </c>
      <c r="D137" s="38" t="s">
        <v>53</v>
      </c>
      <c r="E137" s="40">
        <v>4000</v>
      </c>
      <c r="F137" s="40">
        <v>0</v>
      </c>
      <c r="G137" s="40">
        <v>63</v>
      </c>
      <c r="H137" s="37">
        <v>3937</v>
      </c>
      <c r="I137" s="37">
        <v>1345.7914699999999</v>
      </c>
      <c r="J137" s="40">
        <v>34.183171704343408</v>
      </c>
      <c r="K137" s="40">
        <v>0</v>
      </c>
      <c r="L137" s="40">
        <v>0</v>
      </c>
      <c r="M137" s="40">
        <v>0</v>
      </c>
      <c r="N137" s="40">
        <v>0</v>
      </c>
      <c r="O137" s="64" t="s">
        <v>15</v>
      </c>
      <c r="P137" s="65"/>
    </row>
    <row r="138" spans="1:17" s="34" customFormat="1" ht="33.75" customHeight="1" x14ac:dyDescent="0.15">
      <c r="A138" s="91"/>
      <c r="B138" s="92"/>
      <c r="C138" s="33">
        <v>5335</v>
      </c>
      <c r="D138" s="38" t="s">
        <v>54</v>
      </c>
      <c r="E138" s="40">
        <v>7000.01</v>
      </c>
      <c r="F138" s="40">
        <v>0</v>
      </c>
      <c r="G138" s="40">
        <v>190.58</v>
      </c>
      <c r="H138" s="37">
        <v>6809.43</v>
      </c>
      <c r="I138" s="37">
        <v>0</v>
      </c>
      <c r="J138" s="40">
        <v>0</v>
      </c>
      <c r="K138" s="40">
        <v>0</v>
      </c>
      <c r="L138" s="40">
        <v>0</v>
      </c>
      <c r="M138" s="40">
        <v>0</v>
      </c>
      <c r="N138" s="40">
        <v>0</v>
      </c>
      <c r="O138" s="64" t="s">
        <v>15</v>
      </c>
      <c r="P138" s="65"/>
    </row>
    <row r="139" spans="1:17" s="34" customFormat="1" ht="36" customHeight="1" x14ac:dyDescent="0.15">
      <c r="A139" s="91"/>
      <c r="B139" s="92"/>
      <c r="C139" s="33">
        <v>5379</v>
      </c>
      <c r="D139" s="38" t="s">
        <v>61</v>
      </c>
      <c r="E139" s="40">
        <v>6000</v>
      </c>
      <c r="F139" s="40">
        <v>0</v>
      </c>
      <c r="G139" s="40">
        <v>0</v>
      </c>
      <c r="H139" s="37">
        <v>4500</v>
      </c>
      <c r="I139" s="37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64" t="s">
        <v>21</v>
      </c>
      <c r="P139" s="65"/>
    </row>
    <row r="140" spans="1:17" s="34" customFormat="1" ht="21" x14ac:dyDescent="0.15">
      <c r="A140" s="91"/>
      <c r="B140" s="92"/>
      <c r="C140" s="33">
        <v>5383</v>
      </c>
      <c r="D140" s="38" t="s">
        <v>62</v>
      </c>
      <c r="E140" s="40">
        <v>600</v>
      </c>
      <c r="F140" s="40">
        <v>0</v>
      </c>
      <c r="G140" s="40">
        <v>0</v>
      </c>
      <c r="H140" s="37">
        <v>600</v>
      </c>
      <c r="I140" s="37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64" t="s">
        <v>15</v>
      </c>
      <c r="P140" s="65"/>
    </row>
    <row r="141" spans="1:17" s="34" customFormat="1" ht="31.5" x14ac:dyDescent="0.15">
      <c r="A141" s="91"/>
      <c r="B141" s="92"/>
      <c r="C141" s="33">
        <v>5400</v>
      </c>
      <c r="D141" s="38" t="s">
        <v>67</v>
      </c>
      <c r="E141" s="40">
        <v>911.54554000000007</v>
      </c>
      <c r="F141" s="40">
        <v>0</v>
      </c>
      <c r="G141" s="40">
        <v>346.81554000000006</v>
      </c>
      <c r="H141" s="37">
        <v>564.73</v>
      </c>
      <c r="I141" s="37">
        <v>216.55370000000002</v>
      </c>
      <c r="J141" s="40">
        <v>38.346413330264021</v>
      </c>
      <c r="K141" s="40">
        <v>0</v>
      </c>
      <c r="L141" s="40">
        <v>0</v>
      </c>
      <c r="M141" s="40">
        <v>0</v>
      </c>
      <c r="N141" s="40">
        <v>0</v>
      </c>
      <c r="O141" s="64" t="s">
        <v>15</v>
      </c>
      <c r="P141" s="65"/>
    </row>
    <row r="142" spans="1:17" s="34" customFormat="1" ht="21" x14ac:dyDescent="0.15">
      <c r="A142" s="91"/>
      <c r="B142" s="92"/>
      <c r="C142" s="33">
        <v>5402</v>
      </c>
      <c r="D142" s="38" t="s">
        <v>68</v>
      </c>
      <c r="E142" s="40">
        <v>400</v>
      </c>
      <c r="F142" s="40">
        <v>0</v>
      </c>
      <c r="G142" s="40">
        <v>0</v>
      </c>
      <c r="H142" s="37">
        <v>400</v>
      </c>
      <c r="I142" s="37">
        <v>399.67752000000002</v>
      </c>
      <c r="J142" s="40">
        <v>99.919380000000004</v>
      </c>
      <c r="K142" s="40">
        <v>0</v>
      </c>
      <c r="L142" s="40">
        <v>0</v>
      </c>
      <c r="M142" s="40">
        <v>0</v>
      </c>
      <c r="N142" s="40">
        <v>0</v>
      </c>
      <c r="O142" s="64" t="s">
        <v>15</v>
      </c>
      <c r="P142" s="65"/>
    </row>
    <row r="143" spans="1:17" s="34" customFormat="1" ht="21" x14ac:dyDescent="0.15">
      <c r="A143" s="91"/>
      <c r="B143" s="92"/>
      <c r="C143" s="33">
        <v>5475</v>
      </c>
      <c r="D143" s="38" t="s">
        <v>157</v>
      </c>
      <c r="E143" s="40">
        <v>1500</v>
      </c>
      <c r="F143" s="40">
        <v>0</v>
      </c>
      <c r="G143" s="40">
        <v>0</v>
      </c>
      <c r="H143" s="37">
        <v>1500</v>
      </c>
      <c r="I143" s="37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64" t="s">
        <v>80</v>
      </c>
      <c r="P143" s="65"/>
    </row>
    <row r="144" spans="1:17" s="34" customFormat="1" ht="21" x14ac:dyDescent="0.15">
      <c r="A144" s="91"/>
      <c r="B144" s="92"/>
      <c r="C144" s="33">
        <v>5476</v>
      </c>
      <c r="D144" s="38" t="s">
        <v>158</v>
      </c>
      <c r="E144" s="40">
        <v>1200</v>
      </c>
      <c r="F144" s="40">
        <v>0</v>
      </c>
      <c r="G144" s="40">
        <v>0</v>
      </c>
      <c r="H144" s="37">
        <v>1200</v>
      </c>
      <c r="I144" s="37">
        <v>0</v>
      </c>
      <c r="J144" s="40">
        <v>0</v>
      </c>
      <c r="K144" s="40">
        <v>0</v>
      </c>
      <c r="L144" s="40">
        <v>0</v>
      </c>
      <c r="M144" s="40">
        <v>0</v>
      </c>
      <c r="N144" s="40">
        <v>0</v>
      </c>
      <c r="O144" s="64" t="s">
        <v>80</v>
      </c>
      <c r="P144" s="90"/>
      <c r="Q144" s="86"/>
    </row>
    <row r="145" spans="1:19" s="34" customFormat="1" ht="32.25" customHeight="1" x14ac:dyDescent="0.15">
      <c r="A145" s="91"/>
      <c r="B145" s="92"/>
      <c r="C145" s="42">
        <v>5477</v>
      </c>
      <c r="D145" s="38" t="s">
        <v>159</v>
      </c>
      <c r="E145" s="40">
        <v>40000</v>
      </c>
      <c r="F145" s="40">
        <v>0</v>
      </c>
      <c r="G145" s="40">
        <v>0</v>
      </c>
      <c r="H145" s="37">
        <v>10626</v>
      </c>
      <c r="I145" s="37">
        <v>0</v>
      </c>
      <c r="J145" s="40">
        <v>0</v>
      </c>
      <c r="K145" s="40">
        <v>0</v>
      </c>
      <c r="L145" s="40">
        <v>0</v>
      </c>
      <c r="M145" s="40">
        <v>0</v>
      </c>
      <c r="N145" s="40">
        <v>0</v>
      </c>
      <c r="O145" s="88" t="s">
        <v>21</v>
      </c>
      <c r="P145" s="90"/>
      <c r="Q145" s="86"/>
    </row>
    <row r="146" spans="1:19" s="34" customFormat="1" ht="36" customHeight="1" x14ac:dyDescent="0.15">
      <c r="A146" s="91"/>
      <c r="B146" s="92"/>
      <c r="C146" s="42">
        <v>5478</v>
      </c>
      <c r="D146" s="38" t="s">
        <v>160</v>
      </c>
      <c r="E146" s="40">
        <v>1950</v>
      </c>
      <c r="F146" s="40">
        <v>0</v>
      </c>
      <c r="G146" s="40">
        <v>0</v>
      </c>
      <c r="H146" s="37">
        <v>1900</v>
      </c>
      <c r="I146" s="37">
        <v>0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  <c r="O146" s="88" t="s">
        <v>21</v>
      </c>
      <c r="P146" s="90"/>
      <c r="Q146" s="86"/>
    </row>
    <row r="147" spans="1:19" s="34" customFormat="1" ht="21" x14ac:dyDescent="0.15">
      <c r="A147" s="91"/>
      <c r="B147" s="92"/>
      <c r="C147" s="42">
        <v>5479</v>
      </c>
      <c r="D147" s="38" t="s">
        <v>161</v>
      </c>
      <c r="E147" s="40">
        <v>5700</v>
      </c>
      <c r="F147" s="40">
        <v>0</v>
      </c>
      <c r="G147" s="40">
        <v>0</v>
      </c>
      <c r="H147" s="37">
        <v>5700</v>
      </c>
      <c r="I147" s="37">
        <v>0</v>
      </c>
      <c r="J147" s="40">
        <v>0</v>
      </c>
      <c r="K147" s="40">
        <v>0</v>
      </c>
      <c r="L147" s="40">
        <v>0</v>
      </c>
      <c r="M147" s="40">
        <v>0</v>
      </c>
      <c r="N147" s="40">
        <v>0</v>
      </c>
      <c r="O147" s="64" t="s">
        <v>80</v>
      </c>
      <c r="P147" s="85"/>
    </row>
    <row r="148" spans="1:19" s="34" customFormat="1" ht="21" x14ac:dyDescent="0.15">
      <c r="A148" s="91"/>
      <c r="B148" s="92"/>
      <c r="C148" s="42">
        <v>5480</v>
      </c>
      <c r="D148" s="38" t="s">
        <v>162</v>
      </c>
      <c r="E148" s="40">
        <v>25000</v>
      </c>
      <c r="F148" s="40">
        <v>0</v>
      </c>
      <c r="G148" s="40">
        <v>0</v>
      </c>
      <c r="H148" s="37">
        <v>25000</v>
      </c>
      <c r="I148" s="37">
        <v>0</v>
      </c>
      <c r="J148" s="40">
        <v>0</v>
      </c>
      <c r="K148" s="40">
        <v>0</v>
      </c>
      <c r="L148" s="40">
        <v>0</v>
      </c>
      <c r="M148" s="40">
        <v>0</v>
      </c>
      <c r="N148" s="40">
        <v>0</v>
      </c>
      <c r="O148" s="64" t="s">
        <v>80</v>
      </c>
      <c r="P148" s="85"/>
    </row>
    <row r="149" spans="1:19" s="34" customFormat="1" ht="21" x14ac:dyDescent="0.15">
      <c r="A149" s="91"/>
      <c r="B149" s="92"/>
      <c r="C149" s="42">
        <v>5481</v>
      </c>
      <c r="D149" s="38" t="s">
        <v>163</v>
      </c>
      <c r="E149" s="40">
        <v>3500</v>
      </c>
      <c r="F149" s="40">
        <v>0</v>
      </c>
      <c r="G149" s="40">
        <v>0</v>
      </c>
      <c r="H149" s="37">
        <v>3500</v>
      </c>
      <c r="I149" s="37">
        <v>0</v>
      </c>
      <c r="J149" s="40">
        <v>0</v>
      </c>
      <c r="K149" s="40">
        <v>0</v>
      </c>
      <c r="L149" s="40">
        <v>0</v>
      </c>
      <c r="M149" s="40">
        <v>0</v>
      </c>
      <c r="N149" s="40">
        <v>0</v>
      </c>
      <c r="O149" s="64" t="s">
        <v>80</v>
      </c>
      <c r="P149" s="85"/>
    </row>
    <row r="150" spans="1:19" s="34" customFormat="1" ht="21" x14ac:dyDescent="0.15">
      <c r="A150" s="91"/>
      <c r="B150" s="92"/>
      <c r="C150" s="42">
        <v>5482</v>
      </c>
      <c r="D150" s="38" t="s">
        <v>164</v>
      </c>
      <c r="E150" s="40">
        <v>41500</v>
      </c>
      <c r="F150" s="40">
        <v>0</v>
      </c>
      <c r="G150" s="40">
        <v>0</v>
      </c>
      <c r="H150" s="37">
        <v>1500</v>
      </c>
      <c r="I150" s="37">
        <v>0</v>
      </c>
      <c r="J150" s="40">
        <v>0</v>
      </c>
      <c r="K150" s="40">
        <v>20000</v>
      </c>
      <c r="L150" s="40">
        <v>20000</v>
      </c>
      <c r="M150" s="40">
        <v>0</v>
      </c>
      <c r="N150" s="40">
        <v>0</v>
      </c>
      <c r="O150" s="64" t="s">
        <v>80</v>
      </c>
      <c r="P150" s="85"/>
    </row>
    <row r="151" spans="1:19" s="34" customFormat="1" ht="11.25" customHeight="1" x14ac:dyDescent="0.15">
      <c r="A151" s="91"/>
      <c r="B151" s="92"/>
      <c r="C151" s="42">
        <v>5483</v>
      </c>
      <c r="D151" s="38" t="s">
        <v>165</v>
      </c>
      <c r="E151" s="40">
        <v>12194</v>
      </c>
      <c r="F151" s="40">
        <v>0</v>
      </c>
      <c r="G151" s="40">
        <v>0</v>
      </c>
      <c r="H151" s="37">
        <v>12194</v>
      </c>
      <c r="I151" s="37">
        <v>0</v>
      </c>
      <c r="J151" s="40">
        <v>0</v>
      </c>
      <c r="K151" s="40">
        <v>0</v>
      </c>
      <c r="L151" s="40">
        <v>0</v>
      </c>
      <c r="M151" s="40">
        <v>0</v>
      </c>
      <c r="N151" s="40">
        <v>0</v>
      </c>
      <c r="O151" s="64" t="s">
        <v>80</v>
      </c>
      <c r="P151" s="85"/>
    </row>
    <row r="152" spans="1:19" s="34" customFormat="1" ht="36" customHeight="1" x14ac:dyDescent="0.15">
      <c r="A152" s="91"/>
      <c r="B152" s="92"/>
      <c r="C152" s="33">
        <v>5485</v>
      </c>
      <c r="D152" s="38" t="s">
        <v>70</v>
      </c>
      <c r="E152" s="40">
        <v>540.54999999999995</v>
      </c>
      <c r="F152" s="40">
        <v>0</v>
      </c>
      <c r="G152" s="40">
        <v>0</v>
      </c>
      <c r="H152" s="37">
        <v>320.89999999999998</v>
      </c>
      <c r="I152" s="37">
        <v>0</v>
      </c>
      <c r="J152" s="40">
        <v>0</v>
      </c>
      <c r="K152" s="40">
        <v>43.93</v>
      </c>
      <c r="L152" s="40">
        <v>43.93</v>
      </c>
      <c r="M152" s="40">
        <v>43.93</v>
      </c>
      <c r="N152" s="40">
        <v>87.86</v>
      </c>
      <c r="O152" s="64" t="s">
        <v>173</v>
      </c>
      <c r="P152" s="65"/>
    </row>
    <row r="153" spans="1:19" s="34" customFormat="1" ht="21" customHeight="1" x14ac:dyDescent="0.15">
      <c r="A153" s="91"/>
      <c r="B153" s="92"/>
      <c r="C153" s="33">
        <v>5487</v>
      </c>
      <c r="D153" s="38" t="s">
        <v>71</v>
      </c>
      <c r="E153" s="40">
        <v>1700</v>
      </c>
      <c r="F153" s="40">
        <v>0</v>
      </c>
      <c r="G153" s="40">
        <v>52.13</v>
      </c>
      <c r="H153" s="37">
        <v>1647.87</v>
      </c>
      <c r="I153" s="37">
        <v>1258.3852199999999</v>
      </c>
      <c r="J153" s="40">
        <v>76.364350343170273</v>
      </c>
      <c r="K153" s="40">
        <v>0</v>
      </c>
      <c r="L153" s="40">
        <v>0</v>
      </c>
      <c r="M153" s="40">
        <v>0</v>
      </c>
      <c r="N153" s="40">
        <v>0</v>
      </c>
      <c r="O153" s="64" t="s">
        <v>15</v>
      </c>
      <c r="P153" s="65"/>
    </row>
    <row r="154" spans="1:19" s="34" customFormat="1" ht="21" customHeight="1" x14ac:dyDescent="0.15">
      <c r="A154" s="91"/>
      <c r="B154" s="92"/>
      <c r="C154" s="33">
        <v>5498</v>
      </c>
      <c r="D154" s="38" t="s">
        <v>85</v>
      </c>
      <c r="E154" s="40">
        <v>345.65</v>
      </c>
      <c r="F154" s="40">
        <v>0</v>
      </c>
      <c r="G154" s="40">
        <v>0</v>
      </c>
      <c r="H154" s="37">
        <v>345.65</v>
      </c>
      <c r="I154" s="37">
        <v>0</v>
      </c>
      <c r="J154" s="40">
        <v>0</v>
      </c>
      <c r="K154" s="40">
        <v>0</v>
      </c>
      <c r="L154" s="40">
        <v>0</v>
      </c>
      <c r="M154" s="40">
        <v>0</v>
      </c>
      <c r="N154" s="40">
        <v>0</v>
      </c>
      <c r="O154" s="64" t="s">
        <v>80</v>
      </c>
      <c r="P154" s="65"/>
    </row>
    <row r="155" spans="1:19" s="34" customFormat="1" ht="31.5" x14ac:dyDescent="0.15">
      <c r="A155" s="91"/>
      <c r="B155" s="92"/>
      <c r="C155" s="33">
        <v>5499</v>
      </c>
      <c r="D155" s="38" t="s">
        <v>86</v>
      </c>
      <c r="E155" s="40">
        <v>198.62</v>
      </c>
      <c r="F155" s="40">
        <v>0</v>
      </c>
      <c r="G155" s="40">
        <v>0</v>
      </c>
      <c r="H155" s="37">
        <v>198.62</v>
      </c>
      <c r="I155" s="37">
        <v>192.40783999999999</v>
      </c>
      <c r="J155" s="40">
        <v>96.872339140066458</v>
      </c>
      <c r="K155" s="40">
        <v>0</v>
      </c>
      <c r="L155" s="40">
        <v>0</v>
      </c>
      <c r="M155" s="40">
        <v>0</v>
      </c>
      <c r="N155" s="40">
        <v>0</v>
      </c>
      <c r="O155" s="64" t="s">
        <v>80</v>
      </c>
      <c r="P155" s="65"/>
    </row>
    <row r="156" spans="1:19" s="34" customFormat="1" ht="32.25" customHeight="1" x14ac:dyDescent="0.15">
      <c r="A156" s="91"/>
      <c r="B156" s="92"/>
      <c r="C156" s="33">
        <v>5500</v>
      </c>
      <c r="D156" s="38" t="s">
        <v>166</v>
      </c>
      <c r="E156" s="40">
        <v>3144.62</v>
      </c>
      <c r="F156" s="40">
        <v>0</v>
      </c>
      <c r="G156" s="40">
        <v>0</v>
      </c>
      <c r="H156" s="37">
        <v>2504.62</v>
      </c>
      <c r="I156" s="37">
        <v>2504.6206000000002</v>
      </c>
      <c r="J156" s="40">
        <v>100.00002395572982</v>
      </c>
      <c r="K156" s="40">
        <v>0</v>
      </c>
      <c r="L156" s="40">
        <v>0</v>
      </c>
      <c r="M156" s="40">
        <v>0</v>
      </c>
      <c r="N156" s="40">
        <v>0</v>
      </c>
      <c r="O156" s="64" t="s">
        <v>21</v>
      </c>
      <c r="P156" s="86"/>
      <c r="S156" s="50"/>
    </row>
    <row r="157" spans="1:19" s="34" customFormat="1" ht="30.75" customHeight="1" x14ac:dyDescent="0.15">
      <c r="A157" s="91"/>
      <c r="B157" s="92"/>
      <c r="C157" s="33">
        <v>5501</v>
      </c>
      <c r="D157" s="38" t="s">
        <v>167</v>
      </c>
      <c r="E157" s="40">
        <v>12998.5</v>
      </c>
      <c r="F157" s="40">
        <v>0</v>
      </c>
      <c r="G157" s="40">
        <v>0</v>
      </c>
      <c r="H157" s="37">
        <v>9600</v>
      </c>
      <c r="I157" s="37">
        <v>9600</v>
      </c>
      <c r="J157" s="40">
        <v>100</v>
      </c>
      <c r="K157" s="40">
        <v>0</v>
      </c>
      <c r="L157" s="40">
        <v>0</v>
      </c>
      <c r="M157" s="40">
        <v>0</v>
      </c>
      <c r="N157" s="40">
        <v>0</v>
      </c>
      <c r="O157" s="64" t="s">
        <v>21</v>
      </c>
      <c r="P157" s="86"/>
      <c r="S157" s="50"/>
    </row>
    <row r="158" spans="1:19" s="34" customFormat="1" ht="33" customHeight="1" x14ac:dyDescent="0.15">
      <c r="A158" s="91"/>
      <c r="B158" s="92"/>
      <c r="C158" s="33">
        <v>5505</v>
      </c>
      <c r="D158" s="38" t="s">
        <v>168</v>
      </c>
      <c r="E158" s="40">
        <v>2802.91</v>
      </c>
      <c r="F158" s="40">
        <v>0</v>
      </c>
      <c r="G158" s="40">
        <v>0</v>
      </c>
      <c r="H158" s="37">
        <v>2101.91</v>
      </c>
      <c r="I158" s="37">
        <v>2101.9093800000001</v>
      </c>
      <c r="J158" s="40">
        <v>99.999970503018702</v>
      </c>
      <c r="K158" s="40">
        <v>0</v>
      </c>
      <c r="L158" s="40">
        <v>0</v>
      </c>
      <c r="M158" s="40">
        <v>0</v>
      </c>
      <c r="N158" s="40">
        <v>0</v>
      </c>
      <c r="O158" s="64" t="s">
        <v>21</v>
      </c>
      <c r="P158" s="90"/>
      <c r="Q158" s="86"/>
      <c r="S158" s="50"/>
    </row>
    <row r="159" spans="1:19" s="34" customFormat="1" ht="15" x14ac:dyDescent="0.15">
      <c r="A159" s="91"/>
      <c r="B159" s="92"/>
      <c r="C159" s="33">
        <v>5511</v>
      </c>
      <c r="D159" s="38" t="s">
        <v>180</v>
      </c>
      <c r="E159" s="40">
        <v>300</v>
      </c>
      <c r="F159" s="40">
        <v>0</v>
      </c>
      <c r="G159" s="40">
        <v>0</v>
      </c>
      <c r="H159" s="37">
        <v>300</v>
      </c>
      <c r="I159" s="37">
        <v>0</v>
      </c>
      <c r="J159" s="40">
        <v>0</v>
      </c>
      <c r="K159" s="40">
        <v>0</v>
      </c>
      <c r="L159" s="40">
        <v>0</v>
      </c>
      <c r="M159" s="40">
        <v>0</v>
      </c>
      <c r="N159" s="40">
        <v>0</v>
      </c>
      <c r="O159" s="83" t="s">
        <v>15</v>
      </c>
      <c r="P159" s="86"/>
    </row>
    <row r="160" spans="1:19" s="34" customFormat="1" ht="11.25" x14ac:dyDescent="0.15">
      <c r="A160" s="91"/>
      <c r="B160" s="92"/>
      <c r="C160" s="56" t="s">
        <v>0</v>
      </c>
      <c r="D160" s="6" t="s">
        <v>29</v>
      </c>
      <c r="E160" s="39">
        <v>523490.38266999996</v>
      </c>
      <c r="F160" s="39">
        <v>39529.740999999995</v>
      </c>
      <c r="G160" s="39">
        <v>17094.801670000001</v>
      </c>
      <c r="H160" s="36">
        <v>129789.68999999997</v>
      </c>
      <c r="I160" s="36">
        <v>27917.258460000001</v>
      </c>
      <c r="J160" s="39">
        <v>21.509611788116612</v>
      </c>
      <c r="K160" s="39">
        <v>25641.93</v>
      </c>
      <c r="L160" s="39">
        <v>36598.93</v>
      </c>
      <c r="M160" s="39">
        <v>16664.93</v>
      </c>
      <c r="N160" s="39">
        <v>222306.86</v>
      </c>
      <c r="O160" s="64" t="s">
        <v>15</v>
      </c>
      <c r="P160" s="65"/>
    </row>
    <row r="161" spans="1:16" s="34" customFormat="1" ht="11.25" customHeight="1" x14ac:dyDescent="0.15">
      <c r="A161" s="58" t="s">
        <v>26</v>
      </c>
      <c r="B161" s="80"/>
      <c r="C161" s="80"/>
      <c r="D161" s="80" t="s">
        <v>0</v>
      </c>
      <c r="E161" s="27" t="s">
        <v>0</v>
      </c>
      <c r="F161" s="55" t="s">
        <v>0</v>
      </c>
      <c r="G161" s="55" t="s">
        <v>0</v>
      </c>
      <c r="H161" s="37" t="s">
        <v>0</v>
      </c>
      <c r="I161" s="37" t="s">
        <v>0</v>
      </c>
      <c r="J161" s="55" t="s">
        <v>0</v>
      </c>
      <c r="K161" s="55" t="s">
        <v>0</v>
      </c>
      <c r="L161" s="55" t="s">
        <v>0</v>
      </c>
      <c r="M161" s="55" t="s">
        <v>0</v>
      </c>
      <c r="N161" s="55" t="s">
        <v>0</v>
      </c>
      <c r="O161" s="60" t="s">
        <v>0</v>
      </c>
      <c r="P161" s="61"/>
    </row>
    <row r="162" spans="1:16" s="34" customFormat="1" ht="21" x14ac:dyDescent="0.15">
      <c r="A162" s="62" t="s">
        <v>0</v>
      </c>
      <c r="B162" s="61"/>
      <c r="C162" s="33">
        <v>5394</v>
      </c>
      <c r="D162" s="38" t="s">
        <v>88</v>
      </c>
      <c r="E162" s="40">
        <v>450</v>
      </c>
      <c r="F162" s="40">
        <v>0</v>
      </c>
      <c r="G162" s="40">
        <v>0</v>
      </c>
      <c r="H162" s="37">
        <v>450</v>
      </c>
      <c r="I162" s="37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64" t="s">
        <v>15</v>
      </c>
      <c r="P162" s="65"/>
    </row>
    <row r="163" spans="1:16" s="34" customFormat="1" ht="11.25" x14ac:dyDescent="0.15">
      <c r="A163" s="63"/>
      <c r="B163" s="61"/>
      <c r="C163" s="56" t="s">
        <v>0</v>
      </c>
      <c r="D163" s="6" t="s">
        <v>29</v>
      </c>
      <c r="E163" s="39">
        <v>450</v>
      </c>
      <c r="F163" s="39">
        <v>0</v>
      </c>
      <c r="G163" s="39">
        <v>0</v>
      </c>
      <c r="H163" s="54">
        <v>450</v>
      </c>
      <c r="I163" s="54">
        <v>0</v>
      </c>
      <c r="J163" s="39">
        <v>0</v>
      </c>
      <c r="K163" s="39">
        <v>0</v>
      </c>
      <c r="L163" s="39">
        <v>0</v>
      </c>
      <c r="M163" s="39">
        <v>0</v>
      </c>
      <c r="N163" s="39">
        <v>0</v>
      </c>
      <c r="O163" s="64" t="s">
        <v>0</v>
      </c>
      <c r="P163" s="65"/>
    </row>
    <row r="164" spans="1:16" s="34" customFormat="1" ht="11.25" customHeight="1" x14ac:dyDescent="0.15">
      <c r="A164" s="28" t="s">
        <v>27</v>
      </c>
      <c r="B164" s="53"/>
      <c r="C164" s="52"/>
      <c r="D164" s="27" t="s">
        <v>0</v>
      </c>
      <c r="E164" s="36">
        <v>1490146.5958400001</v>
      </c>
      <c r="F164" s="36">
        <v>166783.929</v>
      </c>
      <c r="G164" s="36">
        <v>94141.286840000001</v>
      </c>
      <c r="H164" s="36">
        <v>616549.24</v>
      </c>
      <c r="I164" s="36">
        <v>43977.033689999997</v>
      </c>
      <c r="J164" s="36">
        <v>7.1327691021077237</v>
      </c>
      <c r="K164" s="36">
        <v>108088.93</v>
      </c>
      <c r="L164" s="36">
        <v>107812.93</v>
      </c>
      <c r="M164" s="36">
        <v>48678.93</v>
      </c>
      <c r="N164" s="36">
        <v>289346.86</v>
      </c>
      <c r="O164" s="60" t="s">
        <v>0</v>
      </c>
      <c r="P164" s="61"/>
    </row>
    <row r="169" spans="1:16" s="34" customFormat="1" x14ac:dyDescent="0.15">
      <c r="A169" s="70" t="s">
        <v>0</v>
      </c>
      <c r="B169" s="61"/>
      <c r="C169" s="70" t="s">
        <v>1</v>
      </c>
      <c r="D169" s="70" t="s">
        <v>2</v>
      </c>
      <c r="E169" s="70" t="s">
        <v>3</v>
      </c>
      <c r="F169" s="72" t="s">
        <v>4</v>
      </c>
      <c r="G169" s="61"/>
      <c r="H169" s="56" t="s">
        <v>5</v>
      </c>
      <c r="I169" s="56" t="s">
        <v>6</v>
      </c>
      <c r="J169" s="56" t="s">
        <v>7</v>
      </c>
      <c r="K169" s="72" t="s">
        <v>8</v>
      </c>
      <c r="L169" s="61"/>
      <c r="M169" s="61"/>
      <c r="N169" s="61"/>
      <c r="O169" s="72" t="s">
        <v>9</v>
      </c>
      <c r="P169" s="61"/>
    </row>
    <row r="170" spans="1:16" s="34" customFormat="1" ht="10.5" customHeight="1" x14ac:dyDescent="0.15">
      <c r="A170" s="61"/>
      <c r="B170" s="61"/>
      <c r="C170" s="71"/>
      <c r="D170" s="61"/>
      <c r="E170" s="61"/>
      <c r="F170" s="56" t="s">
        <v>74</v>
      </c>
      <c r="G170" s="56">
        <v>2015</v>
      </c>
      <c r="H170" s="72" t="s">
        <v>75</v>
      </c>
      <c r="I170" s="61"/>
      <c r="J170" s="61"/>
      <c r="K170" s="56" t="s">
        <v>10</v>
      </c>
      <c r="L170" s="56" t="s">
        <v>11</v>
      </c>
      <c r="M170" s="56">
        <v>2019</v>
      </c>
      <c r="N170" s="56" t="s">
        <v>76</v>
      </c>
      <c r="O170" s="72" t="s">
        <v>0</v>
      </c>
      <c r="P170" s="61"/>
    </row>
    <row r="171" spans="1:16" s="34" customFormat="1" ht="10.5" customHeight="1" x14ac:dyDescent="0.15">
      <c r="A171" s="58" t="s">
        <v>28</v>
      </c>
      <c r="B171" s="80"/>
      <c r="C171" s="80"/>
      <c r="D171" s="80"/>
      <c r="E171" s="27" t="s">
        <v>0</v>
      </c>
      <c r="F171" s="55" t="s">
        <v>0</v>
      </c>
      <c r="G171" s="55" t="s">
        <v>0</v>
      </c>
      <c r="H171" s="12" t="s">
        <v>0</v>
      </c>
      <c r="I171" s="12" t="s">
        <v>0</v>
      </c>
      <c r="J171" s="55" t="s">
        <v>0</v>
      </c>
      <c r="K171" s="55" t="s">
        <v>0</v>
      </c>
      <c r="L171" s="55" t="s">
        <v>0</v>
      </c>
      <c r="M171" s="55" t="s">
        <v>0</v>
      </c>
      <c r="N171" s="55" t="s">
        <v>0</v>
      </c>
      <c r="O171" s="60" t="s">
        <v>0</v>
      </c>
      <c r="P171" s="61"/>
    </row>
    <row r="172" spans="1:16" s="34" customFormat="1" ht="161.25" customHeight="1" x14ac:dyDescent="0.15">
      <c r="A172" s="62" t="s">
        <v>0</v>
      </c>
      <c r="B172" s="61"/>
      <c r="C172" s="33">
        <v>1108</v>
      </c>
      <c r="D172" s="13" t="s">
        <v>28</v>
      </c>
      <c r="E172" s="40">
        <v>621000.00029999996</v>
      </c>
      <c r="F172" s="40">
        <v>28344.948</v>
      </c>
      <c r="G172" s="40">
        <v>6263.6922999999997</v>
      </c>
      <c r="H172" s="20">
        <v>258391.36</v>
      </c>
      <c r="I172" s="20">
        <v>6.2</v>
      </c>
      <c r="J172" s="40">
        <v>2.3994610346104455E-3</v>
      </c>
      <c r="K172" s="40">
        <v>289000</v>
      </c>
      <c r="L172" s="40">
        <v>39000</v>
      </c>
      <c r="M172" s="40">
        <v>0</v>
      </c>
      <c r="N172" s="40">
        <v>0</v>
      </c>
      <c r="O172" s="64" t="s">
        <v>72</v>
      </c>
      <c r="P172" s="65"/>
    </row>
    <row r="173" spans="1:16" s="34" customFormat="1" x14ac:dyDescent="0.15">
      <c r="A173" s="63"/>
      <c r="B173" s="61"/>
      <c r="C173" s="15" t="s">
        <v>0</v>
      </c>
      <c r="D173" s="6" t="s">
        <v>29</v>
      </c>
      <c r="E173" s="16">
        <v>621000.00029999996</v>
      </c>
      <c r="F173" s="16">
        <v>28344.948</v>
      </c>
      <c r="G173" s="51">
        <v>6263.6922999999997</v>
      </c>
      <c r="H173" s="51">
        <v>258391.36</v>
      </c>
      <c r="I173" s="51">
        <v>6.2</v>
      </c>
      <c r="J173" s="51">
        <v>2.3994610346104455E-3</v>
      </c>
      <c r="K173" s="16">
        <v>289000</v>
      </c>
      <c r="L173" s="16">
        <v>39000</v>
      </c>
      <c r="M173" s="16">
        <v>0</v>
      </c>
      <c r="N173" s="16">
        <v>0</v>
      </c>
      <c r="O173" s="105" t="s">
        <v>0</v>
      </c>
      <c r="P173" s="61"/>
    </row>
    <row r="174" spans="1:16" s="24" customFormat="1" ht="15" x14ac:dyDescent="0.15">
      <c r="A174" s="101" t="s">
        <v>184</v>
      </c>
      <c r="B174" s="102"/>
      <c r="C174" s="102"/>
      <c r="D174" s="103"/>
      <c r="E174" s="23">
        <v>2111146.59614</v>
      </c>
      <c r="F174" s="23">
        <v>195128.87700000001</v>
      </c>
      <c r="G174" s="23">
        <v>100404.97914</v>
      </c>
      <c r="H174" s="23">
        <v>874940.6</v>
      </c>
      <c r="I174" s="23">
        <v>43983.233689999994</v>
      </c>
      <c r="J174" s="36">
        <v>5.0269965401079792</v>
      </c>
      <c r="K174" s="23">
        <v>397088.93</v>
      </c>
      <c r="L174" s="23">
        <v>146812.93</v>
      </c>
      <c r="M174" s="23">
        <v>48678.93</v>
      </c>
      <c r="N174" s="23">
        <v>289346.86</v>
      </c>
      <c r="O174" s="101" t="s">
        <v>0</v>
      </c>
      <c r="P174" s="104"/>
    </row>
    <row r="178" spans="7:8" x14ac:dyDescent="0.15">
      <c r="G178" s="29"/>
      <c r="H178" s="30"/>
    </row>
    <row r="182" spans="7:8" x14ac:dyDescent="0.15">
      <c r="G182" s="31"/>
    </row>
  </sheetData>
  <mergeCells count="203">
    <mergeCell ref="A174:D174"/>
    <mergeCell ref="O174:P174"/>
    <mergeCell ref="O169:P169"/>
    <mergeCell ref="H170:J170"/>
    <mergeCell ref="O170:P170"/>
    <mergeCell ref="A171:D171"/>
    <mergeCell ref="O171:P171"/>
    <mergeCell ref="A172:B173"/>
    <mergeCell ref="O172:P172"/>
    <mergeCell ref="O173:P173"/>
    <mergeCell ref="A162:B163"/>
    <mergeCell ref="O162:P162"/>
    <mergeCell ref="O163:P163"/>
    <mergeCell ref="O164:P164"/>
    <mergeCell ref="A169:B170"/>
    <mergeCell ref="C169:C170"/>
    <mergeCell ref="D169:D170"/>
    <mergeCell ref="E169:E170"/>
    <mergeCell ref="F169:G169"/>
    <mergeCell ref="K169:N169"/>
    <mergeCell ref="O157:P157"/>
    <mergeCell ref="O158:Q158"/>
    <mergeCell ref="O159:P159"/>
    <mergeCell ref="O160:P160"/>
    <mergeCell ref="A161:D161"/>
    <mergeCell ref="O161:P161"/>
    <mergeCell ref="O151:P151"/>
    <mergeCell ref="O152:P152"/>
    <mergeCell ref="O153:P153"/>
    <mergeCell ref="O154:P154"/>
    <mergeCell ref="O155:P155"/>
    <mergeCell ref="O156:P156"/>
    <mergeCell ref="A130:B160"/>
    <mergeCell ref="O130:P130"/>
    <mergeCell ref="O131:P131"/>
    <mergeCell ref="O132:P132"/>
    <mergeCell ref="O133:P133"/>
    <mergeCell ref="O134:P134"/>
    <mergeCell ref="O135:P135"/>
    <mergeCell ref="O136:P136"/>
    <mergeCell ref="O137:P137"/>
    <mergeCell ref="O138:P138"/>
    <mergeCell ref="O145:Q145"/>
    <mergeCell ref="O146:Q146"/>
    <mergeCell ref="O147:P147"/>
    <mergeCell ref="O148:P148"/>
    <mergeCell ref="O149:P149"/>
    <mergeCell ref="O150:P150"/>
    <mergeCell ref="O139:P139"/>
    <mergeCell ref="O140:P140"/>
    <mergeCell ref="O141:P141"/>
    <mergeCell ref="O142:P142"/>
    <mergeCell ref="O143:P143"/>
    <mergeCell ref="O144:Q144"/>
    <mergeCell ref="O124:P124"/>
    <mergeCell ref="O125:P125"/>
    <mergeCell ref="O126:P126"/>
    <mergeCell ref="O127:P127"/>
    <mergeCell ref="O128:P128"/>
    <mergeCell ref="A129:D129"/>
    <mergeCell ref="O129:P129"/>
    <mergeCell ref="O118:Q118"/>
    <mergeCell ref="O119:Q119"/>
    <mergeCell ref="O120:Q120"/>
    <mergeCell ref="O121:Q121"/>
    <mergeCell ref="O122:P122"/>
    <mergeCell ref="A123:D123"/>
    <mergeCell ref="O123:P123"/>
    <mergeCell ref="O112:Q112"/>
    <mergeCell ref="O113:Q113"/>
    <mergeCell ref="O114:Q114"/>
    <mergeCell ref="O115:Q115"/>
    <mergeCell ref="O116:Q116"/>
    <mergeCell ref="O117:P117"/>
    <mergeCell ref="O106:Q106"/>
    <mergeCell ref="O107:Q107"/>
    <mergeCell ref="O108:Q108"/>
    <mergeCell ref="O109:Q109"/>
    <mergeCell ref="O110:Q110"/>
    <mergeCell ref="O111:Q111"/>
    <mergeCell ref="O100:Q100"/>
    <mergeCell ref="O101:Q101"/>
    <mergeCell ref="O102:Q102"/>
    <mergeCell ref="O103:Q103"/>
    <mergeCell ref="O104:Q104"/>
    <mergeCell ref="O105:Q105"/>
    <mergeCell ref="O94:Q94"/>
    <mergeCell ref="O95:Q95"/>
    <mergeCell ref="O96:Q96"/>
    <mergeCell ref="O97:Q97"/>
    <mergeCell ref="O98:Q98"/>
    <mergeCell ref="O99:Q99"/>
    <mergeCell ref="O73:P73"/>
    <mergeCell ref="O74:P74"/>
    <mergeCell ref="O75:P75"/>
    <mergeCell ref="O88:P88"/>
    <mergeCell ref="O89:Q89"/>
    <mergeCell ref="O90:Q90"/>
    <mergeCell ref="O91:Q91"/>
    <mergeCell ref="O92:Q92"/>
    <mergeCell ref="O93:Q93"/>
    <mergeCell ref="O82:Q82"/>
    <mergeCell ref="O83:P83"/>
    <mergeCell ref="O84:Q84"/>
    <mergeCell ref="O85:Q85"/>
    <mergeCell ref="O86:P86"/>
    <mergeCell ref="O87:P87"/>
    <mergeCell ref="O65:P65"/>
    <mergeCell ref="O66:P66"/>
    <mergeCell ref="O67:P67"/>
    <mergeCell ref="O68:P68"/>
    <mergeCell ref="O69:Q69"/>
    <mergeCell ref="O56:P56"/>
    <mergeCell ref="A57:D57"/>
    <mergeCell ref="O57:P57"/>
    <mergeCell ref="A58:B122"/>
    <mergeCell ref="O58:P58"/>
    <mergeCell ref="O59:P59"/>
    <mergeCell ref="O60:P60"/>
    <mergeCell ref="O61:P61"/>
    <mergeCell ref="O62:P62"/>
    <mergeCell ref="O63:P63"/>
    <mergeCell ref="O76:P76"/>
    <mergeCell ref="O77:P77"/>
    <mergeCell ref="O78:P78"/>
    <mergeCell ref="O79:P79"/>
    <mergeCell ref="O80:Q80"/>
    <mergeCell ref="O81:Q81"/>
    <mergeCell ref="O70:P70"/>
    <mergeCell ref="O71:P71"/>
    <mergeCell ref="O72:P72"/>
    <mergeCell ref="O54:P54"/>
    <mergeCell ref="O55:P55"/>
    <mergeCell ref="O44:P44"/>
    <mergeCell ref="O45:P45"/>
    <mergeCell ref="O46:P46"/>
    <mergeCell ref="O47:P47"/>
    <mergeCell ref="O48:P48"/>
    <mergeCell ref="O49:P49"/>
    <mergeCell ref="O64:P64"/>
    <mergeCell ref="O36:P36"/>
    <mergeCell ref="O37:P37"/>
    <mergeCell ref="O38:P38"/>
    <mergeCell ref="A39:D39"/>
    <mergeCell ref="O39:P39"/>
    <mergeCell ref="A40:B56"/>
    <mergeCell ref="O40:P40"/>
    <mergeCell ref="O41:P41"/>
    <mergeCell ref="O42:P42"/>
    <mergeCell ref="O43:P43"/>
    <mergeCell ref="A27:B38"/>
    <mergeCell ref="O27:P27"/>
    <mergeCell ref="O28:P28"/>
    <mergeCell ref="O29:P29"/>
    <mergeCell ref="O30:P30"/>
    <mergeCell ref="O31:P31"/>
    <mergeCell ref="O32:P32"/>
    <mergeCell ref="O33:P33"/>
    <mergeCell ref="O34:Q34"/>
    <mergeCell ref="O35:P35"/>
    <mergeCell ref="O50:P50"/>
    <mergeCell ref="O51:P51"/>
    <mergeCell ref="O52:P52"/>
    <mergeCell ref="O53:Q53"/>
    <mergeCell ref="A23:B25"/>
    <mergeCell ref="O23:P23"/>
    <mergeCell ref="O24:P24"/>
    <mergeCell ref="O25:P25"/>
    <mergeCell ref="A26:D26"/>
    <mergeCell ref="O26:P26"/>
    <mergeCell ref="A19:D19"/>
    <mergeCell ref="O19:P19"/>
    <mergeCell ref="A20:B21"/>
    <mergeCell ref="O20:P20"/>
    <mergeCell ref="O21:P21"/>
    <mergeCell ref="A22:D22"/>
    <mergeCell ref="O22:P22"/>
    <mergeCell ref="A11:B18"/>
    <mergeCell ref="O11:P11"/>
    <mergeCell ref="O12:P12"/>
    <mergeCell ref="O13:P13"/>
    <mergeCell ref="O14:P14"/>
    <mergeCell ref="O15:P15"/>
    <mergeCell ref="O16:P16"/>
    <mergeCell ref="O17:P17"/>
    <mergeCell ref="O18:P18"/>
    <mergeCell ref="A7:D7"/>
    <mergeCell ref="O7:P7"/>
    <mergeCell ref="A8:B9"/>
    <mergeCell ref="O8:P8"/>
    <mergeCell ref="O9:P9"/>
    <mergeCell ref="A10:D10"/>
    <mergeCell ref="O10:P10"/>
    <mergeCell ref="E1:P1"/>
    <mergeCell ref="A5:B6"/>
    <mergeCell ref="C5:C6"/>
    <mergeCell ref="D5:D6"/>
    <mergeCell ref="E5:E6"/>
    <mergeCell ref="F5:G5"/>
    <mergeCell ref="K5:N5"/>
    <mergeCell ref="O5:P5"/>
    <mergeCell ref="H6:J6"/>
    <mergeCell ref="O6:P6"/>
  </mergeCells>
  <printOptions horizontalCentered="1"/>
  <pageMargins left="0.19685039370078741" right="0.19685039370078741" top="0.31496062992125984" bottom="0.27559055118110237" header="0.31496062992125984" footer="0.31496062992125984"/>
  <pageSetup paperSize="9" scale="49" orientation="landscape" r:id="rId1"/>
  <headerFooter>
    <oddFooter>&amp;C&amp;P</oddFooter>
  </headerFooter>
  <rowBreaks count="3" manualBreakCount="3">
    <brk id="53" min="1" max="15" man="1"/>
    <brk id="91" min="1" max="15" man="1"/>
    <brk id="130" min="1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2"/>
  <sheetViews>
    <sheetView view="pageBreakPreview" zoomScale="80" zoomScaleNormal="90" zoomScaleSheetLayoutView="80" workbookViewId="0">
      <pane xSplit="5" ySplit="6" topLeftCell="H7" activePane="bottomRight" state="frozen"/>
      <selection pane="topRight" activeCell="F1" sqref="F1"/>
      <selection pane="bottomLeft" activeCell="A7" sqref="A7"/>
      <selection pane="bottomRight" activeCell="F12" sqref="F12"/>
    </sheetView>
  </sheetViews>
  <sheetFormatPr defaultRowHeight="10.5" x14ac:dyDescent="0.15"/>
  <cols>
    <col min="1" max="1" width="0.140625" style="9" customWidth="1"/>
    <col min="2" max="2" width="3.140625" style="9" customWidth="1"/>
    <col min="3" max="3" width="9.85546875" style="4" customWidth="1"/>
    <col min="4" max="4" width="50.140625" style="9" customWidth="1"/>
    <col min="5" max="7" width="16.140625" style="9" customWidth="1"/>
    <col min="8" max="9" width="16.140625" style="1" customWidth="1"/>
    <col min="10" max="10" width="9.5703125" style="9" customWidth="1"/>
    <col min="11" max="14" width="16.140625" style="9" customWidth="1"/>
    <col min="15" max="15" width="2" style="9" customWidth="1"/>
    <col min="16" max="16" width="29.7109375" style="9" customWidth="1"/>
    <col min="17" max="17" width="0" style="9" hidden="1" customWidth="1"/>
    <col min="18" max="18" width="16.28515625" style="9" customWidth="1"/>
    <col min="19" max="19" width="11.42578125" style="9" bestFit="1" customWidth="1"/>
    <col min="20" max="16384" width="9.140625" style="9"/>
  </cols>
  <sheetData>
    <row r="1" spans="1:16" s="1" customFormat="1" ht="18" x14ac:dyDescent="0.2">
      <c r="A1" s="3"/>
      <c r="B1" s="3" t="s">
        <v>181</v>
      </c>
      <c r="C1" s="7"/>
      <c r="D1" s="5"/>
      <c r="E1" s="69" t="s">
        <v>73</v>
      </c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1:16" s="1" customFormat="1" ht="12.75" customHeight="1" x14ac:dyDescent="0.2">
      <c r="A2" s="3"/>
      <c r="B2" s="3" t="s">
        <v>182</v>
      </c>
      <c r="C2" s="7"/>
      <c r="D2" s="5"/>
    </row>
    <row r="3" spans="1:16" s="1" customFormat="1" x14ac:dyDescent="0.15">
      <c r="C3" s="4"/>
    </row>
    <row r="4" spans="1:16" s="1" customFormat="1" x14ac:dyDescent="0.15">
      <c r="C4" s="4"/>
    </row>
    <row r="5" spans="1:16" s="1" customFormat="1" ht="18.75" customHeight="1" x14ac:dyDescent="0.15">
      <c r="A5" s="70" t="s">
        <v>0</v>
      </c>
      <c r="B5" s="61"/>
      <c r="C5" s="70" t="s">
        <v>1</v>
      </c>
      <c r="D5" s="70" t="s">
        <v>2</v>
      </c>
      <c r="E5" s="70" t="s">
        <v>3</v>
      </c>
      <c r="F5" s="72" t="s">
        <v>4</v>
      </c>
      <c r="G5" s="61"/>
      <c r="H5" s="22" t="s">
        <v>5</v>
      </c>
      <c r="I5" s="43" t="s">
        <v>6</v>
      </c>
      <c r="J5" s="8" t="s">
        <v>7</v>
      </c>
      <c r="K5" s="72" t="s">
        <v>8</v>
      </c>
      <c r="L5" s="61"/>
      <c r="M5" s="61"/>
      <c r="N5" s="61"/>
      <c r="O5" s="72" t="s">
        <v>9</v>
      </c>
      <c r="P5" s="61"/>
    </row>
    <row r="6" spans="1:16" s="1" customFormat="1" ht="14.25" customHeight="1" x14ac:dyDescent="0.15">
      <c r="A6" s="61"/>
      <c r="B6" s="61"/>
      <c r="C6" s="71"/>
      <c r="D6" s="61"/>
      <c r="E6" s="61"/>
      <c r="F6" s="43" t="s">
        <v>74</v>
      </c>
      <c r="G6" s="43">
        <v>2015</v>
      </c>
      <c r="H6" s="72" t="s">
        <v>183</v>
      </c>
      <c r="I6" s="61"/>
      <c r="J6" s="61"/>
      <c r="K6" s="32" t="s">
        <v>10</v>
      </c>
      <c r="L6" s="32" t="s">
        <v>11</v>
      </c>
      <c r="M6" s="8">
        <v>2019</v>
      </c>
      <c r="N6" s="8" t="s">
        <v>76</v>
      </c>
      <c r="O6" s="72" t="s">
        <v>0</v>
      </c>
      <c r="P6" s="61"/>
    </row>
    <row r="7" spans="1:16" s="1" customFormat="1" x14ac:dyDescent="0.15">
      <c r="A7" s="58" t="s">
        <v>12</v>
      </c>
      <c r="B7" s="59"/>
      <c r="C7" s="59"/>
      <c r="D7" s="59"/>
      <c r="E7" s="10" t="s">
        <v>0</v>
      </c>
      <c r="F7" s="11" t="s">
        <v>0</v>
      </c>
      <c r="G7" s="11" t="s">
        <v>0</v>
      </c>
      <c r="H7" s="14" t="s">
        <v>0</v>
      </c>
      <c r="I7" s="14" t="s">
        <v>0</v>
      </c>
      <c r="J7" s="11" t="s">
        <v>0</v>
      </c>
      <c r="K7" s="11" t="s">
        <v>0</v>
      </c>
      <c r="L7" s="11" t="s">
        <v>0</v>
      </c>
      <c r="M7" s="11" t="s">
        <v>0</v>
      </c>
      <c r="N7" s="11" t="s">
        <v>0</v>
      </c>
      <c r="O7" s="60" t="s">
        <v>0</v>
      </c>
      <c r="P7" s="61"/>
    </row>
    <row r="8" spans="1:16" s="1" customFormat="1" ht="47.25" customHeight="1" x14ac:dyDescent="0.15">
      <c r="A8" s="62" t="s">
        <v>0</v>
      </c>
      <c r="B8" s="61"/>
      <c r="C8" s="33">
        <v>5339</v>
      </c>
      <c r="D8" s="13" t="s">
        <v>30</v>
      </c>
      <c r="E8" s="35">
        <f>SUM(F8+G8+H8+K8+L8+M8+N8)</f>
        <v>1204.78</v>
      </c>
      <c r="F8" s="2">
        <v>0</v>
      </c>
      <c r="G8" s="35">
        <v>0</v>
      </c>
      <c r="H8" s="14">
        <v>1204.78</v>
      </c>
      <c r="I8" s="14">
        <v>0</v>
      </c>
      <c r="J8" s="35">
        <f>I8/H8*100</f>
        <v>0</v>
      </c>
      <c r="K8" s="2">
        <v>0</v>
      </c>
      <c r="L8" s="2">
        <v>0</v>
      </c>
      <c r="M8" s="2">
        <v>0</v>
      </c>
      <c r="N8" s="2">
        <v>0</v>
      </c>
      <c r="O8" s="64" t="s">
        <v>176</v>
      </c>
      <c r="P8" s="65"/>
    </row>
    <row r="9" spans="1:16" s="1" customFormat="1" ht="11.25" x14ac:dyDescent="0.15">
      <c r="A9" s="63"/>
      <c r="B9" s="61"/>
      <c r="C9" s="15" t="s">
        <v>0</v>
      </c>
      <c r="D9" s="6" t="s">
        <v>29</v>
      </c>
      <c r="E9" s="39">
        <f>SUM(E8)</f>
        <v>1204.78</v>
      </c>
      <c r="F9" s="39">
        <f>SUM(F8)</f>
        <v>0</v>
      </c>
      <c r="G9" s="39">
        <f>SUM(G8)</f>
        <v>0</v>
      </c>
      <c r="H9" s="36">
        <f>SUM(H8)</f>
        <v>1204.78</v>
      </c>
      <c r="I9" s="36">
        <f>SUM(I8)</f>
        <v>0</v>
      </c>
      <c r="J9" s="39">
        <f>I9/H9*100</f>
        <v>0</v>
      </c>
      <c r="K9" s="39">
        <f>SUM(K8)</f>
        <v>0</v>
      </c>
      <c r="L9" s="39">
        <f>SUM(L8)</f>
        <v>0</v>
      </c>
      <c r="M9" s="39">
        <f>SUM(M8)</f>
        <v>0</v>
      </c>
      <c r="N9" s="39">
        <f>SUM(N8)</f>
        <v>0</v>
      </c>
      <c r="O9" s="64" t="s">
        <v>0</v>
      </c>
      <c r="P9" s="65"/>
    </row>
    <row r="10" spans="1:16" s="1" customFormat="1" ht="10.5" customHeight="1" x14ac:dyDescent="0.15">
      <c r="A10" s="66" t="s">
        <v>13</v>
      </c>
      <c r="B10" s="67"/>
      <c r="C10" s="67"/>
      <c r="D10" s="68"/>
      <c r="E10" s="10" t="s">
        <v>0</v>
      </c>
      <c r="F10" s="11" t="s">
        <v>0</v>
      </c>
      <c r="G10" s="11" t="s">
        <v>0</v>
      </c>
      <c r="H10" s="14" t="s">
        <v>0</v>
      </c>
      <c r="I10" s="14" t="s">
        <v>0</v>
      </c>
      <c r="J10" s="11" t="s">
        <v>0</v>
      </c>
      <c r="K10" s="11" t="s">
        <v>0</v>
      </c>
      <c r="L10" s="11" t="s">
        <v>0</v>
      </c>
      <c r="M10" s="11" t="s">
        <v>0</v>
      </c>
      <c r="N10" s="11" t="s">
        <v>0</v>
      </c>
      <c r="O10" s="60" t="s">
        <v>0</v>
      </c>
      <c r="P10" s="61"/>
    </row>
    <row r="11" spans="1:16" s="1" customFormat="1" ht="36.75" customHeight="1" x14ac:dyDescent="0.15">
      <c r="A11" s="63"/>
      <c r="B11" s="61"/>
      <c r="C11" s="33">
        <v>4355</v>
      </c>
      <c r="D11" s="17" t="s">
        <v>31</v>
      </c>
      <c r="E11" s="35">
        <f>G11+H11+K11+L11+M11+N11</f>
        <v>97600</v>
      </c>
      <c r="F11" s="2">
        <v>0</v>
      </c>
      <c r="G11" s="2">
        <v>47600</v>
      </c>
      <c r="H11" s="14">
        <v>50000</v>
      </c>
      <c r="I11" s="14">
        <v>0</v>
      </c>
      <c r="J11" s="35">
        <f>I11/H11*100</f>
        <v>0</v>
      </c>
      <c r="K11" s="2">
        <v>0</v>
      </c>
      <c r="L11" s="2">
        <v>0</v>
      </c>
      <c r="M11" s="2">
        <v>0</v>
      </c>
      <c r="N11" s="2">
        <v>0</v>
      </c>
      <c r="O11" s="64" t="s">
        <v>14</v>
      </c>
      <c r="P11" s="65"/>
    </row>
    <row r="12" spans="1:16" s="1" customFormat="1" ht="11.25" x14ac:dyDescent="0.15">
      <c r="A12" s="63"/>
      <c r="B12" s="61"/>
      <c r="C12" s="33">
        <v>4434</v>
      </c>
      <c r="D12" s="17" t="s">
        <v>32</v>
      </c>
      <c r="E12" s="35">
        <f>SUM(F12+G12+H12+K12+L12+M12+N12)</f>
        <v>4062.1</v>
      </c>
      <c r="F12" s="2">
        <v>4032.1</v>
      </c>
      <c r="G12" s="2">
        <v>0</v>
      </c>
      <c r="H12" s="14">
        <v>30</v>
      </c>
      <c r="I12" s="14">
        <v>0</v>
      </c>
      <c r="J12" s="35">
        <f t="shared" ref="J12:J17" si="0">I12/H12*100</f>
        <v>0</v>
      </c>
      <c r="K12" s="2">
        <v>0</v>
      </c>
      <c r="L12" s="2">
        <v>0</v>
      </c>
      <c r="M12" s="2">
        <v>0</v>
      </c>
      <c r="N12" s="2">
        <v>0</v>
      </c>
      <c r="O12" s="64" t="s">
        <v>15</v>
      </c>
      <c r="P12" s="65"/>
    </row>
    <row r="13" spans="1:16" s="34" customFormat="1" ht="11.45" customHeight="1" x14ac:dyDescent="0.15">
      <c r="A13" s="63"/>
      <c r="B13" s="61"/>
      <c r="C13" s="33">
        <v>4788</v>
      </c>
      <c r="D13" s="38" t="s">
        <v>77</v>
      </c>
      <c r="E13" s="35">
        <f>SUM(F13+G13+H13+K13+L13+M13+N13)</f>
        <v>81234</v>
      </c>
      <c r="F13" s="35">
        <v>41234</v>
      </c>
      <c r="G13" s="35">
        <v>0</v>
      </c>
      <c r="H13" s="37">
        <v>10000</v>
      </c>
      <c r="I13" s="37">
        <v>0</v>
      </c>
      <c r="J13" s="35">
        <f t="shared" si="0"/>
        <v>0</v>
      </c>
      <c r="K13" s="35">
        <v>10000</v>
      </c>
      <c r="L13" s="35">
        <v>10000</v>
      </c>
      <c r="M13" s="35">
        <v>10000</v>
      </c>
      <c r="N13" s="35">
        <v>0</v>
      </c>
      <c r="O13" s="64" t="s">
        <v>15</v>
      </c>
      <c r="P13" s="65"/>
    </row>
    <row r="14" spans="1:16" s="1" customFormat="1" ht="11.25" x14ac:dyDescent="0.15">
      <c r="A14" s="63"/>
      <c r="B14" s="61"/>
      <c r="C14" s="33">
        <v>4982</v>
      </c>
      <c r="D14" s="17" t="s">
        <v>33</v>
      </c>
      <c r="E14" s="35">
        <f t="shared" ref="E14:E17" si="1">SUM(F14+G14+H14+K14+L14+M14+N14)</f>
        <v>20000</v>
      </c>
      <c r="F14" s="2">
        <v>0</v>
      </c>
      <c r="G14" s="2">
        <v>0</v>
      </c>
      <c r="H14" s="14">
        <v>20000</v>
      </c>
      <c r="I14" s="14">
        <v>0</v>
      </c>
      <c r="J14" s="35">
        <f t="shared" si="0"/>
        <v>0</v>
      </c>
      <c r="K14" s="2">
        <v>0</v>
      </c>
      <c r="L14" s="2">
        <v>0</v>
      </c>
      <c r="M14" s="2">
        <v>0</v>
      </c>
      <c r="N14" s="2">
        <v>0</v>
      </c>
      <c r="O14" s="64" t="s">
        <v>15</v>
      </c>
      <c r="P14" s="65"/>
    </row>
    <row r="15" spans="1:16" s="34" customFormat="1" ht="25.5" customHeight="1" x14ac:dyDescent="0.15">
      <c r="A15" s="63"/>
      <c r="B15" s="61"/>
      <c r="C15" s="33">
        <v>5403</v>
      </c>
      <c r="D15" s="38" t="s">
        <v>78</v>
      </c>
      <c r="E15" s="35">
        <f t="shared" si="1"/>
        <v>11083</v>
      </c>
      <c r="F15" s="35">
        <v>0</v>
      </c>
      <c r="G15" s="35">
        <v>0</v>
      </c>
      <c r="H15" s="37">
        <v>11083</v>
      </c>
      <c r="I15" s="37">
        <v>0</v>
      </c>
      <c r="J15" s="35">
        <f t="shared" si="0"/>
        <v>0</v>
      </c>
      <c r="K15" s="35">
        <v>0</v>
      </c>
      <c r="L15" s="35">
        <v>0</v>
      </c>
      <c r="M15" s="35">
        <v>0</v>
      </c>
      <c r="N15" s="35">
        <v>0</v>
      </c>
      <c r="O15" s="64" t="s">
        <v>15</v>
      </c>
      <c r="P15" s="65"/>
    </row>
    <row r="16" spans="1:16" s="1" customFormat="1" ht="11.25" customHeight="1" x14ac:dyDescent="0.15">
      <c r="A16" s="63"/>
      <c r="B16" s="61"/>
      <c r="C16" s="33">
        <v>5404</v>
      </c>
      <c r="D16" s="38" t="s">
        <v>79</v>
      </c>
      <c r="E16" s="35">
        <f t="shared" si="1"/>
        <v>5500</v>
      </c>
      <c r="F16" s="2">
        <v>0</v>
      </c>
      <c r="G16" s="2">
        <v>0</v>
      </c>
      <c r="H16" s="14">
        <v>5500</v>
      </c>
      <c r="I16" s="14">
        <v>0</v>
      </c>
      <c r="J16" s="35">
        <f t="shared" si="0"/>
        <v>0</v>
      </c>
      <c r="K16" s="2">
        <v>0</v>
      </c>
      <c r="L16" s="2">
        <v>0</v>
      </c>
      <c r="M16" s="2">
        <v>0</v>
      </c>
      <c r="N16" s="2">
        <v>0</v>
      </c>
      <c r="O16" s="64" t="s">
        <v>15</v>
      </c>
      <c r="P16" s="65"/>
    </row>
    <row r="17" spans="1:17" s="1" customFormat="1" ht="24" customHeight="1" x14ac:dyDescent="0.15">
      <c r="A17" s="63"/>
      <c r="B17" s="61"/>
      <c r="C17" s="33">
        <v>5405</v>
      </c>
      <c r="D17" s="38" t="s">
        <v>170</v>
      </c>
      <c r="E17" s="35">
        <f t="shared" si="1"/>
        <v>4600</v>
      </c>
      <c r="F17" s="2">
        <v>0</v>
      </c>
      <c r="G17" s="2">
        <v>0</v>
      </c>
      <c r="H17" s="14">
        <v>4600</v>
      </c>
      <c r="I17" s="14">
        <v>0</v>
      </c>
      <c r="J17" s="35">
        <f t="shared" si="0"/>
        <v>0</v>
      </c>
      <c r="K17" s="2">
        <v>0</v>
      </c>
      <c r="L17" s="2">
        <v>0</v>
      </c>
      <c r="M17" s="2">
        <v>0</v>
      </c>
      <c r="N17" s="2">
        <v>0</v>
      </c>
      <c r="O17" s="64" t="s">
        <v>15</v>
      </c>
      <c r="P17" s="65"/>
    </row>
    <row r="18" spans="1:17" s="1" customFormat="1" ht="11.25" x14ac:dyDescent="0.15">
      <c r="A18" s="63"/>
      <c r="B18" s="61"/>
      <c r="C18" s="26" t="s">
        <v>0</v>
      </c>
      <c r="D18" s="6" t="s">
        <v>29</v>
      </c>
      <c r="E18" s="39">
        <f>SUM(E11:E17)</f>
        <v>224079.1</v>
      </c>
      <c r="F18" s="39">
        <f t="shared" ref="F18:K18" si="2">SUM(F11:F17)</f>
        <v>45266.1</v>
      </c>
      <c r="G18" s="39">
        <f t="shared" si="2"/>
        <v>47600</v>
      </c>
      <c r="H18" s="54">
        <f t="shared" si="2"/>
        <v>101213</v>
      </c>
      <c r="I18" s="54">
        <f t="shared" si="2"/>
        <v>0</v>
      </c>
      <c r="J18" s="39">
        <f>I18/H18*100</f>
        <v>0</v>
      </c>
      <c r="K18" s="39">
        <f t="shared" si="2"/>
        <v>10000</v>
      </c>
      <c r="L18" s="39">
        <f t="shared" ref="L18" si="3">SUM(L11:L17)</f>
        <v>10000</v>
      </c>
      <c r="M18" s="39">
        <f t="shared" ref="M18" si="4">SUM(M11:M17)</f>
        <v>10000</v>
      </c>
      <c r="N18" s="39">
        <f t="shared" ref="N18" si="5">SUM(N11:N17)</f>
        <v>0</v>
      </c>
      <c r="O18" s="64" t="s">
        <v>0</v>
      </c>
      <c r="P18" s="65"/>
    </row>
    <row r="19" spans="1:17" s="1" customFormat="1" x14ac:dyDescent="0.15">
      <c r="A19" s="58" t="s">
        <v>16</v>
      </c>
      <c r="B19" s="80"/>
      <c r="C19" s="80"/>
      <c r="D19" s="80"/>
      <c r="E19" s="10" t="s">
        <v>0</v>
      </c>
      <c r="F19" s="11" t="s">
        <v>0</v>
      </c>
      <c r="G19" s="11" t="s">
        <v>0</v>
      </c>
      <c r="H19" s="14" t="s">
        <v>0</v>
      </c>
      <c r="I19" s="14" t="s">
        <v>0</v>
      </c>
      <c r="J19" s="11" t="s">
        <v>0</v>
      </c>
      <c r="K19" s="11" t="s">
        <v>0</v>
      </c>
      <c r="L19" s="11" t="s">
        <v>0</v>
      </c>
      <c r="M19" s="11" t="s">
        <v>0</v>
      </c>
      <c r="N19" s="11" t="s">
        <v>0</v>
      </c>
      <c r="O19" s="60" t="s">
        <v>0</v>
      </c>
      <c r="P19" s="61"/>
    </row>
    <row r="20" spans="1:17" s="1" customFormat="1" ht="38.25" customHeight="1" x14ac:dyDescent="0.15">
      <c r="A20" s="62" t="s">
        <v>0</v>
      </c>
      <c r="B20" s="61"/>
      <c r="C20" s="33">
        <v>5057</v>
      </c>
      <c r="D20" s="17" t="s">
        <v>34</v>
      </c>
      <c r="E20" s="35">
        <f>SUM(F20+G20+H20+K20+L20+M20+N20)</f>
        <v>217115.22999999998</v>
      </c>
      <c r="F20" s="2">
        <v>38889.5</v>
      </c>
      <c r="G20" s="2">
        <v>19772.73</v>
      </c>
      <c r="H20" s="14">
        <v>25371</v>
      </c>
      <c r="I20" s="14">
        <v>9868.23</v>
      </c>
      <c r="J20" s="35">
        <f>I20/H20*100</f>
        <v>38.895707697765161</v>
      </c>
      <c r="K20" s="2">
        <v>22014</v>
      </c>
      <c r="L20" s="2">
        <v>22014</v>
      </c>
      <c r="M20" s="2">
        <v>22014</v>
      </c>
      <c r="N20" s="2">
        <v>67040</v>
      </c>
      <c r="O20" s="64" t="s">
        <v>171</v>
      </c>
      <c r="P20" s="65"/>
    </row>
    <row r="21" spans="1:17" s="1" customFormat="1" x14ac:dyDescent="0.15">
      <c r="A21" s="63"/>
      <c r="B21" s="61"/>
      <c r="C21" s="26" t="s">
        <v>0</v>
      </c>
      <c r="D21" s="6" t="s">
        <v>29</v>
      </c>
      <c r="E21" s="39">
        <f>SUM(E20:E20)</f>
        <v>217115.22999999998</v>
      </c>
      <c r="F21" s="39">
        <f t="shared" ref="F21:I21" si="6">SUM(F20:F20)</f>
        <v>38889.5</v>
      </c>
      <c r="G21" s="39">
        <f t="shared" si="6"/>
        <v>19772.73</v>
      </c>
      <c r="H21" s="54">
        <f t="shared" si="6"/>
        <v>25371</v>
      </c>
      <c r="I21" s="54">
        <f t="shared" si="6"/>
        <v>9868.23</v>
      </c>
      <c r="J21" s="18">
        <f>I21/H21*100</f>
        <v>38.895707697765161</v>
      </c>
      <c r="K21" s="16">
        <f>SUM(K20:K20)</f>
        <v>22014</v>
      </c>
      <c r="L21" s="16">
        <f>SUM(L20:L20)</f>
        <v>22014</v>
      </c>
      <c r="M21" s="16">
        <f>SUM(M20:M20)</f>
        <v>22014</v>
      </c>
      <c r="N21" s="16">
        <f>SUM(N20:N20)</f>
        <v>67040</v>
      </c>
      <c r="O21" s="79" t="s">
        <v>0</v>
      </c>
      <c r="P21" s="61"/>
    </row>
    <row r="22" spans="1:17" s="1" customFormat="1" ht="10.5" customHeight="1" x14ac:dyDescent="0.15">
      <c r="A22" s="58" t="s">
        <v>17</v>
      </c>
      <c r="B22" s="80"/>
      <c r="C22" s="80"/>
      <c r="D22" s="80"/>
      <c r="E22" s="10" t="s">
        <v>0</v>
      </c>
      <c r="F22" s="11" t="s">
        <v>0</v>
      </c>
      <c r="G22" s="11" t="s">
        <v>0</v>
      </c>
      <c r="H22" s="14" t="s">
        <v>0</v>
      </c>
      <c r="I22" s="14" t="s">
        <v>0</v>
      </c>
      <c r="J22" s="11" t="s">
        <v>0</v>
      </c>
      <c r="K22" s="11" t="s">
        <v>0</v>
      </c>
      <c r="L22" s="11" t="s">
        <v>0</v>
      </c>
      <c r="M22" s="11" t="s">
        <v>0</v>
      </c>
      <c r="N22" s="11"/>
      <c r="O22" s="60" t="s">
        <v>0</v>
      </c>
      <c r="P22" s="61"/>
    </row>
    <row r="23" spans="1:17" s="34" customFormat="1" ht="24.75" customHeight="1" x14ac:dyDescent="0.15">
      <c r="A23" s="73"/>
      <c r="B23" s="74"/>
      <c r="C23" s="33">
        <v>4984</v>
      </c>
      <c r="D23" s="38" t="s">
        <v>35</v>
      </c>
      <c r="E23" s="35">
        <f>SUM(F23+G23+H23+K23+L23+M23+N23)</f>
        <v>48247.89</v>
      </c>
      <c r="F23" s="35">
        <v>6290.83</v>
      </c>
      <c r="G23" s="35">
        <v>951.06</v>
      </c>
      <c r="H23" s="37">
        <v>41006</v>
      </c>
      <c r="I23" s="37">
        <v>0</v>
      </c>
      <c r="J23" s="35">
        <f>I23/H23*100</f>
        <v>0</v>
      </c>
      <c r="K23" s="35">
        <v>0</v>
      </c>
      <c r="L23" s="35">
        <v>0</v>
      </c>
      <c r="M23" s="35">
        <v>0</v>
      </c>
      <c r="N23" s="35">
        <v>0</v>
      </c>
      <c r="O23" s="64" t="s">
        <v>15</v>
      </c>
      <c r="P23" s="65"/>
    </row>
    <row r="24" spans="1:17" s="1" customFormat="1" ht="11.25" x14ac:dyDescent="0.15">
      <c r="A24" s="75"/>
      <c r="B24" s="76"/>
      <c r="C24" s="33">
        <v>5407</v>
      </c>
      <c r="D24" s="38" t="s">
        <v>89</v>
      </c>
      <c r="E24" s="35">
        <f>SUM(F24+G24+H24+K24+L24+M24+N24)</f>
        <v>1700</v>
      </c>
      <c r="F24" s="2">
        <v>0</v>
      </c>
      <c r="G24" s="2">
        <v>0</v>
      </c>
      <c r="H24" s="14">
        <v>1700</v>
      </c>
      <c r="I24" s="14">
        <v>0</v>
      </c>
      <c r="J24" s="35">
        <f t="shared" ref="J24:J25" si="7">I24/H24*100</f>
        <v>0</v>
      </c>
      <c r="K24" s="2">
        <v>0</v>
      </c>
      <c r="L24" s="2">
        <v>0</v>
      </c>
      <c r="M24" s="2">
        <v>0</v>
      </c>
      <c r="N24" s="2">
        <v>0</v>
      </c>
      <c r="O24" s="64" t="s">
        <v>15</v>
      </c>
      <c r="P24" s="65"/>
    </row>
    <row r="25" spans="1:17" s="1" customFormat="1" x14ac:dyDescent="0.15">
      <c r="A25" s="77"/>
      <c r="B25" s="78"/>
      <c r="C25" s="26" t="s">
        <v>0</v>
      </c>
      <c r="D25" s="6" t="s">
        <v>29</v>
      </c>
      <c r="E25" s="39">
        <f>SUM(E23:E24)</f>
        <v>49947.89</v>
      </c>
      <c r="F25" s="39">
        <f t="shared" ref="F25:I25" si="8">SUM(F23:F24)</f>
        <v>6290.83</v>
      </c>
      <c r="G25" s="39">
        <f t="shared" si="8"/>
        <v>951.06</v>
      </c>
      <c r="H25" s="54">
        <f t="shared" si="8"/>
        <v>42706</v>
      </c>
      <c r="I25" s="54">
        <f t="shared" si="8"/>
        <v>0</v>
      </c>
      <c r="J25" s="18">
        <f t="shared" si="7"/>
        <v>0</v>
      </c>
      <c r="K25" s="39">
        <v>0</v>
      </c>
      <c r="L25" s="39">
        <v>0</v>
      </c>
      <c r="M25" s="39">
        <v>0</v>
      </c>
      <c r="N25" s="39">
        <v>0</v>
      </c>
      <c r="O25" s="79" t="s">
        <v>0</v>
      </c>
      <c r="P25" s="61"/>
    </row>
    <row r="26" spans="1:17" s="1" customFormat="1" ht="10.5" customHeight="1" x14ac:dyDescent="0.15">
      <c r="A26" s="58" t="s">
        <v>18</v>
      </c>
      <c r="B26" s="80"/>
      <c r="C26" s="80"/>
      <c r="D26" s="80"/>
      <c r="E26" s="10" t="s">
        <v>0</v>
      </c>
      <c r="F26" s="11" t="s">
        <v>0</v>
      </c>
      <c r="G26" s="11" t="s">
        <v>0</v>
      </c>
      <c r="H26" s="14" t="s">
        <v>0</v>
      </c>
      <c r="I26" s="14" t="s">
        <v>0</v>
      </c>
      <c r="J26" s="11" t="s">
        <v>0</v>
      </c>
      <c r="K26" s="11" t="s">
        <v>0</v>
      </c>
      <c r="L26" s="11" t="s">
        <v>0</v>
      </c>
      <c r="M26" s="11" t="s">
        <v>0</v>
      </c>
      <c r="N26" s="11" t="s">
        <v>0</v>
      </c>
      <c r="O26" s="60" t="s">
        <v>0</v>
      </c>
      <c r="P26" s="61"/>
    </row>
    <row r="27" spans="1:17" s="1" customFormat="1" ht="21" x14ac:dyDescent="0.15">
      <c r="A27" s="63"/>
      <c r="B27" s="61"/>
      <c r="C27" s="33">
        <v>4854</v>
      </c>
      <c r="D27" s="17" t="s">
        <v>36</v>
      </c>
      <c r="E27" s="35">
        <f>SUM(F27+G27+H27+K27+L27+M27+N27)</f>
        <v>48309.42</v>
      </c>
      <c r="F27" s="2">
        <v>25391.33</v>
      </c>
      <c r="G27" s="2">
        <v>32</v>
      </c>
      <c r="H27" s="14">
        <v>22886.09</v>
      </c>
      <c r="I27" s="14">
        <v>0</v>
      </c>
      <c r="J27" s="35">
        <f>I27/H27*100</f>
        <v>0</v>
      </c>
      <c r="K27" s="35">
        <v>0</v>
      </c>
      <c r="L27" s="35">
        <v>0</v>
      </c>
      <c r="M27" s="35">
        <v>0</v>
      </c>
      <c r="N27" s="35">
        <v>0</v>
      </c>
      <c r="O27" s="64" t="s">
        <v>15</v>
      </c>
      <c r="P27" s="65"/>
      <c r="Q27" s="41"/>
    </row>
    <row r="28" spans="1:17" s="1" customFormat="1" ht="21" x14ac:dyDescent="0.15">
      <c r="A28" s="63"/>
      <c r="B28" s="61"/>
      <c r="C28" s="33">
        <v>5362</v>
      </c>
      <c r="D28" s="17" t="s">
        <v>55</v>
      </c>
      <c r="E28" s="35">
        <f>SUM(F28+G28+H28+K28+L28+M28+N28)</f>
        <v>2521</v>
      </c>
      <c r="F28" s="2">
        <v>0</v>
      </c>
      <c r="G28" s="2">
        <v>1901</v>
      </c>
      <c r="H28" s="14">
        <v>620</v>
      </c>
      <c r="I28" s="14">
        <v>0</v>
      </c>
      <c r="J28" s="35">
        <f>I28/H28*100</f>
        <v>0</v>
      </c>
      <c r="K28" s="35">
        <v>0</v>
      </c>
      <c r="L28" s="35">
        <v>0</v>
      </c>
      <c r="M28" s="35">
        <v>0</v>
      </c>
      <c r="N28" s="35">
        <v>0</v>
      </c>
      <c r="O28" s="81" t="s">
        <v>15</v>
      </c>
      <c r="P28" s="82"/>
      <c r="Q28" s="41"/>
    </row>
    <row r="29" spans="1:17" s="34" customFormat="1" ht="21.75" customHeight="1" x14ac:dyDescent="0.15">
      <c r="A29" s="63"/>
      <c r="B29" s="61"/>
      <c r="C29" s="33">
        <v>5408</v>
      </c>
      <c r="D29" s="38" t="s">
        <v>90</v>
      </c>
      <c r="E29" s="35">
        <f t="shared" ref="E29:E37" si="9">SUM(F29+G29+H29+K29+L29+M29+N29)</f>
        <v>4000</v>
      </c>
      <c r="F29" s="35">
        <v>0</v>
      </c>
      <c r="G29" s="35">
        <v>0</v>
      </c>
      <c r="H29" s="37">
        <v>1000</v>
      </c>
      <c r="I29" s="37">
        <v>0</v>
      </c>
      <c r="J29" s="35">
        <f t="shared" ref="J29:J37" si="10">I29/H29*100</f>
        <v>0</v>
      </c>
      <c r="K29" s="35">
        <v>1000</v>
      </c>
      <c r="L29" s="35">
        <v>2000</v>
      </c>
      <c r="M29" s="35">
        <v>0</v>
      </c>
      <c r="N29" s="35">
        <v>0</v>
      </c>
      <c r="O29" s="81" t="s">
        <v>15</v>
      </c>
      <c r="P29" s="82"/>
      <c r="Q29" s="41"/>
    </row>
    <row r="30" spans="1:17" s="34" customFormat="1" ht="21" x14ac:dyDescent="0.15">
      <c r="A30" s="63"/>
      <c r="B30" s="61"/>
      <c r="C30" s="33">
        <v>5409</v>
      </c>
      <c r="D30" s="38" t="s">
        <v>91</v>
      </c>
      <c r="E30" s="35">
        <f t="shared" si="9"/>
        <v>3550</v>
      </c>
      <c r="F30" s="35">
        <v>0</v>
      </c>
      <c r="G30" s="35">
        <v>0</v>
      </c>
      <c r="H30" s="37">
        <v>3550</v>
      </c>
      <c r="I30" s="37">
        <v>0</v>
      </c>
      <c r="J30" s="35">
        <f t="shared" si="10"/>
        <v>0</v>
      </c>
      <c r="K30" s="35">
        <v>0</v>
      </c>
      <c r="L30" s="35">
        <v>0</v>
      </c>
      <c r="M30" s="35">
        <v>0</v>
      </c>
      <c r="N30" s="35">
        <v>0</v>
      </c>
      <c r="O30" s="81" t="s">
        <v>15</v>
      </c>
      <c r="P30" s="82"/>
      <c r="Q30" s="45"/>
    </row>
    <row r="31" spans="1:17" s="34" customFormat="1" ht="21" x14ac:dyDescent="0.15">
      <c r="A31" s="63"/>
      <c r="B31" s="61"/>
      <c r="C31" s="33">
        <v>5410</v>
      </c>
      <c r="D31" s="38" t="s">
        <v>92</v>
      </c>
      <c r="E31" s="35">
        <f t="shared" si="9"/>
        <v>1800</v>
      </c>
      <c r="F31" s="35">
        <v>0</v>
      </c>
      <c r="G31" s="35">
        <v>0</v>
      </c>
      <c r="H31" s="37">
        <v>1800</v>
      </c>
      <c r="I31" s="37">
        <v>0</v>
      </c>
      <c r="J31" s="35">
        <f t="shared" si="10"/>
        <v>0</v>
      </c>
      <c r="K31" s="35">
        <v>0</v>
      </c>
      <c r="L31" s="35">
        <v>0</v>
      </c>
      <c r="M31" s="35">
        <v>0</v>
      </c>
      <c r="N31" s="35">
        <v>0</v>
      </c>
      <c r="O31" s="81" t="s">
        <v>15</v>
      </c>
      <c r="P31" s="82"/>
      <c r="Q31" s="41"/>
    </row>
    <row r="32" spans="1:17" s="34" customFormat="1" ht="21" x14ac:dyDescent="0.15">
      <c r="A32" s="63"/>
      <c r="B32" s="61"/>
      <c r="C32" s="33">
        <v>5411</v>
      </c>
      <c r="D32" s="38" t="s">
        <v>93</v>
      </c>
      <c r="E32" s="35">
        <f>SUM(F32+G32+H32+K32+L32+M32+N32)</f>
        <v>4170</v>
      </c>
      <c r="F32" s="35">
        <v>0</v>
      </c>
      <c r="G32" s="35">
        <v>0</v>
      </c>
      <c r="H32" s="37">
        <v>4170</v>
      </c>
      <c r="I32" s="37">
        <v>0</v>
      </c>
      <c r="J32" s="35">
        <f t="shared" si="10"/>
        <v>0</v>
      </c>
      <c r="K32" s="35">
        <v>0</v>
      </c>
      <c r="L32" s="35">
        <v>0</v>
      </c>
      <c r="M32" s="35">
        <v>0</v>
      </c>
      <c r="N32" s="35">
        <v>0</v>
      </c>
      <c r="O32" s="81" t="s">
        <v>15</v>
      </c>
      <c r="P32" s="82"/>
      <c r="Q32" s="41"/>
    </row>
    <row r="33" spans="1:17" s="34" customFormat="1" ht="31.5" customHeight="1" x14ac:dyDescent="0.15">
      <c r="A33" s="63"/>
      <c r="B33" s="61"/>
      <c r="C33" s="33">
        <v>5412</v>
      </c>
      <c r="D33" s="38" t="s">
        <v>94</v>
      </c>
      <c r="E33" s="35">
        <f>SUM(F33+G33+H33+K33+L33+M33+N33)+2090</f>
        <v>6590</v>
      </c>
      <c r="F33" s="35">
        <v>0</v>
      </c>
      <c r="G33" s="35">
        <v>0</v>
      </c>
      <c r="H33" s="37">
        <v>1500</v>
      </c>
      <c r="I33" s="37">
        <v>0</v>
      </c>
      <c r="J33" s="35">
        <f t="shared" si="10"/>
        <v>0</v>
      </c>
      <c r="K33" s="35">
        <v>3000</v>
      </c>
      <c r="L33" s="35">
        <v>0</v>
      </c>
      <c r="M33" s="35">
        <v>0</v>
      </c>
      <c r="N33" s="35">
        <v>0</v>
      </c>
      <c r="O33" s="64" t="s">
        <v>21</v>
      </c>
      <c r="P33" s="65"/>
      <c r="Q33" s="41"/>
    </row>
    <row r="34" spans="1:17" s="34" customFormat="1" ht="30.75" customHeight="1" x14ac:dyDescent="0.15">
      <c r="A34" s="63"/>
      <c r="B34" s="61"/>
      <c r="C34" s="33">
        <v>5413</v>
      </c>
      <c r="D34" s="38" t="s">
        <v>95</v>
      </c>
      <c r="E34" s="35">
        <f>SUM(F34+G34+H34+K34+L34+M34+N34)+547</f>
        <v>4047</v>
      </c>
      <c r="F34" s="35">
        <v>0</v>
      </c>
      <c r="G34" s="35">
        <v>0</v>
      </c>
      <c r="H34" s="37">
        <v>1500</v>
      </c>
      <c r="I34" s="37">
        <v>0</v>
      </c>
      <c r="J34" s="35">
        <f t="shared" si="10"/>
        <v>0</v>
      </c>
      <c r="K34" s="35">
        <v>2000</v>
      </c>
      <c r="L34" s="35">
        <v>0</v>
      </c>
      <c r="M34" s="35">
        <v>0</v>
      </c>
      <c r="N34" s="35">
        <v>0</v>
      </c>
      <c r="O34" s="83" t="s">
        <v>21</v>
      </c>
      <c r="P34" s="84"/>
      <c r="Q34" s="84"/>
    </row>
    <row r="35" spans="1:17" s="34" customFormat="1" ht="21" x14ac:dyDescent="0.15">
      <c r="A35" s="63"/>
      <c r="B35" s="61"/>
      <c r="C35" s="33">
        <v>5414</v>
      </c>
      <c r="D35" s="38" t="s">
        <v>96</v>
      </c>
      <c r="E35" s="35">
        <f>SUM(F35+G35+H35+K35+L35+M35+N35)</f>
        <v>2000</v>
      </c>
      <c r="F35" s="35">
        <v>0</v>
      </c>
      <c r="G35" s="35">
        <v>0</v>
      </c>
      <c r="H35" s="37">
        <v>2000</v>
      </c>
      <c r="I35" s="37">
        <v>0</v>
      </c>
      <c r="J35" s="35">
        <f t="shared" si="10"/>
        <v>0</v>
      </c>
      <c r="K35" s="35">
        <v>0</v>
      </c>
      <c r="L35" s="35">
        <v>0</v>
      </c>
      <c r="M35" s="35">
        <v>0</v>
      </c>
      <c r="N35" s="35">
        <v>0</v>
      </c>
      <c r="O35" s="81" t="s">
        <v>80</v>
      </c>
      <c r="P35" s="82"/>
      <c r="Q35" s="41"/>
    </row>
    <row r="36" spans="1:17" s="1" customFormat="1" ht="21" customHeight="1" x14ac:dyDescent="0.15">
      <c r="A36" s="63"/>
      <c r="B36" s="61"/>
      <c r="C36" s="33">
        <v>5415</v>
      </c>
      <c r="D36" s="38" t="s">
        <v>97</v>
      </c>
      <c r="E36" s="35">
        <f t="shared" si="9"/>
        <v>2500</v>
      </c>
      <c r="F36" s="35">
        <v>0</v>
      </c>
      <c r="G36" s="2">
        <v>0</v>
      </c>
      <c r="H36" s="14">
        <v>2500</v>
      </c>
      <c r="I36" s="37">
        <v>0</v>
      </c>
      <c r="J36" s="35">
        <f t="shared" si="10"/>
        <v>0</v>
      </c>
      <c r="K36" s="2">
        <v>0</v>
      </c>
      <c r="L36" s="2">
        <v>0</v>
      </c>
      <c r="M36" s="2">
        <v>0</v>
      </c>
      <c r="N36" s="2">
        <v>0</v>
      </c>
      <c r="O36" s="81" t="s">
        <v>80</v>
      </c>
      <c r="P36" s="82"/>
      <c r="Q36" s="45"/>
    </row>
    <row r="37" spans="1:17" s="1" customFormat="1" ht="21" x14ac:dyDescent="0.15">
      <c r="A37" s="63"/>
      <c r="B37" s="61"/>
      <c r="C37" s="33">
        <v>5416</v>
      </c>
      <c r="D37" s="38" t="s">
        <v>98</v>
      </c>
      <c r="E37" s="35">
        <f t="shared" si="9"/>
        <v>1000</v>
      </c>
      <c r="F37" s="35">
        <v>0</v>
      </c>
      <c r="G37" s="2">
        <v>0</v>
      </c>
      <c r="H37" s="14">
        <v>1000</v>
      </c>
      <c r="I37" s="37">
        <v>0</v>
      </c>
      <c r="J37" s="35">
        <f t="shared" si="10"/>
        <v>0</v>
      </c>
      <c r="K37" s="2">
        <v>0</v>
      </c>
      <c r="L37" s="2">
        <v>0</v>
      </c>
      <c r="M37" s="2">
        <v>0</v>
      </c>
      <c r="N37" s="2">
        <v>0</v>
      </c>
      <c r="O37" s="81" t="s">
        <v>15</v>
      </c>
      <c r="P37" s="82"/>
      <c r="Q37" s="41"/>
    </row>
    <row r="38" spans="1:17" s="1" customFormat="1" x14ac:dyDescent="0.15">
      <c r="A38" s="63"/>
      <c r="B38" s="61"/>
      <c r="C38" s="26" t="s">
        <v>0</v>
      </c>
      <c r="D38" s="6" t="s">
        <v>29</v>
      </c>
      <c r="E38" s="39">
        <f>SUM(E27:E37)</f>
        <v>80487.42</v>
      </c>
      <c r="F38" s="39">
        <f t="shared" ref="F38:G38" si="11">SUM(F27:F37)</f>
        <v>25391.33</v>
      </c>
      <c r="G38" s="39">
        <f t="shared" si="11"/>
        <v>1933</v>
      </c>
      <c r="H38" s="36">
        <f>SUM(H27:H37)</f>
        <v>42526.09</v>
      </c>
      <c r="I38" s="36">
        <f>SUM(I27:I37)</f>
        <v>0</v>
      </c>
      <c r="J38" s="18">
        <f t="shared" ref="J38" si="12">I38/H38*100</f>
        <v>0</v>
      </c>
      <c r="K38" s="39">
        <f t="shared" ref="K38" si="13">SUM(K27:K37)</f>
        <v>6000</v>
      </c>
      <c r="L38" s="39">
        <f t="shared" ref="L38" si="14">SUM(L27:L37)</f>
        <v>2000</v>
      </c>
      <c r="M38" s="39">
        <f t="shared" ref="M38" si="15">SUM(M27:M37)</f>
        <v>0</v>
      </c>
      <c r="N38" s="39">
        <f t="shared" ref="N38" si="16">SUM(N27:N37)</f>
        <v>0</v>
      </c>
      <c r="O38" s="79" t="s">
        <v>0</v>
      </c>
      <c r="P38" s="61"/>
      <c r="Q38" s="41"/>
    </row>
    <row r="39" spans="1:17" s="1" customFormat="1" ht="10.5" customHeight="1" x14ac:dyDescent="0.15">
      <c r="A39" s="58" t="s">
        <v>20</v>
      </c>
      <c r="B39" s="80"/>
      <c r="C39" s="80"/>
      <c r="D39" s="80"/>
      <c r="E39" s="10" t="s">
        <v>0</v>
      </c>
      <c r="F39" s="11" t="s">
        <v>0</v>
      </c>
      <c r="G39" s="11" t="s">
        <v>0</v>
      </c>
      <c r="H39" s="14" t="s">
        <v>0</v>
      </c>
      <c r="I39" s="14" t="s">
        <v>0</v>
      </c>
      <c r="J39" s="11" t="s">
        <v>0</v>
      </c>
      <c r="K39" s="11" t="s">
        <v>0</v>
      </c>
      <c r="L39" s="11" t="s">
        <v>0</v>
      </c>
      <c r="M39" s="11" t="s">
        <v>0</v>
      </c>
      <c r="N39" s="11" t="s">
        <v>0</v>
      </c>
      <c r="O39" s="60" t="s">
        <v>0</v>
      </c>
      <c r="P39" s="61"/>
    </row>
    <row r="40" spans="1:17" s="1" customFormat="1" ht="60" customHeight="1" x14ac:dyDescent="0.15">
      <c r="A40" s="63"/>
      <c r="B40" s="61"/>
      <c r="C40" s="33">
        <v>4855</v>
      </c>
      <c r="D40" s="17" t="s">
        <v>37</v>
      </c>
      <c r="E40" s="40">
        <f>SUM(F40+G40+H40+K40+L40+M40+N40)</f>
        <v>40607.050000000003</v>
      </c>
      <c r="F40" s="2">
        <v>1000.19</v>
      </c>
      <c r="G40" s="2">
        <v>1047.96</v>
      </c>
      <c r="H40" s="14">
        <v>38558.9</v>
      </c>
      <c r="I40" s="14">
        <v>777.74169999999992</v>
      </c>
      <c r="J40" s="35">
        <f>I40/H40*100</f>
        <v>2.01702252916966</v>
      </c>
      <c r="K40" s="2">
        <v>0</v>
      </c>
      <c r="L40" s="2">
        <v>0</v>
      </c>
      <c r="M40" s="2">
        <v>0</v>
      </c>
      <c r="N40" s="2">
        <v>0</v>
      </c>
      <c r="O40" s="64" t="s">
        <v>172</v>
      </c>
      <c r="P40" s="65"/>
    </row>
    <row r="41" spans="1:17" s="1" customFormat="1" ht="21" x14ac:dyDescent="0.15">
      <c r="A41" s="63"/>
      <c r="B41" s="61"/>
      <c r="C41" s="33">
        <v>5032</v>
      </c>
      <c r="D41" s="38" t="s">
        <v>179</v>
      </c>
      <c r="E41" s="40">
        <f>SUM(F41+G41+H41+K41+L41+M41+N41)</f>
        <v>250</v>
      </c>
      <c r="F41" s="35">
        <v>0</v>
      </c>
      <c r="G41" s="35">
        <v>0</v>
      </c>
      <c r="H41" s="14">
        <v>250</v>
      </c>
      <c r="I41" s="14">
        <v>0</v>
      </c>
      <c r="J41" s="35">
        <f t="shared" ref="J41:J55" si="17">I41/H41*100</f>
        <v>0</v>
      </c>
      <c r="K41" s="2">
        <v>0</v>
      </c>
      <c r="L41" s="2">
        <v>0</v>
      </c>
      <c r="M41" s="2">
        <v>0</v>
      </c>
      <c r="N41" s="2">
        <v>0</v>
      </c>
      <c r="O41" s="64" t="s">
        <v>19</v>
      </c>
      <c r="P41" s="65"/>
    </row>
    <row r="42" spans="1:17" s="1" customFormat="1" ht="21" x14ac:dyDescent="0.15">
      <c r="A42" s="63"/>
      <c r="B42" s="61"/>
      <c r="C42" s="33">
        <v>5315</v>
      </c>
      <c r="D42" s="17" t="s">
        <v>38</v>
      </c>
      <c r="E42" s="40">
        <f>SUM(F42+G42+H42+K42+L42+M42+N42)</f>
        <v>75000</v>
      </c>
      <c r="F42" s="2">
        <v>0</v>
      </c>
      <c r="G42" s="2">
        <v>121</v>
      </c>
      <c r="H42" s="14">
        <v>22679</v>
      </c>
      <c r="I42" s="14">
        <v>199.22800000000001</v>
      </c>
      <c r="J42" s="35">
        <f t="shared" si="17"/>
        <v>0.87846906830107152</v>
      </c>
      <c r="K42" s="2">
        <v>15000</v>
      </c>
      <c r="L42" s="2">
        <v>37200</v>
      </c>
      <c r="M42" s="2">
        <v>0</v>
      </c>
      <c r="N42" s="2">
        <v>0</v>
      </c>
      <c r="O42" s="64" t="s">
        <v>19</v>
      </c>
      <c r="P42" s="65"/>
    </row>
    <row r="43" spans="1:17" s="1" customFormat="1" ht="21" x14ac:dyDescent="0.15">
      <c r="A43" s="63"/>
      <c r="B43" s="61"/>
      <c r="C43" s="33">
        <v>5316</v>
      </c>
      <c r="D43" s="17" t="s">
        <v>39</v>
      </c>
      <c r="E43" s="40">
        <f>SUM(F43+G43+H43+K43+L43+M43+N43)</f>
        <v>21000</v>
      </c>
      <c r="F43" s="2">
        <v>0</v>
      </c>
      <c r="G43" s="2">
        <v>12.1</v>
      </c>
      <c r="H43" s="14">
        <v>17487.900000000001</v>
      </c>
      <c r="I43" s="14">
        <v>0</v>
      </c>
      <c r="J43" s="35">
        <f t="shared" si="17"/>
        <v>0</v>
      </c>
      <c r="K43" s="2">
        <v>3500</v>
      </c>
      <c r="L43" s="2">
        <v>0</v>
      </c>
      <c r="M43" s="2">
        <v>0</v>
      </c>
      <c r="N43" s="2">
        <v>0</v>
      </c>
      <c r="O43" s="64" t="s">
        <v>19</v>
      </c>
      <c r="P43" s="65"/>
    </row>
    <row r="44" spans="1:17" s="1" customFormat="1" ht="31.5" customHeight="1" x14ac:dyDescent="0.15">
      <c r="A44" s="63"/>
      <c r="B44" s="61"/>
      <c r="C44" s="33">
        <v>5317</v>
      </c>
      <c r="D44" s="17" t="s">
        <v>40</v>
      </c>
      <c r="E44" s="40">
        <f>SUM(F44+G44+H44+K44+L44+M44+N44)+150</f>
        <v>1621.9191699999999</v>
      </c>
      <c r="F44" s="2">
        <v>0</v>
      </c>
      <c r="G44" s="2">
        <v>671.91916999999989</v>
      </c>
      <c r="H44" s="14">
        <v>800</v>
      </c>
      <c r="I44" s="14">
        <v>0</v>
      </c>
      <c r="J44" s="35">
        <f t="shared" si="17"/>
        <v>0</v>
      </c>
      <c r="K44" s="2">
        <v>0</v>
      </c>
      <c r="L44" s="2">
        <v>0</v>
      </c>
      <c r="M44" s="2">
        <v>0</v>
      </c>
      <c r="N44" s="2">
        <v>0</v>
      </c>
      <c r="O44" s="64" t="s">
        <v>21</v>
      </c>
      <c r="P44" s="85"/>
    </row>
    <row r="45" spans="1:17" s="1" customFormat="1" ht="21.75" customHeight="1" x14ac:dyDescent="0.15">
      <c r="A45" s="63"/>
      <c r="B45" s="61"/>
      <c r="C45" s="33">
        <v>5318</v>
      </c>
      <c r="D45" s="17" t="s">
        <v>41</v>
      </c>
      <c r="E45" s="40">
        <f>SUM(F45+G45+H45+K45+L45+M45+N45)</f>
        <v>2000</v>
      </c>
      <c r="F45" s="2">
        <v>0</v>
      </c>
      <c r="G45" s="2">
        <v>4.2300000000000004</v>
      </c>
      <c r="H45" s="14">
        <v>1995.77</v>
      </c>
      <c r="I45" s="14">
        <v>609.33968000000004</v>
      </c>
      <c r="J45" s="35">
        <f t="shared" si="17"/>
        <v>30.531558245689638</v>
      </c>
      <c r="K45" s="2">
        <v>0</v>
      </c>
      <c r="L45" s="2">
        <v>0</v>
      </c>
      <c r="M45" s="2">
        <v>0</v>
      </c>
      <c r="N45" s="2">
        <v>0</v>
      </c>
      <c r="O45" s="64" t="s">
        <v>19</v>
      </c>
      <c r="P45" s="65"/>
    </row>
    <row r="46" spans="1:17" s="1" customFormat="1" ht="36.75" customHeight="1" x14ac:dyDescent="0.15">
      <c r="A46" s="63"/>
      <c r="B46" s="61"/>
      <c r="C46" s="33">
        <v>5320</v>
      </c>
      <c r="D46" s="17" t="s">
        <v>42</v>
      </c>
      <c r="E46" s="40">
        <f>SUM(F46+G46+H46+K46+L46+M46+N46)+800</f>
        <v>1900</v>
      </c>
      <c r="F46" s="2">
        <v>0</v>
      </c>
      <c r="G46" s="2">
        <v>0</v>
      </c>
      <c r="H46" s="14">
        <v>1100</v>
      </c>
      <c r="I46" s="14">
        <v>0</v>
      </c>
      <c r="J46" s="35">
        <f t="shared" si="17"/>
        <v>0</v>
      </c>
      <c r="K46" s="2">
        <v>0</v>
      </c>
      <c r="L46" s="2">
        <v>0</v>
      </c>
      <c r="M46" s="2">
        <v>0</v>
      </c>
      <c r="N46" s="2">
        <v>0</v>
      </c>
      <c r="O46" s="64" t="s">
        <v>21</v>
      </c>
      <c r="P46" s="65"/>
    </row>
    <row r="47" spans="1:17" s="1" customFormat="1" ht="32.25" customHeight="1" x14ac:dyDescent="0.15">
      <c r="A47" s="63"/>
      <c r="B47" s="61"/>
      <c r="C47" s="33">
        <v>5323</v>
      </c>
      <c r="D47" s="17" t="s">
        <v>43</v>
      </c>
      <c r="E47" s="40">
        <f>SUM(F47+G47+H47+K47+L47+M47+N47)+1900</f>
        <v>3500</v>
      </c>
      <c r="F47" s="2">
        <v>0</v>
      </c>
      <c r="G47" s="2">
        <v>1500</v>
      </c>
      <c r="H47" s="14">
        <v>100</v>
      </c>
      <c r="I47" s="14">
        <v>0</v>
      </c>
      <c r="J47" s="35">
        <f t="shared" si="17"/>
        <v>0</v>
      </c>
      <c r="K47" s="2">
        <v>0</v>
      </c>
      <c r="L47" s="2">
        <v>0</v>
      </c>
      <c r="M47" s="2">
        <v>0</v>
      </c>
      <c r="N47" s="2">
        <v>0</v>
      </c>
      <c r="O47" s="64" t="s">
        <v>21</v>
      </c>
      <c r="P47" s="65"/>
    </row>
    <row r="48" spans="1:17" s="34" customFormat="1" ht="33" customHeight="1" x14ac:dyDescent="0.15">
      <c r="A48" s="63"/>
      <c r="B48" s="61"/>
      <c r="C48" s="33">
        <v>5325</v>
      </c>
      <c r="D48" s="38" t="s">
        <v>44</v>
      </c>
      <c r="E48" s="40">
        <f>SUM(F48+G48+H48+K48+L48+M48+N48)+2200</f>
        <v>12300</v>
      </c>
      <c r="F48" s="35">
        <v>0</v>
      </c>
      <c r="G48" s="35">
        <v>0</v>
      </c>
      <c r="H48" s="37">
        <v>10100</v>
      </c>
      <c r="I48" s="37">
        <v>0</v>
      </c>
      <c r="J48" s="35">
        <f t="shared" si="17"/>
        <v>0</v>
      </c>
      <c r="K48" s="35">
        <v>0</v>
      </c>
      <c r="L48" s="35">
        <v>0</v>
      </c>
      <c r="M48" s="35">
        <v>0</v>
      </c>
      <c r="N48" s="35">
        <v>0</v>
      </c>
      <c r="O48" s="64" t="s">
        <v>21</v>
      </c>
      <c r="P48" s="65"/>
    </row>
    <row r="49" spans="1:17" s="34" customFormat="1" ht="33" customHeight="1" x14ac:dyDescent="0.15">
      <c r="A49" s="63"/>
      <c r="B49" s="61"/>
      <c r="C49" s="33">
        <v>5417</v>
      </c>
      <c r="D49" s="38" t="s">
        <v>99</v>
      </c>
      <c r="E49" s="40">
        <f>SUM(F49+G49+H49+K49+L49+M49+N49)+1800</f>
        <v>2000</v>
      </c>
      <c r="F49" s="35">
        <v>0</v>
      </c>
      <c r="G49" s="35">
        <v>0</v>
      </c>
      <c r="H49" s="37">
        <v>200</v>
      </c>
      <c r="I49" s="37">
        <v>0</v>
      </c>
      <c r="J49" s="35">
        <f t="shared" si="17"/>
        <v>0</v>
      </c>
      <c r="K49" s="35">
        <v>0</v>
      </c>
      <c r="L49" s="35">
        <v>0</v>
      </c>
      <c r="M49" s="35">
        <v>0</v>
      </c>
      <c r="N49" s="35">
        <v>0</v>
      </c>
      <c r="O49" s="64" t="s">
        <v>21</v>
      </c>
      <c r="P49" s="85"/>
    </row>
    <row r="50" spans="1:17" s="34" customFormat="1" ht="32.25" customHeight="1" x14ac:dyDescent="0.15">
      <c r="A50" s="63"/>
      <c r="B50" s="61"/>
      <c r="C50" s="33">
        <v>5418</v>
      </c>
      <c r="D50" s="38" t="s">
        <v>100</v>
      </c>
      <c r="E50" s="40">
        <f>SUM(F50+G50+H50+K50+L50+M50+N50)</f>
        <v>19200</v>
      </c>
      <c r="F50" s="35">
        <v>0</v>
      </c>
      <c r="G50" s="35">
        <v>0</v>
      </c>
      <c r="H50" s="37">
        <v>1200</v>
      </c>
      <c r="I50" s="37">
        <v>0</v>
      </c>
      <c r="J50" s="35">
        <f t="shared" si="17"/>
        <v>0</v>
      </c>
      <c r="K50" s="35">
        <v>18000</v>
      </c>
      <c r="L50" s="35">
        <v>0</v>
      </c>
      <c r="M50" s="35">
        <v>0</v>
      </c>
      <c r="N50" s="35">
        <v>0</v>
      </c>
      <c r="O50" s="64" t="s">
        <v>80</v>
      </c>
      <c r="P50" s="85"/>
    </row>
    <row r="51" spans="1:17" s="34" customFormat="1" ht="21.75" customHeight="1" x14ac:dyDescent="0.15">
      <c r="A51" s="63"/>
      <c r="B51" s="61"/>
      <c r="C51" s="33">
        <v>5419</v>
      </c>
      <c r="D51" s="38" t="s">
        <v>101</v>
      </c>
      <c r="E51" s="40">
        <f>SUM(F51+G51+H51+K51+L51+M51+N51)</f>
        <v>500</v>
      </c>
      <c r="F51" s="35">
        <v>0</v>
      </c>
      <c r="G51" s="35">
        <v>0</v>
      </c>
      <c r="H51" s="37">
        <v>500</v>
      </c>
      <c r="I51" s="37">
        <v>0</v>
      </c>
      <c r="J51" s="35">
        <f t="shared" si="17"/>
        <v>0</v>
      </c>
      <c r="K51" s="35">
        <v>0</v>
      </c>
      <c r="L51" s="35">
        <v>0</v>
      </c>
      <c r="M51" s="35">
        <v>0</v>
      </c>
      <c r="N51" s="35">
        <v>0</v>
      </c>
      <c r="O51" s="64" t="s">
        <v>80</v>
      </c>
      <c r="P51" s="86"/>
    </row>
    <row r="52" spans="1:17" s="34" customFormat="1" ht="30" customHeight="1" x14ac:dyDescent="0.15">
      <c r="A52" s="63"/>
      <c r="B52" s="61"/>
      <c r="C52" s="33">
        <v>5420</v>
      </c>
      <c r="D52" s="38" t="s">
        <v>102</v>
      </c>
      <c r="E52" s="40">
        <f>SUM(F52+G52+H52+K52+L52+M52+N52)+495</f>
        <v>850</v>
      </c>
      <c r="F52" s="35">
        <v>0</v>
      </c>
      <c r="G52" s="35">
        <v>0</v>
      </c>
      <c r="H52" s="37">
        <v>355</v>
      </c>
      <c r="I52" s="37">
        <v>0</v>
      </c>
      <c r="J52" s="35">
        <f t="shared" si="17"/>
        <v>0</v>
      </c>
      <c r="K52" s="35">
        <v>0</v>
      </c>
      <c r="L52" s="35">
        <v>0</v>
      </c>
      <c r="M52" s="35">
        <v>0</v>
      </c>
      <c r="N52" s="35">
        <v>0</v>
      </c>
      <c r="O52" s="64" t="s">
        <v>21</v>
      </c>
      <c r="P52" s="85"/>
    </row>
    <row r="53" spans="1:17" s="34" customFormat="1" ht="21.75" customHeight="1" x14ac:dyDescent="0.15">
      <c r="A53" s="63"/>
      <c r="B53" s="61"/>
      <c r="C53" s="33">
        <v>5488</v>
      </c>
      <c r="D53" s="38" t="s">
        <v>83</v>
      </c>
      <c r="E53" s="40">
        <f t="shared" ref="E53:E54" si="18">SUM(F53+G53+H53+K53+L53+M53+N53)</f>
        <v>300</v>
      </c>
      <c r="F53" s="35">
        <v>0</v>
      </c>
      <c r="G53" s="35">
        <v>0</v>
      </c>
      <c r="H53" s="37">
        <v>300</v>
      </c>
      <c r="I53" s="37">
        <v>0</v>
      </c>
      <c r="J53" s="35">
        <f t="shared" si="17"/>
        <v>0</v>
      </c>
      <c r="K53" s="35">
        <v>0</v>
      </c>
      <c r="L53" s="35">
        <v>0</v>
      </c>
      <c r="M53" s="35">
        <v>0</v>
      </c>
      <c r="N53" s="35">
        <v>0</v>
      </c>
      <c r="O53" s="64" t="s">
        <v>80</v>
      </c>
      <c r="P53" s="87"/>
      <c r="Q53" s="85"/>
    </row>
    <row r="54" spans="1:17" s="1" customFormat="1" ht="21.75" customHeight="1" x14ac:dyDescent="0.15">
      <c r="A54" s="63"/>
      <c r="B54" s="61"/>
      <c r="C54" s="33">
        <v>5489</v>
      </c>
      <c r="D54" s="38" t="s">
        <v>84</v>
      </c>
      <c r="E54" s="40">
        <f t="shared" si="18"/>
        <v>1000</v>
      </c>
      <c r="F54" s="35">
        <v>0</v>
      </c>
      <c r="G54" s="2">
        <v>0</v>
      </c>
      <c r="H54" s="14">
        <v>1000</v>
      </c>
      <c r="I54" s="14">
        <v>0</v>
      </c>
      <c r="J54" s="35">
        <f t="shared" si="17"/>
        <v>0</v>
      </c>
      <c r="K54" s="35">
        <v>0</v>
      </c>
      <c r="L54" s="35">
        <v>0</v>
      </c>
      <c r="M54" s="35">
        <v>0</v>
      </c>
      <c r="N54" s="35">
        <v>0</v>
      </c>
      <c r="O54" s="64" t="s">
        <v>80</v>
      </c>
      <c r="P54" s="86"/>
    </row>
    <row r="55" spans="1:17" s="34" customFormat="1" ht="33.75" customHeight="1" x14ac:dyDescent="0.15">
      <c r="A55" s="63"/>
      <c r="B55" s="61"/>
      <c r="C55" s="33">
        <v>5510</v>
      </c>
      <c r="D55" s="38" t="s">
        <v>169</v>
      </c>
      <c r="E55" s="40">
        <f>SUM(F55+G55+H55+K55+L55+M55+N55)+279.99</f>
        <v>1702.55</v>
      </c>
      <c r="F55" s="35">
        <v>0</v>
      </c>
      <c r="G55" s="35">
        <v>0</v>
      </c>
      <c r="H55" s="37">
        <v>1422.56</v>
      </c>
      <c r="I55" s="37">
        <v>1422.5612900000001</v>
      </c>
      <c r="J55" s="35">
        <f t="shared" si="17"/>
        <v>100.00009068158813</v>
      </c>
      <c r="K55" s="35">
        <v>0</v>
      </c>
      <c r="L55" s="35">
        <v>0</v>
      </c>
      <c r="M55" s="35">
        <v>0</v>
      </c>
      <c r="N55" s="35">
        <v>0</v>
      </c>
      <c r="O55" s="88" t="s">
        <v>178</v>
      </c>
      <c r="P55" s="89"/>
    </row>
    <row r="56" spans="1:17" s="1" customFormat="1" ht="11.25" x14ac:dyDescent="0.15">
      <c r="A56" s="63"/>
      <c r="B56" s="61"/>
      <c r="C56" s="26" t="s">
        <v>0</v>
      </c>
      <c r="D56" s="6" t="s">
        <v>29</v>
      </c>
      <c r="E56" s="39">
        <f>SUM(E40:E55)</f>
        <v>183731.51916999999</v>
      </c>
      <c r="F56" s="39">
        <f t="shared" ref="F56:I56" si="19">SUM(F40:F55)</f>
        <v>1000.19</v>
      </c>
      <c r="G56" s="39">
        <f t="shared" si="19"/>
        <v>3357.2091700000001</v>
      </c>
      <c r="H56" s="36">
        <f t="shared" si="19"/>
        <v>98049.13</v>
      </c>
      <c r="I56" s="36">
        <f t="shared" si="19"/>
        <v>3008.8706700000002</v>
      </c>
      <c r="J56" s="18">
        <f t="shared" ref="J56" si="20">I56/H56*100</f>
        <v>3.0687377542258663</v>
      </c>
      <c r="K56" s="39">
        <f t="shared" ref="K56" si="21">SUM(K40:K55)</f>
        <v>36500</v>
      </c>
      <c r="L56" s="39">
        <f t="shared" ref="L56" si="22">SUM(L40:L55)</f>
        <v>37200</v>
      </c>
      <c r="M56" s="39">
        <f t="shared" ref="M56" si="23">SUM(M40:M55)</f>
        <v>0</v>
      </c>
      <c r="N56" s="39">
        <f t="shared" ref="N56" si="24">SUM(N40:N55)</f>
        <v>0</v>
      </c>
      <c r="O56" s="64" t="s">
        <v>0</v>
      </c>
      <c r="P56" s="65"/>
    </row>
    <row r="57" spans="1:17" s="1" customFormat="1" ht="11.25" customHeight="1" x14ac:dyDescent="0.15">
      <c r="A57" s="58" t="s">
        <v>22</v>
      </c>
      <c r="B57" s="80"/>
      <c r="C57" s="80"/>
      <c r="D57" s="80"/>
      <c r="E57" s="10" t="s">
        <v>0</v>
      </c>
      <c r="F57" s="11" t="s">
        <v>0</v>
      </c>
      <c r="G57" s="11" t="s">
        <v>0</v>
      </c>
      <c r="H57" s="14" t="s">
        <v>0</v>
      </c>
      <c r="I57" s="14" t="s">
        <v>0</v>
      </c>
      <c r="J57" s="11" t="s">
        <v>0</v>
      </c>
      <c r="K57" s="11" t="s">
        <v>0</v>
      </c>
      <c r="L57" s="11" t="s">
        <v>0</v>
      </c>
      <c r="M57" s="11" t="s">
        <v>0</v>
      </c>
      <c r="N57" s="11" t="s">
        <v>0</v>
      </c>
      <c r="O57" s="60" t="s">
        <v>0</v>
      </c>
      <c r="P57" s="61"/>
    </row>
    <row r="58" spans="1:17" s="1" customFormat="1" ht="31.5" x14ac:dyDescent="0.15">
      <c r="A58" s="91"/>
      <c r="B58" s="92"/>
      <c r="C58" s="33">
        <v>5130</v>
      </c>
      <c r="D58" s="17" t="s">
        <v>45</v>
      </c>
      <c r="E58" s="40">
        <f>SUM(F58+G58+H58+K58+L58+M58+N58)</f>
        <v>10802.828000000001</v>
      </c>
      <c r="F58" s="19">
        <v>5360.2380000000003</v>
      </c>
      <c r="G58" s="19">
        <v>2242.59</v>
      </c>
      <c r="H58" s="14">
        <v>3200</v>
      </c>
      <c r="I58" s="14">
        <v>0</v>
      </c>
      <c r="J58" s="40">
        <f>I58/H58*100</f>
        <v>0</v>
      </c>
      <c r="K58" s="19">
        <v>0</v>
      </c>
      <c r="L58" s="19">
        <v>0</v>
      </c>
      <c r="M58" s="19">
        <v>0</v>
      </c>
      <c r="N58" s="19">
        <v>0</v>
      </c>
      <c r="O58" s="64" t="s">
        <v>19</v>
      </c>
      <c r="P58" s="65"/>
    </row>
    <row r="59" spans="1:17" s="1" customFormat="1" ht="21" customHeight="1" x14ac:dyDescent="0.15">
      <c r="A59" s="91"/>
      <c r="B59" s="92"/>
      <c r="C59" s="33">
        <v>5265</v>
      </c>
      <c r="D59" s="38" t="s">
        <v>87</v>
      </c>
      <c r="E59" s="40">
        <f t="shared" ref="E59:E61" si="25">SUM(F59+G59+H59+K59+L59+M59+N59)</f>
        <v>8356</v>
      </c>
      <c r="F59" s="19">
        <v>4356</v>
      </c>
      <c r="G59" s="19">
        <v>0</v>
      </c>
      <c r="H59" s="14">
        <v>4000</v>
      </c>
      <c r="I59" s="14">
        <v>0</v>
      </c>
      <c r="J59" s="40">
        <f t="shared" ref="J59:J121" si="26">I59/H59*100</f>
        <v>0</v>
      </c>
      <c r="K59" s="19">
        <v>0</v>
      </c>
      <c r="L59" s="19">
        <v>0</v>
      </c>
      <c r="M59" s="19">
        <v>0</v>
      </c>
      <c r="N59" s="19">
        <v>0</v>
      </c>
      <c r="O59" s="64" t="s">
        <v>19</v>
      </c>
      <c r="P59" s="65"/>
    </row>
    <row r="60" spans="1:17" s="1" customFormat="1" ht="31.5" customHeight="1" x14ac:dyDescent="0.15">
      <c r="A60" s="91"/>
      <c r="B60" s="92"/>
      <c r="C60" s="33">
        <v>5312</v>
      </c>
      <c r="D60" s="38" t="s">
        <v>82</v>
      </c>
      <c r="E60" s="40">
        <f>SUM(F60+G60+H60+K60+L60+M60+N60)+328</f>
        <v>2008</v>
      </c>
      <c r="F60" s="40">
        <v>700</v>
      </c>
      <c r="G60" s="19">
        <v>0</v>
      </c>
      <c r="H60" s="14">
        <v>980</v>
      </c>
      <c r="I60" s="14">
        <v>0</v>
      </c>
      <c r="J60" s="40">
        <f t="shared" si="26"/>
        <v>0</v>
      </c>
      <c r="K60" s="19">
        <v>0</v>
      </c>
      <c r="L60" s="19">
        <v>0</v>
      </c>
      <c r="M60" s="19">
        <v>0</v>
      </c>
      <c r="N60" s="19">
        <v>0</v>
      </c>
      <c r="O60" s="88" t="s">
        <v>178</v>
      </c>
      <c r="P60" s="93"/>
    </row>
    <row r="61" spans="1:17" s="1" customFormat="1" ht="21" customHeight="1" x14ac:dyDescent="0.15">
      <c r="A61" s="91"/>
      <c r="B61" s="92"/>
      <c r="C61" s="33">
        <v>5352</v>
      </c>
      <c r="D61" s="38" t="s">
        <v>46</v>
      </c>
      <c r="E61" s="40">
        <f t="shared" si="25"/>
        <v>1300</v>
      </c>
      <c r="F61" s="19">
        <v>0</v>
      </c>
      <c r="G61" s="19">
        <v>61.71</v>
      </c>
      <c r="H61" s="14">
        <v>1238.29</v>
      </c>
      <c r="I61" s="14">
        <v>0</v>
      </c>
      <c r="J61" s="40">
        <f t="shared" si="26"/>
        <v>0</v>
      </c>
      <c r="K61" s="19">
        <v>0</v>
      </c>
      <c r="L61" s="19">
        <v>0</v>
      </c>
      <c r="M61" s="19">
        <v>0</v>
      </c>
      <c r="N61" s="19">
        <v>0</v>
      </c>
      <c r="O61" s="64" t="s">
        <v>15</v>
      </c>
      <c r="P61" s="65"/>
    </row>
    <row r="62" spans="1:17" s="1" customFormat="1" ht="33" customHeight="1" x14ac:dyDescent="0.15">
      <c r="A62" s="91"/>
      <c r="B62" s="92"/>
      <c r="C62" s="33">
        <v>5366</v>
      </c>
      <c r="D62" s="17" t="s">
        <v>56</v>
      </c>
      <c r="E62" s="40">
        <f>SUM(F62+G62+H62+K62+L62+M62+N62)+200</f>
        <v>1500</v>
      </c>
      <c r="F62" s="19">
        <v>0</v>
      </c>
      <c r="G62" s="19">
        <v>0</v>
      </c>
      <c r="H62" s="14">
        <v>1300</v>
      </c>
      <c r="I62" s="14">
        <v>0</v>
      </c>
      <c r="J62" s="40">
        <f t="shared" si="26"/>
        <v>0</v>
      </c>
      <c r="K62" s="19">
        <v>0</v>
      </c>
      <c r="L62" s="19">
        <v>0</v>
      </c>
      <c r="M62" s="19">
        <v>0</v>
      </c>
      <c r="N62" s="19">
        <v>0</v>
      </c>
      <c r="O62" s="88" t="s">
        <v>21</v>
      </c>
      <c r="P62" s="93"/>
    </row>
    <row r="63" spans="1:17" s="1" customFormat="1" ht="31.5" x14ac:dyDescent="0.15">
      <c r="A63" s="91"/>
      <c r="B63" s="92"/>
      <c r="C63" s="33">
        <v>5373</v>
      </c>
      <c r="D63" s="17" t="s">
        <v>57</v>
      </c>
      <c r="E63" s="40">
        <f t="shared" ref="E63:E64" si="27">SUM(F63+G63+H63+K63+L63+M63+N63)</f>
        <v>2700</v>
      </c>
      <c r="F63" s="19">
        <v>0</v>
      </c>
      <c r="G63" s="19">
        <v>88.33</v>
      </c>
      <c r="H63" s="14">
        <v>2611.67</v>
      </c>
      <c r="I63" s="14">
        <v>48.4</v>
      </c>
      <c r="J63" s="40">
        <f t="shared" si="26"/>
        <v>1.8532203532605576</v>
      </c>
      <c r="K63" s="19">
        <v>0</v>
      </c>
      <c r="L63" s="19">
        <v>0</v>
      </c>
      <c r="M63" s="19">
        <v>0</v>
      </c>
      <c r="N63" s="19">
        <v>0</v>
      </c>
      <c r="O63" s="64" t="s">
        <v>15</v>
      </c>
      <c r="P63" s="65"/>
    </row>
    <row r="64" spans="1:17" s="1" customFormat="1" ht="35.25" customHeight="1" x14ac:dyDescent="0.15">
      <c r="A64" s="91"/>
      <c r="B64" s="92"/>
      <c r="C64" s="33">
        <v>5384</v>
      </c>
      <c r="D64" s="17" t="s">
        <v>58</v>
      </c>
      <c r="E64" s="40">
        <f t="shared" si="27"/>
        <v>800</v>
      </c>
      <c r="F64" s="19">
        <v>0</v>
      </c>
      <c r="G64" s="19">
        <v>0</v>
      </c>
      <c r="H64" s="14">
        <v>800</v>
      </c>
      <c r="I64" s="14">
        <v>799.81</v>
      </c>
      <c r="J64" s="40">
        <f t="shared" si="26"/>
        <v>99.976249999999993</v>
      </c>
      <c r="K64" s="19">
        <v>0</v>
      </c>
      <c r="L64" s="19">
        <v>0</v>
      </c>
      <c r="M64" s="19">
        <v>0</v>
      </c>
      <c r="N64" s="19">
        <v>0</v>
      </c>
      <c r="O64" s="64" t="s">
        <v>15</v>
      </c>
      <c r="P64" s="65"/>
    </row>
    <row r="65" spans="1:17" s="1" customFormat="1" ht="31.5" x14ac:dyDescent="0.15">
      <c r="A65" s="91"/>
      <c r="B65" s="92"/>
      <c r="C65" s="33">
        <v>5386</v>
      </c>
      <c r="D65" s="17" t="s">
        <v>65</v>
      </c>
      <c r="E65" s="40">
        <f>SUM(F65+G65+H65+K65+L65+M65+N65)+1788</f>
        <v>2800</v>
      </c>
      <c r="F65" s="19">
        <v>0</v>
      </c>
      <c r="G65" s="19">
        <v>899.98</v>
      </c>
      <c r="H65" s="14">
        <v>112.02</v>
      </c>
      <c r="I65" s="14">
        <v>0</v>
      </c>
      <c r="J65" s="40">
        <f t="shared" si="26"/>
        <v>0</v>
      </c>
      <c r="K65" s="19">
        <v>0</v>
      </c>
      <c r="L65" s="19">
        <v>0</v>
      </c>
      <c r="M65" s="19">
        <v>0</v>
      </c>
      <c r="N65" s="19">
        <v>0</v>
      </c>
      <c r="O65" s="64" t="s">
        <v>21</v>
      </c>
      <c r="P65" s="65"/>
    </row>
    <row r="66" spans="1:17" s="1" customFormat="1" ht="23.25" customHeight="1" x14ac:dyDescent="0.15">
      <c r="A66" s="91"/>
      <c r="B66" s="92"/>
      <c r="C66" s="33">
        <v>5397</v>
      </c>
      <c r="D66" s="17" t="s">
        <v>66</v>
      </c>
      <c r="E66" s="40">
        <f t="shared" ref="E66:E121" si="28">SUM(F66+G66+H66+K66+L66+M66+N66)</f>
        <v>500</v>
      </c>
      <c r="F66" s="19">
        <v>0</v>
      </c>
      <c r="G66" s="19">
        <v>0</v>
      </c>
      <c r="H66" s="14">
        <v>500</v>
      </c>
      <c r="I66" s="14">
        <v>289.15800000000002</v>
      </c>
      <c r="J66" s="40">
        <f t="shared" si="26"/>
        <v>57.831600000000009</v>
      </c>
      <c r="K66" s="19">
        <v>0</v>
      </c>
      <c r="L66" s="19">
        <v>0</v>
      </c>
      <c r="M66" s="19">
        <v>0</v>
      </c>
      <c r="N66" s="19">
        <v>0</v>
      </c>
      <c r="O66" s="64" t="s">
        <v>15</v>
      </c>
      <c r="P66" s="65"/>
    </row>
    <row r="67" spans="1:17" s="34" customFormat="1" ht="23.25" customHeight="1" x14ac:dyDescent="0.15">
      <c r="A67" s="91"/>
      <c r="B67" s="92"/>
      <c r="C67" s="33">
        <v>5421</v>
      </c>
      <c r="D67" s="38" t="s">
        <v>103</v>
      </c>
      <c r="E67" s="40">
        <f t="shared" si="28"/>
        <v>4000</v>
      </c>
      <c r="F67" s="40">
        <v>0</v>
      </c>
      <c r="G67" s="40">
        <v>0</v>
      </c>
      <c r="H67" s="37">
        <v>4000</v>
      </c>
      <c r="I67" s="37">
        <v>0</v>
      </c>
      <c r="J67" s="40">
        <f t="shared" si="26"/>
        <v>0</v>
      </c>
      <c r="K67" s="40">
        <v>0</v>
      </c>
      <c r="L67" s="40">
        <v>0</v>
      </c>
      <c r="M67" s="40">
        <v>0</v>
      </c>
      <c r="N67" s="40">
        <v>0</v>
      </c>
      <c r="O67" s="64" t="s">
        <v>80</v>
      </c>
      <c r="P67" s="85"/>
    </row>
    <row r="68" spans="1:17" s="34" customFormat="1" ht="23.25" customHeight="1" x14ac:dyDescent="0.15">
      <c r="A68" s="91"/>
      <c r="B68" s="92"/>
      <c r="C68" s="33">
        <v>5422</v>
      </c>
      <c r="D68" s="38" t="s">
        <v>104</v>
      </c>
      <c r="E68" s="40">
        <f t="shared" si="28"/>
        <v>2760</v>
      </c>
      <c r="F68" s="40">
        <v>0</v>
      </c>
      <c r="G68" s="40">
        <v>0</v>
      </c>
      <c r="H68" s="37">
        <v>2760</v>
      </c>
      <c r="I68" s="37">
        <v>0</v>
      </c>
      <c r="J68" s="40">
        <f t="shared" si="26"/>
        <v>0</v>
      </c>
      <c r="K68" s="40">
        <v>0</v>
      </c>
      <c r="L68" s="40">
        <v>0</v>
      </c>
      <c r="M68" s="40">
        <v>0</v>
      </c>
      <c r="N68" s="40">
        <v>0</v>
      </c>
      <c r="O68" s="64" t="s">
        <v>80</v>
      </c>
      <c r="P68" s="85"/>
    </row>
    <row r="69" spans="1:17" s="34" customFormat="1" ht="33.75" customHeight="1" x14ac:dyDescent="0.15">
      <c r="A69" s="91"/>
      <c r="B69" s="92"/>
      <c r="C69" s="33">
        <v>5423</v>
      </c>
      <c r="D69" s="38" t="s">
        <v>105</v>
      </c>
      <c r="E69" s="40">
        <f t="shared" si="28"/>
        <v>4850</v>
      </c>
      <c r="F69" s="40">
        <v>0</v>
      </c>
      <c r="G69" s="40">
        <v>0</v>
      </c>
      <c r="H69" s="37">
        <v>4850</v>
      </c>
      <c r="I69" s="37">
        <v>0</v>
      </c>
      <c r="J69" s="40">
        <f t="shared" si="26"/>
        <v>0</v>
      </c>
      <c r="K69" s="40">
        <v>0</v>
      </c>
      <c r="L69" s="40">
        <v>0</v>
      </c>
      <c r="M69" s="40">
        <v>0</v>
      </c>
      <c r="N69" s="40">
        <v>0</v>
      </c>
      <c r="O69" s="64" t="s">
        <v>80</v>
      </c>
      <c r="P69" s="90"/>
      <c r="Q69" s="86"/>
    </row>
    <row r="70" spans="1:17" s="34" customFormat="1" ht="23.25" customHeight="1" x14ac:dyDescent="0.15">
      <c r="A70" s="91"/>
      <c r="B70" s="92"/>
      <c r="C70" s="33">
        <v>5424</v>
      </c>
      <c r="D70" s="38" t="s">
        <v>106</v>
      </c>
      <c r="E70" s="40">
        <f>SUM(F70+G70+H70+K70+L70+M70+N70)</f>
        <v>2500</v>
      </c>
      <c r="F70" s="40">
        <v>0</v>
      </c>
      <c r="G70" s="40">
        <v>0</v>
      </c>
      <c r="H70" s="37">
        <v>2500</v>
      </c>
      <c r="I70" s="37">
        <v>0</v>
      </c>
      <c r="J70" s="40">
        <f t="shared" si="26"/>
        <v>0</v>
      </c>
      <c r="K70" s="40">
        <v>0</v>
      </c>
      <c r="L70" s="40">
        <v>0</v>
      </c>
      <c r="M70" s="40">
        <v>0</v>
      </c>
      <c r="N70" s="40">
        <v>0</v>
      </c>
      <c r="O70" s="64" t="s">
        <v>80</v>
      </c>
      <c r="P70" s="85"/>
    </row>
    <row r="71" spans="1:17" s="34" customFormat="1" ht="33.75" customHeight="1" x14ac:dyDescent="0.15">
      <c r="A71" s="91"/>
      <c r="B71" s="92"/>
      <c r="C71" s="33">
        <v>5425</v>
      </c>
      <c r="D71" s="38" t="s">
        <v>107</v>
      </c>
      <c r="E71" s="40">
        <f>SUM(F71+G71+H71+K71+L71+M71+N71)+545</f>
        <v>2545</v>
      </c>
      <c r="F71" s="40">
        <v>0</v>
      </c>
      <c r="G71" s="40">
        <v>0</v>
      </c>
      <c r="H71" s="37">
        <v>2000</v>
      </c>
      <c r="I71" s="37">
        <v>0</v>
      </c>
      <c r="J71" s="40">
        <f t="shared" si="26"/>
        <v>0</v>
      </c>
      <c r="K71" s="40">
        <v>0</v>
      </c>
      <c r="L71" s="40">
        <v>0</v>
      </c>
      <c r="M71" s="40">
        <v>0</v>
      </c>
      <c r="N71" s="40">
        <v>0</v>
      </c>
      <c r="O71" s="88" t="s">
        <v>21</v>
      </c>
      <c r="P71" s="93"/>
    </row>
    <row r="72" spans="1:17" s="34" customFormat="1" ht="23.25" customHeight="1" x14ac:dyDescent="0.15">
      <c r="A72" s="91"/>
      <c r="B72" s="92"/>
      <c r="C72" s="33">
        <v>5426</v>
      </c>
      <c r="D72" s="38" t="s">
        <v>108</v>
      </c>
      <c r="E72" s="40">
        <f t="shared" si="28"/>
        <v>1700</v>
      </c>
      <c r="F72" s="40">
        <v>0</v>
      </c>
      <c r="G72" s="40">
        <v>0</v>
      </c>
      <c r="H72" s="37">
        <v>1700</v>
      </c>
      <c r="I72" s="37">
        <v>0</v>
      </c>
      <c r="J72" s="40">
        <f t="shared" si="26"/>
        <v>0</v>
      </c>
      <c r="K72" s="40">
        <v>0</v>
      </c>
      <c r="L72" s="40">
        <v>0</v>
      </c>
      <c r="M72" s="40">
        <v>0</v>
      </c>
      <c r="N72" s="40">
        <v>0</v>
      </c>
      <c r="O72" s="64"/>
      <c r="P72" s="85"/>
    </row>
    <row r="73" spans="1:17" s="34" customFormat="1" ht="34.5" customHeight="1" x14ac:dyDescent="0.15">
      <c r="A73" s="91"/>
      <c r="B73" s="92"/>
      <c r="C73" s="33">
        <v>5427</v>
      </c>
      <c r="D73" s="38" t="s">
        <v>109</v>
      </c>
      <c r="E73" s="40">
        <f>SUM(F73+G73+H73+K73+L73+M73+N73)+763+45</f>
        <v>3153</v>
      </c>
      <c r="F73" s="40">
        <v>0</v>
      </c>
      <c r="G73" s="40">
        <v>0</v>
      </c>
      <c r="H73" s="37">
        <v>1062</v>
      </c>
      <c r="I73" s="37">
        <v>0</v>
      </c>
      <c r="J73" s="40">
        <f t="shared" si="26"/>
        <v>0</v>
      </c>
      <c r="K73" s="40">
        <v>1283</v>
      </c>
      <c r="L73" s="40">
        <v>0</v>
      </c>
      <c r="M73" s="40">
        <v>0</v>
      </c>
      <c r="N73" s="40">
        <v>0</v>
      </c>
      <c r="O73" s="88" t="s">
        <v>21</v>
      </c>
      <c r="P73" s="93" t="s">
        <v>21</v>
      </c>
    </row>
    <row r="74" spans="1:17" s="34" customFormat="1" ht="33.75" customHeight="1" x14ac:dyDescent="0.15">
      <c r="A74" s="91"/>
      <c r="B74" s="92"/>
      <c r="C74" s="33">
        <v>5428</v>
      </c>
      <c r="D74" s="38" t="s">
        <v>110</v>
      </c>
      <c r="E74" s="40">
        <f>SUM(F74+G74+H74+K74+L74+M74+N74)</f>
        <v>2000</v>
      </c>
      <c r="F74" s="40">
        <v>0</v>
      </c>
      <c r="G74" s="40">
        <v>0</v>
      </c>
      <c r="H74" s="37">
        <v>2000</v>
      </c>
      <c r="I74" s="37">
        <v>0</v>
      </c>
      <c r="J74" s="40">
        <f t="shared" si="26"/>
        <v>0</v>
      </c>
      <c r="K74" s="40">
        <v>0</v>
      </c>
      <c r="L74" s="40">
        <v>0</v>
      </c>
      <c r="M74" s="40">
        <v>0</v>
      </c>
      <c r="N74" s="40">
        <v>0</v>
      </c>
      <c r="O74" s="64" t="s">
        <v>80</v>
      </c>
      <c r="P74" s="86"/>
    </row>
    <row r="75" spans="1:17" s="34" customFormat="1" ht="33" customHeight="1" x14ac:dyDescent="0.15">
      <c r="A75" s="91"/>
      <c r="B75" s="92"/>
      <c r="C75" s="33">
        <v>5429</v>
      </c>
      <c r="D75" s="38" t="s">
        <v>111</v>
      </c>
      <c r="E75" s="40">
        <f>SUM(F75+G75+H75+K75+L75+M75+N75)+350</f>
        <v>850</v>
      </c>
      <c r="F75" s="40">
        <v>0</v>
      </c>
      <c r="G75" s="40">
        <v>0</v>
      </c>
      <c r="H75" s="37">
        <v>500</v>
      </c>
      <c r="I75" s="37">
        <v>0</v>
      </c>
      <c r="J75" s="40">
        <f t="shared" si="26"/>
        <v>0</v>
      </c>
      <c r="K75" s="40">
        <v>0</v>
      </c>
      <c r="L75" s="40">
        <v>0</v>
      </c>
      <c r="M75" s="40">
        <v>0</v>
      </c>
      <c r="N75" s="40">
        <v>0</v>
      </c>
      <c r="O75" s="88" t="s">
        <v>21</v>
      </c>
      <c r="P75" s="93" t="s">
        <v>21</v>
      </c>
    </row>
    <row r="76" spans="1:17" s="34" customFormat="1" ht="30.75" customHeight="1" x14ac:dyDescent="0.15">
      <c r="A76" s="91"/>
      <c r="B76" s="92"/>
      <c r="C76" s="33">
        <v>5430</v>
      </c>
      <c r="D76" s="38" t="s">
        <v>112</v>
      </c>
      <c r="E76" s="40">
        <f>SUM(F76+G76+H76+K76+L76+M76+N76)+200</f>
        <v>6500</v>
      </c>
      <c r="F76" s="40">
        <v>0</v>
      </c>
      <c r="G76" s="40">
        <v>0</v>
      </c>
      <c r="H76" s="37">
        <v>300</v>
      </c>
      <c r="I76" s="37">
        <v>0</v>
      </c>
      <c r="J76" s="40">
        <f t="shared" si="26"/>
        <v>0</v>
      </c>
      <c r="K76" s="40">
        <v>6000</v>
      </c>
      <c r="L76" s="40">
        <v>0</v>
      </c>
      <c r="M76" s="40">
        <v>0</v>
      </c>
      <c r="N76" s="40">
        <v>0</v>
      </c>
      <c r="O76" s="88" t="s">
        <v>21</v>
      </c>
      <c r="P76" s="93" t="s">
        <v>21</v>
      </c>
    </row>
    <row r="77" spans="1:17" s="34" customFormat="1" ht="23.25" customHeight="1" x14ac:dyDescent="0.15">
      <c r="A77" s="91"/>
      <c r="B77" s="92"/>
      <c r="C77" s="33">
        <v>5431</v>
      </c>
      <c r="D77" s="38" t="s">
        <v>113</v>
      </c>
      <c r="E77" s="40">
        <f t="shared" si="28"/>
        <v>1600</v>
      </c>
      <c r="F77" s="40">
        <v>0</v>
      </c>
      <c r="G77" s="40">
        <v>0</v>
      </c>
      <c r="H77" s="37">
        <v>1600</v>
      </c>
      <c r="I77" s="37">
        <v>0</v>
      </c>
      <c r="J77" s="40">
        <f t="shared" si="26"/>
        <v>0</v>
      </c>
      <c r="K77" s="40">
        <v>0</v>
      </c>
      <c r="L77" s="40">
        <v>0</v>
      </c>
      <c r="M77" s="40">
        <v>0</v>
      </c>
      <c r="N77" s="40">
        <v>0</v>
      </c>
      <c r="O77" s="64" t="s">
        <v>80</v>
      </c>
      <c r="P77" s="86"/>
    </row>
    <row r="78" spans="1:17" s="34" customFormat="1" ht="42" customHeight="1" x14ac:dyDescent="0.15">
      <c r="A78" s="91"/>
      <c r="B78" s="92"/>
      <c r="C78" s="33">
        <v>5432</v>
      </c>
      <c r="D78" s="38" t="s">
        <v>114</v>
      </c>
      <c r="E78" s="40">
        <f>SUM(F78+G78+H78+K78+L78+M78+N78)+1410</f>
        <v>2910</v>
      </c>
      <c r="F78" s="40">
        <v>0</v>
      </c>
      <c r="G78" s="40">
        <v>0</v>
      </c>
      <c r="H78" s="37">
        <v>1500</v>
      </c>
      <c r="I78" s="37">
        <v>0</v>
      </c>
      <c r="J78" s="40">
        <f t="shared" si="26"/>
        <v>0</v>
      </c>
      <c r="K78" s="40">
        <v>0</v>
      </c>
      <c r="L78" s="40">
        <v>0</v>
      </c>
      <c r="M78" s="40">
        <v>0</v>
      </c>
      <c r="N78" s="40">
        <v>0</v>
      </c>
      <c r="O78" s="88" t="s">
        <v>21</v>
      </c>
      <c r="P78" s="93"/>
    </row>
    <row r="79" spans="1:17" s="34" customFormat="1" ht="36.75" customHeight="1" x14ac:dyDescent="0.15">
      <c r="A79" s="91"/>
      <c r="B79" s="92"/>
      <c r="C79" s="33">
        <v>5433</v>
      </c>
      <c r="D79" s="38" t="s">
        <v>115</v>
      </c>
      <c r="E79" s="40">
        <f>SUM(F79+G79+H79+K79+L79+M79+N79)+200</f>
        <v>3400</v>
      </c>
      <c r="F79" s="40">
        <v>0</v>
      </c>
      <c r="G79" s="40">
        <v>0</v>
      </c>
      <c r="H79" s="37">
        <v>3200</v>
      </c>
      <c r="I79" s="37">
        <v>0</v>
      </c>
      <c r="J79" s="40">
        <f t="shared" si="26"/>
        <v>0</v>
      </c>
      <c r="K79" s="40">
        <v>0</v>
      </c>
      <c r="L79" s="40">
        <v>0</v>
      </c>
      <c r="M79" s="40">
        <v>0</v>
      </c>
      <c r="N79" s="40">
        <v>0</v>
      </c>
      <c r="O79" s="88" t="s">
        <v>21</v>
      </c>
      <c r="P79" s="93"/>
    </row>
    <row r="80" spans="1:17" s="34" customFormat="1" ht="23.25" customHeight="1" x14ac:dyDescent="0.15">
      <c r="A80" s="91"/>
      <c r="B80" s="92"/>
      <c r="C80" s="33">
        <v>5434</v>
      </c>
      <c r="D80" s="38" t="s">
        <v>116</v>
      </c>
      <c r="E80" s="40">
        <f t="shared" si="28"/>
        <v>5000</v>
      </c>
      <c r="F80" s="40">
        <v>0</v>
      </c>
      <c r="G80" s="40">
        <v>0</v>
      </c>
      <c r="H80" s="37">
        <v>5000</v>
      </c>
      <c r="I80" s="37">
        <v>0</v>
      </c>
      <c r="J80" s="40">
        <f t="shared" si="26"/>
        <v>0</v>
      </c>
      <c r="K80" s="40">
        <v>0</v>
      </c>
      <c r="L80" s="40">
        <v>0</v>
      </c>
      <c r="M80" s="40">
        <v>0</v>
      </c>
      <c r="N80" s="40">
        <v>0</v>
      </c>
      <c r="O80" s="64" t="s">
        <v>80</v>
      </c>
      <c r="P80" s="94"/>
      <c r="Q80" s="95"/>
    </row>
    <row r="81" spans="1:17" s="34" customFormat="1" ht="23.25" customHeight="1" x14ac:dyDescent="0.15">
      <c r="A81" s="91"/>
      <c r="B81" s="92"/>
      <c r="C81" s="33">
        <v>5435</v>
      </c>
      <c r="D81" s="38" t="s">
        <v>117</v>
      </c>
      <c r="E81" s="40">
        <f t="shared" si="28"/>
        <v>1350</v>
      </c>
      <c r="F81" s="40">
        <v>0</v>
      </c>
      <c r="G81" s="40">
        <v>0</v>
      </c>
      <c r="H81" s="37">
        <v>1350</v>
      </c>
      <c r="I81" s="37">
        <v>0</v>
      </c>
      <c r="J81" s="40">
        <f t="shared" si="26"/>
        <v>0</v>
      </c>
      <c r="K81" s="40">
        <v>0</v>
      </c>
      <c r="L81" s="40">
        <v>0</v>
      </c>
      <c r="M81" s="40">
        <v>0</v>
      </c>
      <c r="N81" s="40">
        <v>0</v>
      </c>
      <c r="O81" s="64" t="s">
        <v>80</v>
      </c>
      <c r="P81" s="94"/>
      <c r="Q81" s="95"/>
    </row>
    <row r="82" spans="1:17" s="34" customFormat="1" ht="23.25" customHeight="1" x14ac:dyDescent="0.15">
      <c r="A82" s="91"/>
      <c r="B82" s="92"/>
      <c r="C82" s="33">
        <v>5436</v>
      </c>
      <c r="D82" s="38" t="s">
        <v>118</v>
      </c>
      <c r="E82" s="40">
        <f t="shared" si="28"/>
        <v>930</v>
      </c>
      <c r="F82" s="40">
        <v>0</v>
      </c>
      <c r="G82" s="40">
        <v>0</v>
      </c>
      <c r="H82" s="37">
        <v>930</v>
      </c>
      <c r="I82" s="37">
        <v>0</v>
      </c>
      <c r="J82" s="40">
        <f t="shared" si="26"/>
        <v>0</v>
      </c>
      <c r="K82" s="40">
        <v>0</v>
      </c>
      <c r="L82" s="40">
        <v>0</v>
      </c>
      <c r="M82" s="40">
        <v>0</v>
      </c>
      <c r="N82" s="40">
        <v>0</v>
      </c>
      <c r="O82" s="64" t="s">
        <v>80</v>
      </c>
      <c r="P82" s="94"/>
      <c r="Q82" s="95"/>
    </row>
    <row r="83" spans="1:17" s="34" customFormat="1" ht="31.5" customHeight="1" x14ac:dyDescent="0.15">
      <c r="A83" s="91"/>
      <c r="B83" s="92"/>
      <c r="C83" s="33">
        <v>5437</v>
      </c>
      <c r="D83" s="38" t="s">
        <v>119</v>
      </c>
      <c r="E83" s="40">
        <f>SUM(F83+G83+H83+K83+L83+M83+N83)+1050</f>
        <v>2050</v>
      </c>
      <c r="F83" s="40">
        <v>0</v>
      </c>
      <c r="G83" s="40">
        <v>0</v>
      </c>
      <c r="H83" s="37">
        <v>1000</v>
      </c>
      <c r="I83" s="37">
        <v>0</v>
      </c>
      <c r="J83" s="40">
        <f t="shared" si="26"/>
        <v>0</v>
      </c>
      <c r="K83" s="40">
        <v>0</v>
      </c>
      <c r="L83" s="40">
        <v>0</v>
      </c>
      <c r="M83" s="40">
        <v>0</v>
      </c>
      <c r="N83" s="40">
        <v>0</v>
      </c>
      <c r="O83" s="88" t="s">
        <v>21</v>
      </c>
      <c r="P83" s="93"/>
    </row>
    <row r="84" spans="1:17" s="34" customFormat="1" ht="23.25" customHeight="1" x14ac:dyDescent="0.15">
      <c r="A84" s="91"/>
      <c r="B84" s="92"/>
      <c r="C84" s="33">
        <v>5438</v>
      </c>
      <c r="D84" s="38" t="s">
        <v>120</v>
      </c>
      <c r="E84" s="40">
        <f t="shared" si="28"/>
        <v>1500</v>
      </c>
      <c r="F84" s="40">
        <v>0</v>
      </c>
      <c r="G84" s="40">
        <v>0</v>
      </c>
      <c r="H84" s="37">
        <v>1500</v>
      </c>
      <c r="I84" s="37">
        <v>0</v>
      </c>
      <c r="J84" s="40">
        <f t="shared" si="26"/>
        <v>0</v>
      </c>
      <c r="K84" s="40">
        <v>0</v>
      </c>
      <c r="L84" s="40">
        <v>0</v>
      </c>
      <c r="M84" s="40">
        <v>0</v>
      </c>
      <c r="N84" s="40">
        <v>0</v>
      </c>
      <c r="O84" s="64" t="s">
        <v>80</v>
      </c>
      <c r="P84" s="94"/>
      <c r="Q84" s="95"/>
    </row>
    <row r="85" spans="1:17" s="34" customFormat="1" ht="23.25" customHeight="1" x14ac:dyDescent="0.15">
      <c r="A85" s="91"/>
      <c r="B85" s="92"/>
      <c r="C85" s="33">
        <v>5439</v>
      </c>
      <c r="D85" s="38" t="s">
        <v>121</v>
      </c>
      <c r="E85" s="40">
        <f t="shared" si="28"/>
        <v>1500</v>
      </c>
      <c r="F85" s="40">
        <v>0</v>
      </c>
      <c r="G85" s="40">
        <v>0</v>
      </c>
      <c r="H85" s="37">
        <v>1500</v>
      </c>
      <c r="I85" s="37">
        <v>0</v>
      </c>
      <c r="J85" s="40">
        <f t="shared" si="26"/>
        <v>0</v>
      </c>
      <c r="K85" s="40">
        <v>0</v>
      </c>
      <c r="L85" s="40">
        <v>0</v>
      </c>
      <c r="M85" s="40">
        <v>0</v>
      </c>
      <c r="N85" s="40">
        <v>0</v>
      </c>
      <c r="O85" s="64" t="s">
        <v>80</v>
      </c>
      <c r="P85" s="94"/>
      <c r="Q85" s="95"/>
    </row>
    <row r="86" spans="1:17" s="34" customFormat="1" ht="33.75" customHeight="1" x14ac:dyDescent="0.15">
      <c r="A86" s="91"/>
      <c r="B86" s="92"/>
      <c r="C86" s="33">
        <v>5440</v>
      </c>
      <c r="D86" s="38" t="s">
        <v>122</v>
      </c>
      <c r="E86" s="40">
        <f>SUM(F86+G86+H86+K86+L86+M86+N86)+2000</f>
        <v>2700</v>
      </c>
      <c r="F86" s="40">
        <v>0</v>
      </c>
      <c r="G86" s="40">
        <v>0</v>
      </c>
      <c r="H86" s="37">
        <v>700</v>
      </c>
      <c r="I86" s="37">
        <v>0</v>
      </c>
      <c r="J86" s="40">
        <f t="shared" si="26"/>
        <v>0</v>
      </c>
      <c r="K86" s="40">
        <v>0</v>
      </c>
      <c r="L86" s="40">
        <v>0</v>
      </c>
      <c r="M86" s="40">
        <v>0</v>
      </c>
      <c r="N86" s="40">
        <v>0</v>
      </c>
      <c r="O86" s="88" t="s">
        <v>21</v>
      </c>
      <c r="P86" s="93"/>
    </row>
    <row r="87" spans="1:17" s="34" customFormat="1" ht="31.5" customHeight="1" x14ac:dyDescent="0.15">
      <c r="A87" s="91"/>
      <c r="B87" s="92"/>
      <c r="C87" s="33">
        <v>5441</v>
      </c>
      <c r="D87" s="38" t="s">
        <v>123</v>
      </c>
      <c r="E87" s="40">
        <f>SUM(F87+G87+H87+K87+L87+M87+N87)+500</f>
        <v>2000</v>
      </c>
      <c r="F87" s="40">
        <v>0</v>
      </c>
      <c r="G87" s="40">
        <v>0</v>
      </c>
      <c r="H87" s="37">
        <v>1500</v>
      </c>
      <c r="I87" s="37">
        <v>0</v>
      </c>
      <c r="J87" s="40">
        <f t="shared" si="26"/>
        <v>0</v>
      </c>
      <c r="K87" s="40">
        <v>0</v>
      </c>
      <c r="L87" s="40">
        <v>0</v>
      </c>
      <c r="M87" s="40">
        <v>0</v>
      </c>
      <c r="N87" s="40">
        <v>0</v>
      </c>
      <c r="O87" s="88" t="s">
        <v>21</v>
      </c>
      <c r="P87" s="93"/>
    </row>
    <row r="88" spans="1:17" s="34" customFormat="1" ht="30" customHeight="1" x14ac:dyDescent="0.15">
      <c r="A88" s="91"/>
      <c r="B88" s="92"/>
      <c r="C88" s="33">
        <v>5442</v>
      </c>
      <c r="D88" s="38" t="s">
        <v>124</v>
      </c>
      <c r="E88" s="40">
        <f>SUM(F88+G88+H88+K88+L88+M88+N88)+200</f>
        <v>6500</v>
      </c>
      <c r="F88" s="40">
        <v>0</v>
      </c>
      <c r="G88" s="40">
        <v>0</v>
      </c>
      <c r="H88" s="37">
        <v>6300</v>
      </c>
      <c r="I88" s="37">
        <v>0</v>
      </c>
      <c r="J88" s="40">
        <f t="shared" si="26"/>
        <v>0</v>
      </c>
      <c r="K88" s="40">
        <v>0</v>
      </c>
      <c r="L88" s="40">
        <v>0</v>
      </c>
      <c r="M88" s="40">
        <v>0</v>
      </c>
      <c r="N88" s="40">
        <v>0</v>
      </c>
      <c r="O88" s="88" t="s">
        <v>21</v>
      </c>
      <c r="P88" s="93"/>
    </row>
    <row r="89" spans="1:17" s="34" customFormat="1" ht="23.25" customHeight="1" x14ac:dyDescent="0.15">
      <c r="A89" s="91"/>
      <c r="B89" s="92"/>
      <c r="C89" s="33">
        <v>5443</v>
      </c>
      <c r="D89" s="38" t="s">
        <v>125</v>
      </c>
      <c r="E89" s="40">
        <f t="shared" si="28"/>
        <v>950</v>
      </c>
      <c r="F89" s="40">
        <v>0</v>
      </c>
      <c r="G89" s="40">
        <v>0</v>
      </c>
      <c r="H89" s="37">
        <v>950</v>
      </c>
      <c r="I89" s="37">
        <v>0</v>
      </c>
      <c r="J89" s="40">
        <f t="shared" si="26"/>
        <v>0</v>
      </c>
      <c r="K89" s="40">
        <v>0</v>
      </c>
      <c r="L89" s="40">
        <v>0</v>
      </c>
      <c r="M89" s="40">
        <v>0</v>
      </c>
      <c r="N89" s="40">
        <v>0</v>
      </c>
      <c r="O89" s="64" t="s">
        <v>80</v>
      </c>
      <c r="P89" s="94"/>
      <c r="Q89" s="95"/>
    </row>
    <row r="90" spans="1:17" s="34" customFormat="1" ht="23.25" customHeight="1" x14ac:dyDescent="0.15">
      <c r="A90" s="91"/>
      <c r="B90" s="92"/>
      <c r="C90" s="33">
        <v>5444</v>
      </c>
      <c r="D90" s="38" t="s">
        <v>126</v>
      </c>
      <c r="E90" s="40">
        <f t="shared" si="28"/>
        <v>6800</v>
      </c>
      <c r="F90" s="40">
        <v>0</v>
      </c>
      <c r="G90" s="40">
        <v>0</v>
      </c>
      <c r="H90" s="37">
        <v>6800</v>
      </c>
      <c r="I90" s="37">
        <v>0</v>
      </c>
      <c r="J90" s="40">
        <f t="shared" si="26"/>
        <v>0</v>
      </c>
      <c r="K90" s="40">
        <v>0</v>
      </c>
      <c r="L90" s="40">
        <v>0</v>
      </c>
      <c r="M90" s="40">
        <v>0</v>
      </c>
      <c r="N90" s="40">
        <v>0</v>
      </c>
      <c r="O90" s="64" t="s">
        <v>80</v>
      </c>
      <c r="P90" s="94"/>
      <c r="Q90" s="95"/>
    </row>
    <row r="91" spans="1:17" s="34" customFormat="1" ht="33" customHeight="1" x14ac:dyDescent="0.15">
      <c r="A91" s="91"/>
      <c r="B91" s="92"/>
      <c r="C91" s="33">
        <v>5445</v>
      </c>
      <c r="D91" s="38" t="s">
        <v>127</v>
      </c>
      <c r="E91" s="40">
        <f>SUM(F91+G91+H91+K91+L91+M91+N91)+500</f>
        <v>2650</v>
      </c>
      <c r="F91" s="40">
        <v>0</v>
      </c>
      <c r="G91" s="40">
        <v>0</v>
      </c>
      <c r="H91" s="37">
        <v>2150</v>
      </c>
      <c r="I91" s="37">
        <v>0</v>
      </c>
      <c r="J91" s="40">
        <f t="shared" si="26"/>
        <v>0</v>
      </c>
      <c r="K91" s="40">
        <v>0</v>
      </c>
      <c r="L91" s="40">
        <v>0</v>
      </c>
      <c r="M91" s="40">
        <v>0</v>
      </c>
      <c r="N91" s="40">
        <v>0</v>
      </c>
      <c r="O91" s="88" t="s">
        <v>21</v>
      </c>
      <c r="P91" s="90"/>
      <c r="Q91" s="86"/>
    </row>
    <row r="92" spans="1:17" s="34" customFormat="1" ht="31.5" customHeight="1" x14ac:dyDescent="0.15">
      <c r="A92" s="91"/>
      <c r="B92" s="92"/>
      <c r="C92" s="33">
        <v>5446</v>
      </c>
      <c r="D92" s="38" t="s">
        <v>128</v>
      </c>
      <c r="E92" s="40">
        <f>SUM(F92+G92+H92+K92+L92+M92+N92)+700</f>
        <v>2800</v>
      </c>
      <c r="F92" s="40">
        <v>0</v>
      </c>
      <c r="G92" s="40">
        <v>0</v>
      </c>
      <c r="H92" s="37">
        <v>2100</v>
      </c>
      <c r="I92" s="37">
        <v>0</v>
      </c>
      <c r="J92" s="40">
        <f t="shared" si="26"/>
        <v>0</v>
      </c>
      <c r="K92" s="40">
        <v>0</v>
      </c>
      <c r="L92" s="40">
        <v>0</v>
      </c>
      <c r="M92" s="40">
        <v>0</v>
      </c>
      <c r="N92" s="40">
        <v>0</v>
      </c>
      <c r="O92" s="88" t="s">
        <v>21</v>
      </c>
      <c r="P92" s="90"/>
      <c r="Q92" s="86"/>
    </row>
    <row r="93" spans="1:17" s="34" customFormat="1" ht="23.25" customHeight="1" x14ac:dyDescent="0.15">
      <c r="A93" s="91"/>
      <c r="B93" s="92"/>
      <c r="C93" s="33">
        <v>5447</v>
      </c>
      <c r="D93" s="38" t="s">
        <v>129</v>
      </c>
      <c r="E93" s="40">
        <f t="shared" si="28"/>
        <v>3000</v>
      </c>
      <c r="F93" s="40">
        <v>0</v>
      </c>
      <c r="G93" s="40">
        <v>0</v>
      </c>
      <c r="H93" s="37">
        <v>3000</v>
      </c>
      <c r="I93" s="37">
        <v>0</v>
      </c>
      <c r="J93" s="40">
        <f t="shared" si="26"/>
        <v>0</v>
      </c>
      <c r="K93" s="40">
        <v>0</v>
      </c>
      <c r="L93" s="40">
        <v>0</v>
      </c>
      <c r="M93" s="40">
        <v>0</v>
      </c>
      <c r="N93" s="40">
        <v>0</v>
      </c>
      <c r="O93" s="64" t="s">
        <v>80</v>
      </c>
      <c r="P93" s="94"/>
      <c r="Q93" s="95"/>
    </row>
    <row r="94" spans="1:17" s="34" customFormat="1" ht="23.25" customHeight="1" x14ac:dyDescent="0.15">
      <c r="A94" s="91"/>
      <c r="B94" s="92"/>
      <c r="C94" s="33">
        <v>5448</v>
      </c>
      <c r="D94" s="38" t="s">
        <v>130</v>
      </c>
      <c r="E94" s="40">
        <f t="shared" si="28"/>
        <v>5200</v>
      </c>
      <c r="F94" s="40">
        <v>0</v>
      </c>
      <c r="G94" s="40">
        <v>0</v>
      </c>
      <c r="H94" s="37">
        <v>5200</v>
      </c>
      <c r="I94" s="37">
        <v>0</v>
      </c>
      <c r="J94" s="40">
        <f t="shared" si="26"/>
        <v>0</v>
      </c>
      <c r="K94" s="40">
        <v>0</v>
      </c>
      <c r="L94" s="40">
        <v>0</v>
      </c>
      <c r="M94" s="40">
        <v>0</v>
      </c>
      <c r="N94" s="40">
        <v>0</v>
      </c>
      <c r="O94" s="64" t="s">
        <v>80</v>
      </c>
      <c r="P94" s="94"/>
      <c r="Q94" s="95"/>
    </row>
    <row r="95" spans="1:17" s="34" customFormat="1" ht="23.25" customHeight="1" x14ac:dyDescent="0.15">
      <c r="A95" s="91"/>
      <c r="B95" s="92"/>
      <c r="C95" s="33">
        <v>5449</v>
      </c>
      <c r="D95" s="38" t="s">
        <v>131</v>
      </c>
      <c r="E95" s="40">
        <f t="shared" si="28"/>
        <v>2000</v>
      </c>
      <c r="F95" s="40">
        <v>0</v>
      </c>
      <c r="G95" s="40">
        <v>0</v>
      </c>
      <c r="H95" s="37">
        <v>2000</v>
      </c>
      <c r="I95" s="37">
        <v>0</v>
      </c>
      <c r="J95" s="40">
        <f t="shared" si="26"/>
        <v>0</v>
      </c>
      <c r="K95" s="40">
        <v>0</v>
      </c>
      <c r="L95" s="40">
        <v>0</v>
      </c>
      <c r="M95" s="40">
        <v>0</v>
      </c>
      <c r="N95" s="40">
        <v>0</v>
      </c>
      <c r="O95" s="64" t="s">
        <v>80</v>
      </c>
      <c r="P95" s="94"/>
      <c r="Q95" s="95"/>
    </row>
    <row r="96" spans="1:17" s="34" customFormat="1" ht="34.5" customHeight="1" x14ac:dyDescent="0.15">
      <c r="A96" s="91"/>
      <c r="B96" s="92"/>
      <c r="C96" s="33">
        <v>5450</v>
      </c>
      <c r="D96" s="38" t="s">
        <v>132</v>
      </c>
      <c r="E96" s="40">
        <f>SUM(F96+G96+H96+K96+L96+M96+N96)+350</f>
        <v>2250</v>
      </c>
      <c r="F96" s="40">
        <v>0</v>
      </c>
      <c r="G96" s="40">
        <v>0</v>
      </c>
      <c r="H96" s="37">
        <v>1900</v>
      </c>
      <c r="I96" s="37">
        <v>0</v>
      </c>
      <c r="J96" s="40">
        <f t="shared" si="26"/>
        <v>0</v>
      </c>
      <c r="K96" s="40">
        <v>0</v>
      </c>
      <c r="L96" s="40">
        <v>0</v>
      </c>
      <c r="M96" s="40">
        <v>0</v>
      </c>
      <c r="N96" s="40">
        <v>0</v>
      </c>
      <c r="O96" s="88" t="s">
        <v>21</v>
      </c>
      <c r="P96" s="90"/>
      <c r="Q96" s="86"/>
    </row>
    <row r="97" spans="1:17" s="34" customFormat="1" ht="34.5" customHeight="1" x14ac:dyDescent="0.15">
      <c r="A97" s="91"/>
      <c r="B97" s="92"/>
      <c r="C97" s="33">
        <v>5451</v>
      </c>
      <c r="D97" s="38" t="s">
        <v>133</v>
      </c>
      <c r="E97" s="40">
        <f t="shared" si="28"/>
        <v>8500</v>
      </c>
      <c r="F97" s="40">
        <v>0</v>
      </c>
      <c r="G97" s="40">
        <v>0</v>
      </c>
      <c r="H97" s="37">
        <v>8500</v>
      </c>
      <c r="I97" s="37">
        <v>0</v>
      </c>
      <c r="J97" s="40">
        <f t="shared" si="26"/>
        <v>0</v>
      </c>
      <c r="K97" s="40">
        <v>0</v>
      </c>
      <c r="L97" s="40">
        <v>0</v>
      </c>
      <c r="M97" s="40">
        <v>0</v>
      </c>
      <c r="N97" s="40">
        <v>0</v>
      </c>
      <c r="O97" s="64" t="s">
        <v>80</v>
      </c>
      <c r="P97" s="94"/>
      <c r="Q97" s="95"/>
    </row>
    <row r="98" spans="1:17" s="34" customFormat="1" ht="37.5" customHeight="1" x14ac:dyDescent="0.15">
      <c r="A98" s="91"/>
      <c r="B98" s="92"/>
      <c r="C98" s="33">
        <v>5452</v>
      </c>
      <c r="D98" s="38" t="s">
        <v>134</v>
      </c>
      <c r="E98" s="40">
        <f t="shared" si="28"/>
        <v>7200</v>
      </c>
      <c r="F98" s="40">
        <v>0</v>
      </c>
      <c r="G98" s="40">
        <v>0</v>
      </c>
      <c r="H98" s="37">
        <v>7200</v>
      </c>
      <c r="I98" s="37">
        <v>0</v>
      </c>
      <c r="J98" s="40">
        <f t="shared" si="26"/>
        <v>0</v>
      </c>
      <c r="K98" s="40">
        <v>0</v>
      </c>
      <c r="L98" s="40">
        <v>0</v>
      </c>
      <c r="M98" s="40">
        <v>0</v>
      </c>
      <c r="N98" s="40">
        <v>0</v>
      </c>
      <c r="O98" s="64" t="s">
        <v>80</v>
      </c>
      <c r="P98" s="94"/>
      <c r="Q98" s="95"/>
    </row>
    <row r="99" spans="1:17" s="34" customFormat="1" ht="30.75" customHeight="1" x14ac:dyDescent="0.15">
      <c r="A99" s="91"/>
      <c r="B99" s="92"/>
      <c r="C99" s="33">
        <v>5453</v>
      </c>
      <c r="D99" s="38" t="s">
        <v>135</v>
      </c>
      <c r="E99" s="40">
        <f>SUM(F99+G99+H99+K99+L99+M99+N99)+840</f>
        <v>3540</v>
      </c>
      <c r="F99" s="40">
        <v>0</v>
      </c>
      <c r="G99" s="40">
        <v>0</v>
      </c>
      <c r="H99" s="37">
        <v>2700</v>
      </c>
      <c r="I99" s="37">
        <v>0</v>
      </c>
      <c r="J99" s="40">
        <f t="shared" si="26"/>
        <v>0</v>
      </c>
      <c r="K99" s="40">
        <v>0</v>
      </c>
      <c r="L99" s="40">
        <v>0</v>
      </c>
      <c r="M99" s="40">
        <v>0</v>
      </c>
      <c r="N99" s="40">
        <v>0</v>
      </c>
      <c r="O99" s="88" t="s">
        <v>21</v>
      </c>
      <c r="P99" s="90"/>
      <c r="Q99" s="86"/>
    </row>
    <row r="100" spans="1:17" s="34" customFormat="1" ht="23.25" customHeight="1" x14ac:dyDescent="0.15">
      <c r="A100" s="91"/>
      <c r="B100" s="92"/>
      <c r="C100" s="33">
        <v>5454</v>
      </c>
      <c r="D100" s="38" t="s">
        <v>136</v>
      </c>
      <c r="E100" s="40">
        <f t="shared" si="28"/>
        <v>850</v>
      </c>
      <c r="F100" s="40">
        <v>0</v>
      </c>
      <c r="G100" s="40">
        <v>0</v>
      </c>
      <c r="H100" s="37">
        <v>850</v>
      </c>
      <c r="I100" s="37">
        <v>0</v>
      </c>
      <c r="J100" s="40">
        <f t="shared" si="26"/>
        <v>0</v>
      </c>
      <c r="K100" s="40">
        <v>0</v>
      </c>
      <c r="L100" s="40">
        <v>0</v>
      </c>
      <c r="M100" s="40">
        <v>0</v>
      </c>
      <c r="N100" s="40">
        <v>0</v>
      </c>
      <c r="O100" s="64" t="s">
        <v>80</v>
      </c>
      <c r="P100" s="94"/>
      <c r="Q100" s="95"/>
    </row>
    <row r="101" spans="1:17" s="34" customFormat="1" ht="23.25" customHeight="1" x14ac:dyDescent="0.15">
      <c r="A101" s="91"/>
      <c r="B101" s="92"/>
      <c r="C101" s="33">
        <v>5455</v>
      </c>
      <c r="D101" s="38" t="s">
        <v>137</v>
      </c>
      <c r="E101" s="40">
        <f t="shared" si="28"/>
        <v>800</v>
      </c>
      <c r="F101" s="40">
        <v>0</v>
      </c>
      <c r="G101" s="40">
        <v>0</v>
      </c>
      <c r="H101" s="37">
        <v>800</v>
      </c>
      <c r="I101" s="37">
        <v>0</v>
      </c>
      <c r="J101" s="40">
        <f t="shared" si="26"/>
        <v>0</v>
      </c>
      <c r="K101" s="40">
        <v>0</v>
      </c>
      <c r="L101" s="40">
        <v>0</v>
      </c>
      <c r="M101" s="40">
        <v>0</v>
      </c>
      <c r="N101" s="40">
        <v>0</v>
      </c>
      <c r="O101" s="64" t="s">
        <v>80</v>
      </c>
      <c r="P101" s="94"/>
      <c r="Q101" s="95"/>
    </row>
    <row r="102" spans="1:17" s="34" customFormat="1" ht="23.25" customHeight="1" x14ac:dyDescent="0.15">
      <c r="A102" s="91"/>
      <c r="B102" s="92"/>
      <c r="C102" s="33">
        <v>5456</v>
      </c>
      <c r="D102" s="38" t="s">
        <v>138</v>
      </c>
      <c r="E102" s="40">
        <f t="shared" si="28"/>
        <v>1950</v>
      </c>
      <c r="F102" s="40">
        <v>0</v>
      </c>
      <c r="G102" s="40">
        <v>0</v>
      </c>
      <c r="H102" s="37">
        <v>1300</v>
      </c>
      <c r="I102" s="37">
        <v>0</v>
      </c>
      <c r="J102" s="40">
        <f t="shared" si="26"/>
        <v>0</v>
      </c>
      <c r="K102" s="40">
        <v>650</v>
      </c>
      <c r="L102" s="40">
        <v>0</v>
      </c>
      <c r="M102" s="40">
        <v>0</v>
      </c>
      <c r="N102" s="40">
        <v>0</v>
      </c>
      <c r="O102" s="64" t="s">
        <v>80</v>
      </c>
      <c r="P102" s="94"/>
      <c r="Q102" s="95"/>
    </row>
    <row r="103" spans="1:17" s="34" customFormat="1" ht="23.25" customHeight="1" x14ac:dyDescent="0.15">
      <c r="A103" s="91"/>
      <c r="B103" s="92"/>
      <c r="C103" s="33">
        <v>5457</v>
      </c>
      <c r="D103" s="38" t="s">
        <v>139</v>
      </c>
      <c r="E103" s="40">
        <f t="shared" si="28"/>
        <v>1200</v>
      </c>
      <c r="F103" s="40">
        <v>0</v>
      </c>
      <c r="G103" s="40">
        <v>0</v>
      </c>
      <c r="H103" s="37">
        <v>1200</v>
      </c>
      <c r="I103" s="37">
        <v>0</v>
      </c>
      <c r="J103" s="40">
        <f t="shared" si="26"/>
        <v>0</v>
      </c>
      <c r="K103" s="40">
        <v>0</v>
      </c>
      <c r="L103" s="40">
        <v>0</v>
      </c>
      <c r="M103" s="40">
        <v>0</v>
      </c>
      <c r="N103" s="40">
        <v>0</v>
      </c>
      <c r="O103" s="64" t="s">
        <v>80</v>
      </c>
      <c r="P103" s="94"/>
      <c r="Q103" s="95"/>
    </row>
    <row r="104" spans="1:17" s="34" customFormat="1" ht="23.25" customHeight="1" x14ac:dyDescent="0.15">
      <c r="A104" s="91"/>
      <c r="B104" s="92"/>
      <c r="C104" s="33">
        <v>5458</v>
      </c>
      <c r="D104" s="38" t="s">
        <v>140</v>
      </c>
      <c r="E104" s="40">
        <f t="shared" si="28"/>
        <v>730</v>
      </c>
      <c r="F104" s="40">
        <v>0</v>
      </c>
      <c r="G104" s="40">
        <v>0</v>
      </c>
      <c r="H104" s="37">
        <v>730</v>
      </c>
      <c r="I104" s="37">
        <v>0</v>
      </c>
      <c r="J104" s="40">
        <f t="shared" si="26"/>
        <v>0</v>
      </c>
      <c r="K104" s="40">
        <v>0</v>
      </c>
      <c r="L104" s="40">
        <v>0</v>
      </c>
      <c r="M104" s="40">
        <v>0</v>
      </c>
      <c r="N104" s="40">
        <v>0</v>
      </c>
      <c r="O104" s="64" t="s">
        <v>80</v>
      </c>
      <c r="P104" s="94"/>
      <c r="Q104" s="95"/>
    </row>
    <row r="105" spans="1:17" s="34" customFormat="1" ht="23.25" customHeight="1" x14ac:dyDescent="0.15">
      <c r="A105" s="91"/>
      <c r="B105" s="92"/>
      <c r="C105" s="33">
        <v>5459</v>
      </c>
      <c r="D105" s="38" t="s">
        <v>141</v>
      </c>
      <c r="E105" s="40">
        <f t="shared" si="28"/>
        <v>500</v>
      </c>
      <c r="F105" s="40">
        <v>0</v>
      </c>
      <c r="G105" s="40">
        <v>0</v>
      </c>
      <c r="H105" s="37">
        <v>500</v>
      </c>
      <c r="I105" s="37">
        <v>0</v>
      </c>
      <c r="J105" s="40">
        <f t="shared" si="26"/>
        <v>0</v>
      </c>
      <c r="K105" s="40">
        <v>0</v>
      </c>
      <c r="L105" s="40">
        <v>0</v>
      </c>
      <c r="M105" s="40">
        <v>0</v>
      </c>
      <c r="N105" s="40">
        <v>0</v>
      </c>
      <c r="O105" s="64" t="s">
        <v>80</v>
      </c>
      <c r="P105" s="94"/>
      <c r="Q105" s="95"/>
    </row>
    <row r="106" spans="1:17" s="34" customFormat="1" ht="23.25" customHeight="1" x14ac:dyDescent="0.15">
      <c r="A106" s="91"/>
      <c r="B106" s="92"/>
      <c r="C106" s="33">
        <v>5460</v>
      </c>
      <c r="D106" s="38" t="s">
        <v>142</v>
      </c>
      <c r="E106" s="40">
        <f t="shared" si="28"/>
        <v>3500</v>
      </c>
      <c r="F106" s="40">
        <v>0</v>
      </c>
      <c r="G106" s="40">
        <v>0</v>
      </c>
      <c r="H106" s="37">
        <v>3500</v>
      </c>
      <c r="I106" s="37">
        <v>0</v>
      </c>
      <c r="J106" s="40">
        <f t="shared" si="26"/>
        <v>0</v>
      </c>
      <c r="K106" s="40">
        <v>0</v>
      </c>
      <c r="L106" s="40">
        <v>0</v>
      </c>
      <c r="M106" s="40">
        <v>0</v>
      </c>
      <c r="N106" s="40">
        <v>0</v>
      </c>
      <c r="O106" s="64" t="s">
        <v>80</v>
      </c>
      <c r="P106" s="94"/>
      <c r="Q106" s="95"/>
    </row>
    <row r="107" spans="1:17" s="34" customFormat="1" ht="23.25" customHeight="1" x14ac:dyDescent="0.15">
      <c r="A107" s="91"/>
      <c r="B107" s="92"/>
      <c r="C107" s="33">
        <v>5461</v>
      </c>
      <c r="D107" s="38" t="s">
        <v>143</v>
      </c>
      <c r="E107" s="40">
        <f t="shared" si="28"/>
        <v>857</v>
      </c>
      <c r="F107" s="40">
        <v>0</v>
      </c>
      <c r="G107" s="40">
        <v>0</v>
      </c>
      <c r="H107" s="37">
        <v>857</v>
      </c>
      <c r="I107" s="37">
        <v>0</v>
      </c>
      <c r="J107" s="40">
        <f t="shared" si="26"/>
        <v>0</v>
      </c>
      <c r="K107" s="40">
        <v>0</v>
      </c>
      <c r="L107" s="40">
        <v>0</v>
      </c>
      <c r="M107" s="40">
        <v>0</v>
      </c>
      <c r="N107" s="40">
        <v>0</v>
      </c>
      <c r="O107" s="64" t="s">
        <v>80</v>
      </c>
      <c r="P107" s="94"/>
      <c r="Q107" s="95"/>
    </row>
    <row r="108" spans="1:17" s="34" customFormat="1" ht="32.25" customHeight="1" x14ac:dyDescent="0.15">
      <c r="A108" s="91"/>
      <c r="B108" s="92"/>
      <c r="C108" s="33">
        <v>5462</v>
      </c>
      <c r="D108" s="38" t="s">
        <v>144</v>
      </c>
      <c r="E108" s="40">
        <f>SUM(F108+G108+H108+K108+L108+M108+N108)+200</f>
        <v>600</v>
      </c>
      <c r="F108" s="40">
        <v>0</v>
      </c>
      <c r="G108" s="40">
        <v>0</v>
      </c>
      <c r="H108" s="37">
        <v>400</v>
      </c>
      <c r="I108" s="37">
        <v>0</v>
      </c>
      <c r="J108" s="40">
        <f t="shared" si="26"/>
        <v>0</v>
      </c>
      <c r="K108" s="40">
        <v>0</v>
      </c>
      <c r="L108" s="40">
        <v>0</v>
      </c>
      <c r="M108" s="40">
        <v>0</v>
      </c>
      <c r="N108" s="40">
        <v>0</v>
      </c>
      <c r="O108" s="88" t="s">
        <v>21</v>
      </c>
      <c r="P108" s="90"/>
      <c r="Q108" s="86"/>
    </row>
    <row r="109" spans="1:17" s="34" customFormat="1" ht="23.25" customHeight="1" x14ac:dyDescent="0.15">
      <c r="A109" s="91"/>
      <c r="B109" s="92"/>
      <c r="C109" s="33">
        <v>5463</v>
      </c>
      <c r="D109" s="38" t="s">
        <v>145</v>
      </c>
      <c r="E109" s="40">
        <f t="shared" si="28"/>
        <v>650</v>
      </c>
      <c r="F109" s="40">
        <v>0</v>
      </c>
      <c r="G109" s="40">
        <v>0</v>
      </c>
      <c r="H109" s="37">
        <v>650</v>
      </c>
      <c r="I109" s="37">
        <v>0</v>
      </c>
      <c r="J109" s="40">
        <f t="shared" si="26"/>
        <v>0</v>
      </c>
      <c r="K109" s="40">
        <v>0</v>
      </c>
      <c r="L109" s="40">
        <v>0</v>
      </c>
      <c r="M109" s="40">
        <v>0</v>
      </c>
      <c r="N109" s="40">
        <v>0</v>
      </c>
      <c r="O109" s="64" t="s">
        <v>80</v>
      </c>
      <c r="P109" s="94"/>
      <c r="Q109" s="95"/>
    </row>
    <row r="110" spans="1:17" s="34" customFormat="1" ht="23.25" customHeight="1" x14ac:dyDescent="0.15">
      <c r="A110" s="91"/>
      <c r="B110" s="92"/>
      <c r="C110" s="33">
        <v>5464</v>
      </c>
      <c r="D110" s="38" t="s">
        <v>146</v>
      </c>
      <c r="E110" s="40">
        <f t="shared" si="28"/>
        <v>2360</v>
      </c>
      <c r="F110" s="40">
        <v>0</v>
      </c>
      <c r="G110" s="40">
        <v>0</v>
      </c>
      <c r="H110" s="37">
        <v>2360</v>
      </c>
      <c r="I110" s="37">
        <v>0</v>
      </c>
      <c r="J110" s="40">
        <f t="shared" si="26"/>
        <v>0</v>
      </c>
      <c r="K110" s="40">
        <v>0</v>
      </c>
      <c r="L110" s="40">
        <v>0</v>
      </c>
      <c r="M110" s="40">
        <v>0</v>
      </c>
      <c r="N110" s="40">
        <v>0</v>
      </c>
      <c r="O110" s="64" t="s">
        <v>80</v>
      </c>
      <c r="P110" s="94"/>
      <c r="Q110" s="95"/>
    </row>
    <row r="111" spans="1:17" s="34" customFormat="1" ht="33.75" customHeight="1" x14ac:dyDescent="0.15">
      <c r="A111" s="91"/>
      <c r="B111" s="92"/>
      <c r="C111" s="33">
        <v>5465</v>
      </c>
      <c r="D111" s="38" t="s">
        <v>147</v>
      </c>
      <c r="E111" s="40">
        <f>SUM(F111+G111+H111+K111+L111+M111+N111)+150</f>
        <v>3850</v>
      </c>
      <c r="F111" s="40">
        <v>0</v>
      </c>
      <c r="G111" s="40">
        <v>0</v>
      </c>
      <c r="H111" s="37">
        <v>3700</v>
      </c>
      <c r="I111" s="37">
        <v>0</v>
      </c>
      <c r="J111" s="40">
        <f t="shared" si="26"/>
        <v>0</v>
      </c>
      <c r="K111" s="40">
        <v>0</v>
      </c>
      <c r="L111" s="40">
        <v>0</v>
      </c>
      <c r="M111" s="40">
        <v>0</v>
      </c>
      <c r="N111" s="40">
        <v>0</v>
      </c>
      <c r="O111" s="88" t="s">
        <v>21</v>
      </c>
      <c r="P111" s="90"/>
      <c r="Q111" s="86"/>
    </row>
    <row r="112" spans="1:17" s="34" customFormat="1" ht="21" x14ac:dyDescent="0.15">
      <c r="A112" s="91"/>
      <c r="B112" s="92"/>
      <c r="C112" s="33">
        <v>5466</v>
      </c>
      <c r="D112" s="38" t="s">
        <v>148</v>
      </c>
      <c r="E112" s="40">
        <f t="shared" si="28"/>
        <v>3300</v>
      </c>
      <c r="F112" s="40">
        <v>0</v>
      </c>
      <c r="G112" s="40">
        <v>0</v>
      </c>
      <c r="H112" s="37">
        <v>3300</v>
      </c>
      <c r="I112" s="37">
        <v>0</v>
      </c>
      <c r="J112" s="40">
        <f t="shared" si="26"/>
        <v>0</v>
      </c>
      <c r="K112" s="40">
        <v>0</v>
      </c>
      <c r="L112" s="40">
        <v>0</v>
      </c>
      <c r="M112" s="40">
        <v>0</v>
      </c>
      <c r="N112" s="40">
        <v>0</v>
      </c>
      <c r="O112" s="64" t="s">
        <v>80</v>
      </c>
      <c r="P112" s="94"/>
      <c r="Q112" s="95"/>
    </row>
    <row r="113" spans="1:17" s="34" customFormat="1" ht="21" x14ac:dyDescent="0.15">
      <c r="A113" s="91"/>
      <c r="B113" s="92"/>
      <c r="C113" s="33">
        <v>5467</v>
      </c>
      <c r="D113" s="38" t="s">
        <v>149</v>
      </c>
      <c r="E113" s="40">
        <f t="shared" si="28"/>
        <v>950</v>
      </c>
      <c r="F113" s="40">
        <v>0</v>
      </c>
      <c r="G113" s="40">
        <v>0</v>
      </c>
      <c r="H113" s="37">
        <v>950</v>
      </c>
      <c r="I113" s="37">
        <v>0</v>
      </c>
      <c r="J113" s="40">
        <f t="shared" si="26"/>
        <v>0</v>
      </c>
      <c r="K113" s="40">
        <v>0</v>
      </c>
      <c r="L113" s="40">
        <v>0</v>
      </c>
      <c r="M113" s="40">
        <v>0</v>
      </c>
      <c r="N113" s="40">
        <v>0</v>
      </c>
      <c r="O113" s="64" t="s">
        <v>80</v>
      </c>
      <c r="P113" s="94"/>
      <c r="Q113" s="95"/>
    </row>
    <row r="114" spans="1:17" s="34" customFormat="1" ht="21" x14ac:dyDescent="0.15">
      <c r="A114" s="91"/>
      <c r="B114" s="92"/>
      <c r="C114" s="33">
        <v>5468</v>
      </c>
      <c r="D114" s="38" t="s">
        <v>150</v>
      </c>
      <c r="E114" s="40">
        <f t="shared" si="28"/>
        <v>600</v>
      </c>
      <c r="F114" s="40">
        <v>0</v>
      </c>
      <c r="G114" s="40">
        <v>0</v>
      </c>
      <c r="H114" s="37">
        <v>600</v>
      </c>
      <c r="I114" s="37">
        <v>0</v>
      </c>
      <c r="J114" s="40">
        <f t="shared" si="26"/>
        <v>0</v>
      </c>
      <c r="K114" s="40">
        <v>0</v>
      </c>
      <c r="L114" s="40">
        <v>0</v>
      </c>
      <c r="M114" s="40">
        <v>0</v>
      </c>
      <c r="N114" s="40">
        <v>0</v>
      </c>
      <c r="O114" s="64" t="s">
        <v>80</v>
      </c>
      <c r="P114" s="94"/>
      <c r="Q114" s="95"/>
    </row>
    <row r="115" spans="1:17" s="34" customFormat="1" ht="21" x14ac:dyDescent="0.15">
      <c r="A115" s="91"/>
      <c r="B115" s="92"/>
      <c r="C115" s="33">
        <v>5469</v>
      </c>
      <c r="D115" s="38" t="s">
        <v>151</v>
      </c>
      <c r="E115" s="40">
        <f t="shared" si="28"/>
        <v>200</v>
      </c>
      <c r="F115" s="40">
        <v>0</v>
      </c>
      <c r="G115" s="40">
        <v>0</v>
      </c>
      <c r="H115" s="37">
        <v>200</v>
      </c>
      <c r="I115" s="37">
        <v>0</v>
      </c>
      <c r="J115" s="40">
        <f t="shared" si="26"/>
        <v>0</v>
      </c>
      <c r="K115" s="40">
        <v>0</v>
      </c>
      <c r="L115" s="40">
        <v>0</v>
      </c>
      <c r="M115" s="40">
        <v>0</v>
      </c>
      <c r="N115" s="40">
        <v>0</v>
      </c>
      <c r="O115" s="64" t="s">
        <v>80</v>
      </c>
      <c r="P115" s="94"/>
      <c r="Q115" s="95"/>
    </row>
    <row r="116" spans="1:17" s="34" customFormat="1" ht="21" x14ac:dyDescent="0.15">
      <c r="A116" s="91"/>
      <c r="B116" s="92"/>
      <c r="C116" s="33">
        <v>5470</v>
      </c>
      <c r="D116" s="38" t="s">
        <v>152</v>
      </c>
      <c r="E116" s="40">
        <f t="shared" si="28"/>
        <v>500</v>
      </c>
      <c r="F116" s="40">
        <v>0</v>
      </c>
      <c r="G116" s="40">
        <v>0</v>
      </c>
      <c r="H116" s="37">
        <v>500</v>
      </c>
      <c r="I116" s="37">
        <v>0</v>
      </c>
      <c r="J116" s="40">
        <f t="shared" si="26"/>
        <v>0</v>
      </c>
      <c r="K116" s="40">
        <v>0</v>
      </c>
      <c r="L116" s="40">
        <v>0</v>
      </c>
      <c r="M116" s="40">
        <v>0</v>
      </c>
      <c r="N116" s="40">
        <v>0</v>
      </c>
      <c r="O116" s="64" t="s">
        <v>80</v>
      </c>
      <c r="P116" s="94"/>
      <c r="Q116" s="95"/>
    </row>
    <row r="117" spans="1:17" s="34" customFormat="1" ht="31.5" customHeight="1" x14ac:dyDescent="0.15">
      <c r="A117" s="91"/>
      <c r="B117" s="92"/>
      <c r="C117" s="33">
        <v>5471</v>
      </c>
      <c r="D117" s="38" t="s">
        <v>153</v>
      </c>
      <c r="E117" s="40">
        <f>SUM(F117+G117+H117+K117+L117+M117+N117)+300</f>
        <v>1500</v>
      </c>
      <c r="F117" s="40">
        <v>0</v>
      </c>
      <c r="G117" s="40">
        <v>0</v>
      </c>
      <c r="H117" s="37">
        <v>1200</v>
      </c>
      <c r="I117" s="37">
        <v>0</v>
      </c>
      <c r="J117" s="40">
        <f t="shared" si="26"/>
        <v>0</v>
      </c>
      <c r="K117" s="40">
        <v>0</v>
      </c>
      <c r="L117" s="40">
        <v>0</v>
      </c>
      <c r="M117" s="40">
        <v>0</v>
      </c>
      <c r="N117" s="40">
        <v>0</v>
      </c>
      <c r="O117" s="88" t="s">
        <v>21</v>
      </c>
      <c r="P117" s="90"/>
    </row>
    <row r="118" spans="1:17" s="34" customFormat="1" ht="21" x14ac:dyDescent="0.15">
      <c r="A118" s="91"/>
      <c r="B118" s="92"/>
      <c r="C118" s="33">
        <v>5472</v>
      </c>
      <c r="D118" s="38" t="s">
        <v>154</v>
      </c>
      <c r="E118" s="40">
        <f t="shared" si="28"/>
        <v>2648</v>
      </c>
      <c r="F118" s="40">
        <v>0</v>
      </c>
      <c r="G118" s="40">
        <v>0</v>
      </c>
      <c r="H118" s="37">
        <v>2648</v>
      </c>
      <c r="I118" s="37">
        <v>0</v>
      </c>
      <c r="J118" s="40">
        <f t="shared" si="26"/>
        <v>0</v>
      </c>
      <c r="K118" s="40">
        <v>0</v>
      </c>
      <c r="L118" s="40">
        <v>0</v>
      </c>
      <c r="M118" s="40">
        <v>0</v>
      </c>
      <c r="N118" s="40">
        <v>0</v>
      </c>
      <c r="O118" s="64" t="s">
        <v>80</v>
      </c>
      <c r="P118" s="94"/>
      <c r="Q118" s="95"/>
    </row>
    <row r="119" spans="1:17" s="34" customFormat="1" ht="21" x14ac:dyDescent="0.15">
      <c r="A119" s="91"/>
      <c r="B119" s="92"/>
      <c r="C119" s="33">
        <v>5473</v>
      </c>
      <c r="D119" s="38" t="s">
        <v>155</v>
      </c>
      <c r="E119" s="40">
        <f t="shared" si="28"/>
        <v>1000</v>
      </c>
      <c r="F119" s="40">
        <v>0</v>
      </c>
      <c r="G119" s="40">
        <v>0</v>
      </c>
      <c r="H119" s="37">
        <v>1000</v>
      </c>
      <c r="I119" s="37">
        <v>0</v>
      </c>
      <c r="J119" s="40">
        <f t="shared" si="26"/>
        <v>0</v>
      </c>
      <c r="K119" s="40">
        <v>0</v>
      </c>
      <c r="L119" s="40">
        <v>0</v>
      </c>
      <c r="M119" s="40">
        <v>0</v>
      </c>
      <c r="N119" s="40">
        <v>0</v>
      </c>
      <c r="O119" s="64" t="s">
        <v>80</v>
      </c>
      <c r="P119" s="94"/>
      <c r="Q119" s="95"/>
    </row>
    <row r="120" spans="1:17" s="34" customFormat="1" x14ac:dyDescent="0.15">
      <c r="A120" s="91"/>
      <c r="B120" s="92"/>
      <c r="C120" s="33">
        <v>5474</v>
      </c>
      <c r="D120" s="38" t="s">
        <v>156</v>
      </c>
      <c r="E120" s="40">
        <f t="shared" si="28"/>
        <v>4000</v>
      </c>
      <c r="F120" s="40">
        <v>0</v>
      </c>
      <c r="G120" s="40">
        <v>0</v>
      </c>
      <c r="H120" s="37">
        <v>4000</v>
      </c>
      <c r="I120" s="37">
        <v>0</v>
      </c>
      <c r="J120" s="40">
        <f t="shared" si="26"/>
        <v>0</v>
      </c>
      <c r="K120" s="40">
        <v>0</v>
      </c>
      <c r="L120" s="40">
        <v>0</v>
      </c>
      <c r="M120" s="40">
        <v>0</v>
      </c>
      <c r="N120" s="40">
        <v>0</v>
      </c>
      <c r="O120" s="64" t="s">
        <v>80</v>
      </c>
      <c r="P120" s="94"/>
      <c r="Q120" s="95"/>
    </row>
    <row r="121" spans="1:17" s="34" customFormat="1" ht="23.25" customHeight="1" x14ac:dyDescent="0.15">
      <c r="A121" s="91"/>
      <c r="B121" s="92"/>
      <c r="C121" s="33">
        <v>5486</v>
      </c>
      <c r="D121" s="38" t="s">
        <v>69</v>
      </c>
      <c r="E121" s="40">
        <f t="shared" si="28"/>
        <v>190</v>
      </c>
      <c r="F121" s="40">
        <v>0</v>
      </c>
      <c r="G121" s="40">
        <v>0</v>
      </c>
      <c r="H121" s="37">
        <v>190</v>
      </c>
      <c r="I121" s="37">
        <v>0</v>
      </c>
      <c r="J121" s="40">
        <f t="shared" si="26"/>
        <v>0</v>
      </c>
      <c r="K121" s="40">
        <v>0</v>
      </c>
      <c r="L121" s="40">
        <v>0</v>
      </c>
      <c r="M121" s="40">
        <v>0</v>
      </c>
      <c r="N121" s="40">
        <v>0</v>
      </c>
      <c r="O121" s="64" t="s">
        <v>80</v>
      </c>
      <c r="P121" s="94"/>
      <c r="Q121" s="95"/>
    </row>
    <row r="122" spans="1:17" ht="11.25" x14ac:dyDescent="0.15">
      <c r="A122" s="91"/>
      <c r="B122" s="92"/>
      <c r="C122" s="25" t="s">
        <v>0</v>
      </c>
      <c r="D122" s="6" t="s">
        <v>29</v>
      </c>
      <c r="E122" s="39">
        <f t="shared" ref="E122:N122" si="29">SUM(E58:E121)</f>
        <v>170689.82800000001</v>
      </c>
      <c r="F122" s="39">
        <f t="shared" si="29"/>
        <v>10416.238000000001</v>
      </c>
      <c r="G122" s="39">
        <f t="shared" si="29"/>
        <v>3292.61</v>
      </c>
      <c r="H122" s="54">
        <f t="shared" si="29"/>
        <v>136428.98000000001</v>
      </c>
      <c r="I122" s="54">
        <f t="shared" si="29"/>
        <v>1137.3679999999999</v>
      </c>
      <c r="J122" s="21">
        <f>I122/H122*100</f>
        <v>0.83367038293476936</v>
      </c>
      <c r="K122" s="39">
        <f t="shared" si="29"/>
        <v>7933</v>
      </c>
      <c r="L122" s="39">
        <f t="shared" si="29"/>
        <v>0</v>
      </c>
      <c r="M122" s="39">
        <f t="shared" si="29"/>
        <v>0</v>
      </c>
      <c r="N122" s="39">
        <f t="shared" si="29"/>
        <v>0</v>
      </c>
      <c r="O122" s="64" t="s">
        <v>15</v>
      </c>
      <c r="P122" s="65"/>
    </row>
    <row r="123" spans="1:17" s="1" customFormat="1" ht="10.5" customHeight="1" x14ac:dyDescent="0.15">
      <c r="A123" s="58" t="s">
        <v>23</v>
      </c>
      <c r="B123" s="80"/>
      <c r="C123" s="80"/>
      <c r="D123" s="80"/>
      <c r="E123" s="10" t="s">
        <v>0</v>
      </c>
      <c r="F123" s="11" t="s">
        <v>0</v>
      </c>
      <c r="G123" s="11" t="s">
        <v>0</v>
      </c>
      <c r="H123" s="14" t="s">
        <v>0</v>
      </c>
      <c r="I123" s="14"/>
      <c r="J123" s="11" t="s">
        <v>0</v>
      </c>
      <c r="K123" s="11" t="s">
        <v>0</v>
      </c>
      <c r="L123" s="11" t="s">
        <v>0</v>
      </c>
      <c r="M123" s="11" t="s">
        <v>0</v>
      </c>
      <c r="N123" s="11" t="s">
        <v>0</v>
      </c>
      <c r="O123" s="60" t="s">
        <v>0</v>
      </c>
      <c r="P123" s="61"/>
    </row>
    <row r="124" spans="1:17" s="1" customFormat="1" ht="70.5" customHeight="1" x14ac:dyDescent="0.15">
      <c r="A124" s="46"/>
      <c r="B124" s="47"/>
      <c r="C124" s="33">
        <v>4077</v>
      </c>
      <c r="D124" s="17" t="s">
        <v>64</v>
      </c>
      <c r="E124" s="40">
        <f>SUM(F124+G124+H124+K124+L124+M124+N124)</f>
        <v>20593.291000000001</v>
      </c>
      <c r="F124" s="19">
        <v>0</v>
      </c>
      <c r="G124" s="19">
        <v>93.290999999999997</v>
      </c>
      <c r="H124" s="14">
        <v>20500</v>
      </c>
      <c r="I124" s="14">
        <v>0</v>
      </c>
      <c r="J124" s="40">
        <f>I124/H124*100</f>
        <v>0</v>
      </c>
      <c r="K124" s="19">
        <v>0</v>
      </c>
      <c r="L124" s="19">
        <v>0</v>
      </c>
      <c r="M124" s="19">
        <v>0</v>
      </c>
      <c r="N124" s="19">
        <v>0</v>
      </c>
      <c r="O124" s="64" t="s">
        <v>174</v>
      </c>
      <c r="P124" s="65"/>
    </row>
    <row r="125" spans="1:17" s="1" customFormat="1" ht="69" customHeight="1" x14ac:dyDescent="0.15">
      <c r="A125" s="46"/>
      <c r="B125" s="47"/>
      <c r="C125" s="33">
        <v>5337</v>
      </c>
      <c r="D125" s="17" t="s">
        <v>47</v>
      </c>
      <c r="E125" s="40">
        <f>SUM(F125+G125+H125+K125+L125+M125+N125)</f>
        <v>5639.55</v>
      </c>
      <c r="F125" s="19">
        <v>0</v>
      </c>
      <c r="G125" s="40">
        <v>0</v>
      </c>
      <c r="H125" s="14">
        <v>5639.55</v>
      </c>
      <c r="I125" s="14">
        <v>1448.8733599999998</v>
      </c>
      <c r="J125" s="40">
        <f>I125/H125*100</f>
        <v>25.691293808903186</v>
      </c>
      <c r="K125" s="19">
        <v>0</v>
      </c>
      <c r="L125" s="19">
        <v>0</v>
      </c>
      <c r="M125" s="19">
        <v>0</v>
      </c>
      <c r="N125" s="19">
        <v>0</v>
      </c>
      <c r="O125" s="64" t="s">
        <v>175</v>
      </c>
      <c r="P125" s="65"/>
    </row>
    <row r="126" spans="1:17" s="1" customFormat="1" ht="59.25" customHeight="1" x14ac:dyDescent="0.15">
      <c r="A126" s="46"/>
      <c r="B126" s="47"/>
      <c r="C126" s="33">
        <v>5338</v>
      </c>
      <c r="D126" s="17" t="s">
        <v>48</v>
      </c>
      <c r="E126" s="40">
        <f>SUM(F126+G126+H126+K126+L126+M126+N126)</f>
        <v>7217.6</v>
      </c>
      <c r="F126" s="19">
        <v>0</v>
      </c>
      <c r="G126" s="40">
        <v>0</v>
      </c>
      <c r="H126" s="14">
        <v>7217.6</v>
      </c>
      <c r="I126" s="14">
        <v>431.77640000000002</v>
      </c>
      <c r="J126" s="40">
        <f>I126/H126*100</f>
        <v>5.9822711150520949</v>
      </c>
      <c r="K126" s="19">
        <v>0</v>
      </c>
      <c r="L126" s="19">
        <v>0</v>
      </c>
      <c r="M126" s="19">
        <v>0</v>
      </c>
      <c r="N126" s="19">
        <v>0</v>
      </c>
      <c r="O126" s="64" t="s">
        <v>177</v>
      </c>
      <c r="P126" s="65"/>
    </row>
    <row r="127" spans="1:17" s="34" customFormat="1" ht="21" x14ac:dyDescent="0.15">
      <c r="A127" s="46"/>
      <c r="B127" s="47"/>
      <c r="C127" s="33">
        <v>5388</v>
      </c>
      <c r="D127" s="38" t="s">
        <v>63</v>
      </c>
      <c r="E127" s="40">
        <f>SUM(F127+G127+H127+K127+L127+M127+N127)</f>
        <v>5500.0050000000001</v>
      </c>
      <c r="F127" s="40">
        <v>0</v>
      </c>
      <c r="G127" s="40">
        <v>46.585000000000001</v>
      </c>
      <c r="H127" s="37">
        <v>5453.42</v>
      </c>
      <c r="I127" s="37">
        <v>164.65679999999998</v>
      </c>
      <c r="J127" s="40">
        <f>I127/H127*100</f>
        <v>3.0193309886273196</v>
      </c>
      <c r="K127" s="40">
        <v>0</v>
      </c>
      <c r="L127" s="40">
        <v>0</v>
      </c>
      <c r="M127" s="40">
        <v>0</v>
      </c>
      <c r="N127" s="40">
        <v>0</v>
      </c>
      <c r="O127" s="64" t="s">
        <v>15</v>
      </c>
      <c r="P127" s="65"/>
    </row>
    <row r="128" spans="1:17" ht="11.25" x14ac:dyDescent="0.15">
      <c r="A128" s="48"/>
      <c r="B128" s="49"/>
      <c r="C128" s="25" t="s">
        <v>0</v>
      </c>
      <c r="D128" s="6" t="s">
        <v>29</v>
      </c>
      <c r="E128" s="39">
        <f>SUM(E124:E127)</f>
        <v>38950.445999999996</v>
      </c>
      <c r="F128" s="39">
        <f>SUM(F124:F127)</f>
        <v>0</v>
      </c>
      <c r="G128" s="39">
        <f>SUM(G124:G127)</f>
        <v>139.876</v>
      </c>
      <c r="H128" s="36">
        <f>SUM(H124:H127)</f>
        <v>38810.57</v>
      </c>
      <c r="I128" s="36">
        <f>SUM(I124:I127)</f>
        <v>2045.3065599999998</v>
      </c>
      <c r="J128" s="39">
        <f>I128/H128*100</f>
        <v>5.2699729996235556</v>
      </c>
      <c r="K128" s="39">
        <f>SUM(K124:K127)</f>
        <v>0</v>
      </c>
      <c r="L128" s="39">
        <f>SUM(L124:L127)</f>
        <v>0</v>
      </c>
      <c r="M128" s="39">
        <f>SUM(M124:M127)</f>
        <v>0</v>
      </c>
      <c r="N128" s="39">
        <f>SUM(N124:N127)</f>
        <v>0</v>
      </c>
      <c r="O128" s="96" t="s">
        <v>0</v>
      </c>
      <c r="P128" s="97"/>
    </row>
    <row r="129" spans="1:17" s="1" customFormat="1" ht="11.25" customHeight="1" x14ac:dyDescent="0.15">
      <c r="A129" s="98" t="s">
        <v>24</v>
      </c>
      <c r="B129" s="99"/>
      <c r="C129" s="99"/>
      <c r="D129" s="100"/>
      <c r="E129" s="10" t="s">
        <v>0</v>
      </c>
      <c r="F129" s="11" t="s">
        <v>0</v>
      </c>
      <c r="G129" s="11" t="s">
        <v>0</v>
      </c>
      <c r="H129" s="14" t="s">
        <v>0</v>
      </c>
      <c r="I129" s="14" t="s">
        <v>0</v>
      </c>
      <c r="J129" s="11" t="s">
        <v>0</v>
      </c>
      <c r="K129" s="11" t="s">
        <v>0</v>
      </c>
      <c r="L129" s="11" t="s">
        <v>0</v>
      </c>
      <c r="M129" s="11" t="s">
        <v>0</v>
      </c>
      <c r="N129" s="11" t="s">
        <v>0</v>
      </c>
      <c r="O129" s="60" t="s">
        <v>0</v>
      </c>
      <c r="P129" s="61"/>
    </row>
    <row r="130" spans="1:17" s="1" customFormat="1" ht="21" x14ac:dyDescent="0.15">
      <c r="A130" s="91"/>
      <c r="B130" s="92"/>
      <c r="C130" s="33">
        <v>4890</v>
      </c>
      <c r="D130" s="17" t="s">
        <v>59</v>
      </c>
      <c r="E130" s="40">
        <f t="shared" ref="E130:E137" si="30">SUM(F130+G130+H130+K130+L130+M130+N130)</f>
        <v>451.86</v>
      </c>
      <c r="F130" s="40">
        <v>0</v>
      </c>
      <c r="G130" s="19">
        <v>400</v>
      </c>
      <c r="H130" s="14">
        <v>51.86</v>
      </c>
      <c r="I130" s="37">
        <v>51.851279999999996</v>
      </c>
      <c r="J130" s="40">
        <f>I130/H130*100</f>
        <v>99.983185499421509</v>
      </c>
      <c r="K130" s="19">
        <v>0</v>
      </c>
      <c r="L130" s="19">
        <v>0</v>
      </c>
      <c r="M130" s="19">
        <v>0</v>
      </c>
      <c r="N130" s="19">
        <v>0</v>
      </c>
      <c r="O130" s="64" t="s">
        <v>15</v>
      </c>
      <c r="P130" s="65"/>
    </row>
    <row r="131" spans="1:17" s="1" customFormat="1" ht="66.75" customHeight="1" x14ac:dyDescent="0.15">
      <c r="A131" s="91"/>
      <c r="B131" s="92"/>
      <c r="C131" s="33">
        <v>5100</v>
      </c>
      <c r="D131" s="17" t="s">
        <v>49</v>
      </c>
      <c r="E131" s="40">
        <f t="shared" si="30"/>
        <v>310982.21557999996</v>
      </c>
      <c r="F131" s="40">
        <v>34813</v>
      </c>
      <c r="G131" s="40">
        <v>5110.79558</v>
      </c>
      <c r="H131" s="14">
        <v>10065.42</v>
      </c>
      <c r="I131" s="37">
        <v>0</v>
      </c>
      <c r="J131" s="40">
        <f>I131/H131*100</f>
        <v>0</v>
      </c>
      <c r="K131" s="44">
        <v>5598</v>
      </c>
      <c r="L131" s="44">
        <v>16555</v>
      </c>
      <c r="M131" s="44">
        <v>16621</v>
      </c>
      <c r="N131" s="44">
        <v>222219</v>
      </c>
      <c r="O131" s="64" t="s">
        <v>25</v>
      </c>
      <c r="P131" s="65"/>
    </row>
    <row r="132" spans="1:17" s="1" customFormat="1" ht="11.25" customHeight="1" x14ac:dyDescent="0.15">
      <c r="A132" s="91"/>
      <c r="B132" s="92"/>
      <c r="C132" s="33">
        <v>5178</v>
      </c>
      <c r="D132" s="38" t="s">
        <v>81</v>
      </c>
      <c r="E132" s="40">
        <f>SUM(F132+G132+H132+K132+L132+M132+N132)</f>
        <v>4003.2809999999999</v>
      </c>
      <c r="F132" s="40">
        <v>3364.4009999999998</v>
      </c>
      <c r="G132" s="40">
        <v>0</v>
      </c>
      <c r="H132" s="37">
        <v>638.88</v>
      </c>
      <c r="I132" s="37">
        <v>0</v>
      </c>
      <c r="J132" s="40">
        <f t="shared" ref="J132:J159" si="31">I132/H132*100</f>
        <v>0</v>
      </c>
      <c r="K132" s="40">
        <v>0</v>
      </c>
      <c r="L132" s="40">
        <v>0</v>
      </c>
      <c r="M132" s="40">
        <v>0</v>
      </c>
      <c r="N132" s="40">
        <v>0</v>
      </c>
      <c r="O132" s="64" t="s">
        <v>15</v>
      </c>
      <c r="P132" s="65"/>
    </row>
    <row r="133" spans="1:17" s="1" customFormat="1" ht="11.25" x14ac:dyDescent="0.15">
      <c r="A133" s="91"/>
      <c r="B133" s="92"/>
      <c r="C133" s="33">
        <v>5252</v>
      </c>
      <c r="D133" s="17" t="s">
        <v>50</v>
      </c>
      <c r="E133" s="40">
        <f>SUM(F133+G133+H133+K133+L133+M133+N133)</f>
        <v>14002.606360000002</v>
      </c>
      <c r="F133" s="19">
        <v>1176.8900000000001</v>
      </c>
      <c r="G133" s="19">
        <v>6846.6063600000007</v>
      </c>
      <c r="H133" s="14">
        <v>5979.11</v>
      </c>
      <c r="I133" s="37">
        <v>5979.1046399999996</v>
      </c>
      <c r="J133" s="40">
        <f t="shared" si="31"/>
        <v>99.999910354551091</v>
      </c>
      <c r="K133" s="19">
        <v>0</v>
      </c>
      <c r="L133" s="19">
        <v>0</v>
      </c>
      <c r="M133" s="19">
        <v>0</v>
      </c>
      <c r="N133" s="19">
        <v>0</v>
      </c>
      <c r="O133" s="64" t="s">
        <v>15</v>
      </c>
      <c r="P133" s="65"/>
    </row>
    <row r="134" spans="1:17" s="1" customFormat="1" ht="21" x14ac:dyDescent="0.15">
      <c r="A134" s="91"/>
      <c r="B134" s="92"/>
      <c r="C134" s="33">
        <v>5277</v>
      </c>
      <c r="D134" s="17" t="s">
        <v>51</v>
      </c>
      <c r="E134" s="40">
        <f t="shared" si="30"/>
        <v>8784.0099999999984</v>
      </c>
      <c r="F134" s="19">
        <v>0</v>
      </c>
      <c r="G134" s="19">
        <v>46.21</v>
      </c>
      <c r="H134" s="14">
        <v>8737.7999999999993</v>
      </c>
      <c r="I134" s="37">
        <v>99.22</v>
      </c>
      <c r="J134" s="40">
        <f t="shared" si="31"/>
        <v>1.1355261049692142</v>
      </c>
      <c r="K134" s="19">
        <v>0</v>
      </c>
      <c r="L134" s="19">
        <v>0</v>
      </c>
      <c r="M134" s="19">
        <v>0</v>
      </c>
      <c r="N134" s="19">
        <v>0</v>
      </c>
      <c r="O134" s="64" t="s">
        <v>15</v>
      </c>
      <c r="P134" s="65"/>
    </row>
    <row r="135" spans="1:17" s="1" customFormat="1" ht="35.25" customHeight="1" x14ac:dyDescent="0.15">
      <c r="A135" s="91"/>
      <c r="B135" s="92"/>
      <c r="C135" s="33">
        <v>5278</v>
      </c>
      <c r="D135" s="17" t="s">
        <v>60</v>
      </c>
      <c r="E135" s="40">
        <f>SUM(F135+G135+H135+K135+L135+M135+N135)+200</f>
        <v>4980.0029999999997</v>
      </c>
      <c r="F135" s="40">
        <v>0</v>
      </c>
      <c r="G135" s="19">
        <v>1055.4829999999999</v>
      </c>
      <c r="H135" s="14">
        <v>3724.52</v>
      </c>
      <c r="I135" s="37">
        <v>526.36800000000005</v>
      </c>
      <c r="J135" s="40">
        <f t="shared" si="31"/>
        <v>14.13250566515954</v>
      </c>
      <c r="K135" s="19">
        <v>0</v>
      </c>
      <c r="L135" s="19">
        <v>0</v>
      </c>
      <c r="M135" s="19">
        <v>0</v>
      </c>
      <c r="N135" s="19">
        <v>0</v>
      </c>
      <c r="O135" s="64" t="s">
        <v>21</v>
      </c>
      <c r="P135" s="65"/>
    </row>
    <row r="136" spans="1:17" s="1" customFormat="1" ht="21" x14ac:dyDescent="0.15">
      <c r="A136" s="91"/>
      <c r="B136" s="92"/>
      <c r="C136" s="33">
        <v>5309</v>
      </c>
      <c r="D136" s="17" t="s">
        <v>52</v>
      </c>
      <c r="E136" s="40">
        <f t="shared" si="30"/>
        <v>6800.00119</v>
      </c>
      <c r="F136" s="19">
        <v>175.45</v>
      </c>
      <c r="G136" s="19">
        <v>2983.1811900000002</v>
      </c>
      <c r="H136" s="14">
        <v>3641.37</v>
      </c>
      <c r="I136" s="37">
        <v>3641.3688099999999</v>
      </c>
      <c r="J136" s="40">
        <f t="shared" si="31"/>
        <v>99.999967319992194</v>
      </c>
      <c r="K136" s="19">
        <v>0</v>
      </c>
      <c r="L136" s="19">
        <v>0</v>
      </c>
      <c r="M136" s="19">
        <v>0</v>
      </c>
      <c r="N136" s="19">
        <v>0</v>
      </c>
      <c r="O136" s="64" t="s">
        <v>15</v>
      </c>
      <c r="P136" s="65"/>
    </row>
    <row r="137" spans="1:17" s="1" customFormat="1" ht="21" x14ac:dyDescent="0.15">
      <c r="A137" s="91"/>
      <c r="B137" s="92"/>
      <c r="C137" s="33">
        <v>5333</v>
      </c>
      <c r="D137" s="17" t="s">
        <v>53</v>
      </c>
      <c r="E137" s="40">
        <f t="shared" si="30"/>
        <v>4000</v>
      </c>
      <c r="F137" s="19">
        <v>0</v>
      </c>
      <c r="G137" s="19">
        <v>63</v>
      </c>
      <c r="H137" s="14">
        <v>3937</v>
      </c>
      <c r="I137" s="37">
        <v>1345.7914699999999</v>
      </c>
      <c r="J137" s="40">
        <f t="shared" si="31"/>
        <v>34.183171704343408</v>
      </c>
      <c r="K137" s="19">
        <v>0</v>
      </c>
      <c r="L137" s="19">
        <v>0</v>
      </c>
      <c r="M137" s="19">
        <v>0</v>
      </c>
      <c r="N137" s="19">
        <v>0</v>
      </c>
      <c r="O137" s="64" t="s">
        <v>15</v>
      </c>
      <c r="P137" s="65"/>
    </row>
    <row r="138" spans="1:17" s="1" customFormat="1" ht="33.75" customHeight="1" x14ac:dyDescent="0.15">
      <c r="A138" s="91"/>
      <c r="B138" s="92"/>
      <c r="C138" s="33">
        <v>5335</v>
      </c>
      <c r="D138" s="17" t="s">
        <v>54</v>
      </c>
      <c r="E138" s="40">
        <f>SUM(F138+G138+H138+K138+L138+M138+N138)</f>
        <v>7000.01</v>
      </c>
      <c r="F138" s="19">
        <v>0</v>
      </c>
      <c r="G138" s="19">
        <v>190.58</v>
      </c>
      <c r="H138" s="14">
        <v>6809.43</v>
      </c>
      <c r="I138" s="37">
        <v>0</v>
      </c>
      <c r="J138" s="40">
        <f t="shared" si="31"/>
        <v>0</v>
      </c>
      <c r="K138" s="19">
        <v>0</v>
      </c>
      <c r="L138" s="19">
        <v>0</v>
      </c>
      <c r="M138" s="19">
        <v>0</v>
      </c>
      <c r="N138" s="19">
        <v>0</v>
      </c>
      <c r="O138" s="64" t="s">
        <v>15</v>
      </c>
      <c r="P138" s="65"/>
    </row>
    <row r="139" spans="1:17" s="1" customFormat="1" ht="36" customHeight="1" x14ac:dyDescent="0.15">
      <c r="A139" s="91"/>
      <c r="B139" s="92"/>
      <c r="C139" s="33">
        <v>5379</v>
      </c>
      <c r="D139" s="17" t="s">
        <v>61</v>
      </c>
      <c r="E139" s="40">
        <f>SUM(F139+G139+H139+K139+L139+M139+N139)+1500</f>
        <v>6000</v>
      </c>
      <c r="F139" s="19">
        <v>0</v>
      </c>
      <c r="G139" s="19">
        <v>0</v>
      </c>
      <c r="H139" s="14">
        <v>4500</v>
      </c>
      <c r="I139" s="37">
        <v>0</v>
      </c>
      <c r="J139" s="40">
        <f t="shared" si="31"/>
        <v>0</v>
      </c>
      <c r="K139" s="19">
        <v>0</v>
      </c>
      <c r="L139" s="19">
        <v>0</v>
      </c>
      <c r="M139" s="19">
        <v>0</v>
      </c>
      <c r="N139" s="19">
        <v>0</v>
      </c>
      <c r="O139" s="64" t="s">
        <v>21</v>
      </c>
      <c r="P139" s="65"/>
    </row>
    <row r="140" spans="1:17" s="1" customFormat="1" ht="21" x14ac:dyDescent="0.15">
      <c r="A140" s="91"/>
      <c r="B140" s="92"/>
      <c r="C140" s="33">
        <v>5383</v>
      </c>
      <c r="D140" s="17" t="s">
        <v>62</v>
      </c>
      <c r="E140" s="40">
        <f t="shared" ref="E140:E152" si="32">SUM(F140+G140+H140+K140+L140+M140+N140)</f>
        <v>600</v>
      </c>
      <c r="F140" s="19">
        <v>0</v>
      </c>
      <c r="G140" s="19">
        <v>0</v>
      </c>
      <c r="H140" s="14">
        <v>600</v>
      </c>
      <c r="I140" s="37">
        <v>0</v>
      </c>
      <c r="J140" s="40">
        <f t="shared" si="31"/>
        <v>0</v>
      </c>
      <c r="K140" s="19">
        <v>0</v>
      </c>
      <c r="L140" s="19">
        <v>0</v>
      </c>
      <c r="M140" s="19">
        <v>0</v>
      </c>
      <c r="N140" s="19">
        <v>0</v>
      </c>
      <c r="O140" s="64" t="s">
        <v>15</v>
      </c>
      <c r="P140" s="65"/>
    </row>
    <row r="141" spans="1:17" s="1" customFormat="1" ht="31.5" x14ac:dyDescent="0.15">
      <c r="A141" s="91"/>
      <c r="B141" s="92"/>
      <c r="C141" s="33">
        <v>5400</v>
      </c>
      <c r="D141" s="17" t="s">
        <v>67</v>
      </c>
      <c r="E141" s="40">
        <f t="shared" si="32"/>
        <v>911.54554000000007</v>
      </c>
      <c r="F141" s="19">
        <v>0</v>
      </c>
      <c r="G141" s="19">
        <v>346.81554000000006</v>
      </c>
      <c r="H141" s="14">
        <v>564.73</v>
      </c>
      <c r="I141" s="37">
        <v>216.55370000000002</v>
      </c>
      <c r="J141" s="40">
        <f t="shared" si="31"/>
        <v>38.346413330264021</v>
      </c>
      <c r="K141" s="19">
        <v>0</v>
      </c>
      <c r="L141" s="19">
        <v>0</v>
      </c>
      <c r="M141" s="19">
        <v>0</v>
      </c>
      <c r="N141" s="19">
        <v>0</v>
      </c>
      <c r="O141" s="64" t="s">
        <v>15</v>
      </c>
      <c r="P141" s="65"/>
    </row>
    <row r="142" spans="1:17" s="1" customFormat="1" ht="21" x14ac:dyDescent="0.15">
      <c r="A142" s="91"/>
      <c r="B142" s="92"/>
      <c r="C142" s="33">
        <v>5402</v>
      </c>
      <c r="D142" s="17" t="s">
        <v>68</v>
      </c>
      <c r="E142" s="40">
        <f t="shared" si="32"/>
        <v>400</v>
      </c>
      <c r="F142" s="19">
        <v>0</v>
      </c>
      <c r="G142" s="19">
        <v>0</v>
      </c>
      <c r="H142" s="14">
        <v>400</v>
      </c>
      <c r="I142" s="37">
        <v>399.67752000000002</v>
      </c>
      <c r="J142" s="40">
        <f t="shared" si="31"/>
        <v>99.919380000000004</v>
      </c>
      <c r="K142" s="19">
        <v>0</v>
      </c>
      <c r="L142" s="19">
        <v>0</v>
      </c>
      <c r="M142" s="19">
        <v>0</v>
      </c>
      <c r="N142" s="19">
        <v>0</v>
      </c>
      <c r="O142" s="64" t="s">
        <v>15</v>
      </c>
      <c r="P142" s="65"/>
    </row>
    <row r="143" spans="1:17" s="34" customFormat="1" ht="21" x14ac:dyDescent="0.15">
      <c r="A143" s="91"/>
      <c r="B143" s="92"/>
      <c r="C143" s="33">
        <v>5475</v>
      </c>
      <c r="D143" s="38" t="s">
        <v>157</v>
      </c>
      <c r="E143" s="40">
        <f t="shared" si="32"/>
        <v>1500</v>
      </c>
      <c r="F143" s="40">
        <v>0</v>
      </c>
      <c r="G143" s="40">
        <v>0</v>
      </c>
      <c r="H143" s="37">
        <v>1500</v>
      </c>
      <c r="I143" s="37">
        <v>0</v>
      </c>
      <c r="J143" s="40">
        <f t="shared" si="31"/>
        <v>0</v>
      </c>
      <c r="K143" s="40">
        <v>0</v>
      </c>
      <c r="L143" s="40">
        <v>0</v>
      </c>
      <c r="M143" s="40">
        <v>0</v>
      </c>
      <c r="N143" s="40">
        <v>0</v>
      </c>
      <c r="O143" s="64" t="s">
        <v>80</v>
      </c>
      <c r="P143" s="65"/>
    </row>
    <row r="144" spans="1:17" s="34" customFormat="1" ht="21" x14ac:dyDescent="0.15">
      <c r="A144" s="91"/>
      <c r="B144" s="92"/>
      <c r="C144" s="33">
        <v>5476</v>
      </c>
      <c r="D144" s="38" t="s">
        <v>158</v>
      </c>
      <c r="E144" s="40">
        <f t="shared" si="32"/>
        <v>1200</v>
      </c>
      <c r="F144" s="40">
        <v>0</v>
      </c>
      <c r="G144" s="40">
        <v>0</v>
      </c>
      <c r="H144" s="37">
        <v>1200</v>
      </c>
      <c r="I144" s="37">
        <v>0</v>
      </c>
      <c r="J144" s="40">
        <f t="shared" si="31"/>
        <v>0</v>
      </c>
      <c r="K144" s="40">
        <v>0</v>
      </c>
      <c r="L144" s="40">
        <v>0</v>
      </c>
      <c r="M144" s="40">
        <v>0</v>
      </c>
      <c r="N144" s="40">
        <v>0</v>
      </c>
      <c r="O144" s="64" t="s">
        <v>80</v>
      </c>
      <c r="P144" s="90"/>
      <c r="Q144" s="86"/>
    </row>
    <row r="145" spans="1:19" s="34" customFormat="1" ht="32.25" customHeight="1" x14ac:dyDescent="0.15">
      <c r="A145" s="91"/>
      <c r="B145" s="92"/>
      <c r="C145" s="42">
        <v>5477</v>
      </c>
      <c r="D145" s="38" t="s">
        <v>159</v>
      </c>
      <c r="E145" s="40">
        <f>SUM(F145+G145+H145+K145+L145+M145+N145)+29374</f>
        <v>40000</v>
      </c>
      <c r="F145" s="40">
        <v>0</v>
      </c>
      <c r="G145" s="40">
        <v>0</v>
      </c>
      <c r="H145" s="37">
        <v>10626</v>
      </c>
      <c r="I145" s="37">
        <v>0</v>
      </c>
      <c r="J145" s="40">
        <f t="shared" si="31"/>
        <v>0</v>
      </c>
      <c r="K145" s="40">
        <v>0</v>
      </c>
      <c r="L145" s="40">
        <v>0</v>
      </c>
      <c r="M145" s="40">
        <v>0</v>
      </c>
      <c r="N145" s="40">
        <v>0</v>
      </c>
      <c r="O145" s="88" t="s">
        <v>21</v>
      </c>
      <c r="P145" s="90"/>
      <c r="Q145" s="86"/>
    </row>
    <row r="146" spans="1:19" s="34" customFormat="1" ht="36" customHeight="1" x14ac:dyDescent="0.15">
      <c r="A146" s="91"/>
      <c r="B146" s="92"/>
      <c r="C146" s="42">
        <v>5478</v>
      </c>
      <c r="D146" s="38" t="s">
        <v>160</v>
      </c>
      <c r="E146" s="40">
        <f>SUM(F146+G146+H146+K146+L146+M146+N146)+50</f>
        <v>1950</v>
      </c>
      <c r="F146" s="40">
        <v>0</v>
      </c>
      <c r="G146" s="40">
        <v>0</v>
      </c>
      <c r="H146" s="37">
        <v>1900</v>
      </c>
      <c r="I146" s="37">
        <v>0</v>
      </c>
      <c r="J146" s="40">
        <f t="shared" si="31"/>
        <v>0</v>
      </c>
      <c r="K146" s="40">
        <v>0</v>
      </c>
      <c r="L146" s="40">
        <v>0</v>
      </c>
      <c r="M146" s="40">
        <v>0</v>
      </c>
      <c r="N146" s="40">
        <v>0</v>
      </c>
      <c r="O146" s="88" t="s">
        <v>21</v>
      </c>
      <c r="P146" s="90"/>
      <c r="Q146" s="86"/>
    </row>
    <row r="147" spans="1:19" s="34" customFormat="1" ht="21" x14ac:dyDescent="0.15">
      <c r="A147" s="91"/>
      <c r="B147" s="92"/>
      <c r="C147" s="42">
        <v>5479</v>
      </c>
      <c r="D147" s="38" t="s">
        <v>161</v>
      </c>
      <c r="E147" s="40">
        <f t="shared" si="32"/>
        <v>5700</v>
      </c>
      <c r="F147" s="40">
        <v>0</v>
      </c>
      <c r="G147" s="40">
        <v>0</v>
      </c>
      <c r="H147" s="37">
        <v>5700</v>
      </c>
      <c r="I147" s="37">
        <v>0</v>
      </c>
      <c r="J147" s="40">
        <f t="shared" si="31"/>
        <v>0</v>
      </c>
      <c r="K147" s="40">
        <v>0</v>
      </c>
      <c r="L147" s="40">
        <v>0</v>
      </c>
      <c r="M147" s="40">
        <v>0</v>
      </c>
      <c r="N147" s="40">
        <v>0</v>
      </c>
      <c r="O147" s="64" t="s">
        <v>80</v>
      </c>
      <c r="P147" s="85"/>
    </row>
    <row r="148" spans="1:19" s="34" customFormat="1" ht="21" x14ac:dyDescent="0.15">
      <c r="A148" s="91"/>
      <c r="B148" s="92"/>
      <c r="C148" s="42">
        <v>5480</v>
      </c>
      <c r="D148" s="38" t="s">
        <v>162</v>
      </c>
      <c r="E148" s="40">
        <f t="shared" si="32"/>
        <v>25000</v>
      </c>
      <c r="F148" s="40">
        <v>0</v>
      </c>
      <c r="G148" s="40">
        <v>0</v>
      </c>
      <c r="H148" s="37">
        <v>25000</v>
      </c>
      <c r="I148" s="37">
        <v>0</v>
      </c>
      <c r="J148" s="40">
        <f t="shared" si="31"/>
        <v>0</v>
      </c>
      <c r="K148" s="40">
        <v>0</v>
      </c>
      <c r="L148" s="40">
        <v>0</v>
      </c>
      <c r="M148" s="40">
        <v>0</v>
      </c>
      <c r="N148" s="40">
        <v>0</v>
      </c>
      <c r="O148" s="64" t="s">
        <v>80</v>
      </c>
      <c r="P148" s="85"/>
    </row>
    <row r="149" spans="1:19" s="34" customFormat="1" ht="21" x14ac:dyDescent="0.15">
      <c r="A149" s="91"/>
      <c r="B149" s="92"/>
      <c r="C149" s="42">
        <v>5481</v>
      </c>
      <c r="D149" s="38" t="s">
        <v>163</v>
      </c>
      <c r="E149" s="40">
        <f t="shared" si="32"/>
        <v>3500</v>
      </c>
      <c r="F149" s="40">
        <v>0</v>
      </c>
      <c r="G149" s="40">
        <v>0</v>
      </c>
      <c r="H149" s="37">
        <v>3500</v>
      </c>
      <c r="I149" s="37">
        <v>0</v>
      </c>
      <c r="J149" s="40">
        <f t="shared" si="31"/>
        <v>0</v>
      </c>
      <c r="K149" s="40">
        <v>0</v>
      </c>
      <c r="L149" s="40">
        <v>0</v>
      </c>
      <c r="M149" s="40">
        <v>0</v>
      </c>
      <c r="N149" s="40">
        <v>0</v>
      </c>
      <c r="O149" s="64" t="s">
        <v>80</v>
      </c>
      <c r="P149" s="85"/>
    </row>
    <row r="150" spans="1:19" s="34" customFormat="1" ht="21" x14ac:dyDescent="0.15">
      <c r="A150" s="91"/>
      <c r="B150" s="92"/>
      <c r="C150" s="42">
        <v>5482</v>
      </c>
      <c r="D150" s="38" t="s">
        <v>164</v>
      </c>
      <c r="E150" s="40">
        <f t="shared" si="32"/>
        <v>41500</v>
      </c>
      <c r="F150" s="40">
        <v>0</v>
      </c>
      <c r="G150" s="40">
        <v>0</v>
      </c>
      <c r="H150" s="37">
        <v>1500</v>
      </c>
      <c r="I150" s="37">
        <v>0</v>
      </c>
      <c r="J150" s="40">
        <f t="shared" si="31"/>
        <v>0</v>
      </c>
      <c r="K150" s="40">
        <v>20000</v>
      </c>
      <c r="L150" s="40">
        <v>20000</v>
      </c>
      <c r="M150" s="40">
        <v>0</v>
      </c>
      <c r="N150" s="40">
        <v>0</v>
      </c>
      <c r="O150" s="64" t="s">
        <v>80</v>
      </c>
      <c r="P150" s="85"/>
    </row>
    <row r="151" spans="1:19" s="34" customFormat="1" ht="11.25" customHeight="1" x14ac:dyDescent="0.15">
      <c r="A151" s="91"/>
      <c r="B151" s="92"/>
      <c r="C151" s="42">
        <v>5483</v>
      </c>
      <c r="D151" s="38" t="s">
        <v>165</v>
      </c>
      <c r="E151" s="40">
        <f t="shared" si="32"/>
        <v>12194</v>
      </c>
      <c r="F151" s="40">
        <v>0</v>
      </c>
      <c r="G151" s="40">
        <v>0</v>
      </c>
      <c r="H151" s="37">
        <v>12194</v>
      </c>
      <c r="I151" s="37">
        <v>0</v>
      </c>
      <c r="J151" s="40">
        <f t="shared" si="31"/>
        <v>0</v>
      </c>
      <c r="K151" s="40">
        <v>0</v>
      </c>
      <c r="L151" s="40">
        <v>0</v>
      </c>
      <c r="M151" s="40">
        <v>0</v>
      </c>
      <c r="N151" s="40">
        <v>0</v>
      </c>
      <c r="O151" s="64" t="s">
        <v>80</v>
      </c>
      <c r="P151" s="85"/>
    </row>
    <row r="152" spans="1:19" s="1" customFormat="1" ht="36" customHeight="1" x14ac:dyDescent="0.15">
      <c r="A152" s="91"/>
      <c r="B152" s="92"/>
      <c r="C152" s="33">
        <v>5485</v>
      </c>
      <c r="D152" s="17" t="s">
        <v>70</v>
      </c>
      <c r="E152" s="40">
        <f t="shared" si="32"/>
        <v>540.54999999999995</v>
      </c>
      <c r="F152" s="19">
        <v>0</v>
      </c>
      <c r="G152" s="19">
        <v>0</v>
      </c>
      <c r="H152" s="14">
        <v>320.89999999999998</v>
      </c>
      <c r="I152" s="37">
        <v>0</v>
      </c>
      <c r="J152" s="40">
        <f t="shared" si="31"/>
        <v>0</v>
      </c>
      <c r="K152" s="19">
        <v>43.93</v>
      </c>
      <c r="L152" s="19">
        <v>43.93</v>
      </c>
      <c r="M152" s="19">
        <v>43.93</v>
      </c>
      <c r="N152" s="19">
        <v>87.86</v>
      </c>
      <c r="O152" s="64" t="s">
        <v>173</v>
      </c>
      <c r="P152" s="65"/>
    </row>
    <row r="153" spans="1:19" s="34" customFormat="1" ht="21" customHeight="1" x14ac:dyDescent="0.15">
      <c r="A153" s="91"/>
      <c r="B153" s="92"/>
      <c r="C153" s="33">
        <v>5487</v>
      </c>
      <c r="D153" s="38" t="s">
        <v>71</v>
      </c>
      <c r="E153" s="40">
        <f t="shared" ref="E153:E159" si="33">SUM(F153+G153+H153+K153+L153+M153+N153)</f>
        <v>1700</v>
      </c>
      <c r="F153" s="40">
        <v>0</v>
      </c>
      <c r="G153" s="40">
        <v>52.13</v>
      </c>
      <c r="H153" s="37">
        <v>1647.87</v>
      </c>
      <c r="I153" s="37">
        <v>1258.3852199999999</v>
      </c>
      <c r="J153" s="40">
        <f t="shared" si="31"/>
        <v>76.364350343170273</v>
      </c>
      <c r="K153" s="40">
        <v>0</v>
      </c>
      <c r="L153" s="40">
        <v>0</v>
      </c>
      <c r="M153" s="40">
        <v>0</v>
      </c>
      <c r="N153" s="40">
        <v>0</v>
      </c>
      <c r="O153" s="64" t="s">
        <v>15</v>
      </c>
      <c r="P153" s="65"/>
    </row>
    <row r="154" spans="1:19" s="34" customFormat="1" ht="21" customHeight="1" x14ac:dyDescent="0.15">
      <c r="A154" s="91"/>
      <c r="B154" s="92"/>
      <c r="C154" s="33">
        <v>5498</v>
      </c>
      <c r="D154" s="38" t="s">
        <v>85</v>
      </c>
      <c r="E154" s="40">
        <f t="shared" si="33"/>
        <v>345.65</v>
      </c>
      <c r="F154" s="40">
        <v>0</v>
      </c>
      <c r="G154" s="40">
        <v>0</v>
      </c>
      <c r="H154" s="37">
        <v>345.65</v>
      </c>
      <c r="I154" s="37">
        <v>0</v>
      </c>
      <c r="J154" s="40">
        <f t="shared" si="31"/>
        <v>0</v>
      </c>
      <c r="K154" s="40">
        <v>0</v>
      </c>
      <c r="L154" s="40">
        <v>0</v>
      </c>
      <c r="M154" s="40">
        <v>0</v>
      </c>
      <c r="N154" s="40">
        <v>0</v>
      </c>
      <c r="O154" s="64" t="s">
        <v>80</v>
      </c>
      <c r="P154" s="65"/>
    </row>
    <row r="155" spans="1:19" s="1" customFormat="1" ht="31.5" x14ac:dyDescent="0.15">
      <c r="A155" s="91"/>
      <c r="B155" s="92"/>
      <c r="C155" s="33">
        <v>5499</v>
      </c>
      <c r="D155" s="38" t="s">
        <v>86</v>
      </c>
      <c r="E155" s="40">
        <f t="shared" si="33"/>
        <v>198.62</v>
      </c>
      <c r="F155" s="40">
        <v>0</v>
      </c>
      <c r="G155" s="19">
        <v>0</v>
      </c>
      <c r="H155" s="14">
        <v>198.62</v>
      </c>
      <c r="I155" s="37">
        <v>192.40783999999999</v>
      </c>
      <c r="J155" s="40">
        <f t="shared" si="31"/>
        <v>96.872339140066458</v>
      </c>
      <c r="K155" s="40">
        <v>0</v>
      </c>
      <c r="L155" s="40">
        <v>0</v>
      </c>
      <c r="M155" s="40">
        <v>0</v>
      </c>
      <c r="N155" s="40">
        <v>0</v>
      </c>
      <c r="O155" s="64" t="s">
        <v>80</v>
      </c>
      <c r="P155" s="65"/>
    </row>
    <row r="156" spans="1:19" s="34" customFormat="1" ht="32.25" customHeight="1" x14ac:dyDescent="0.15">
      <c r="A156" s="91"/>
      <c r="B156" s="92"/>
      <c r="C156" s="33">
        <v>5500</v>
      </c>
      <c r="D156" s="38" t="s">
        <v>166</v>
      </c>
      <c r="E156" s="40">
        <f>SUM(F156+G156+H156+K156+L156+M156+N156)+640</f>
        <v>3144.62</v>
      </c>
      <c r="F156" s="40">
        <v>0</v>
      </c>
      <c r="G156" s="40">
        <v>0</v>
      </c>
      <c r="H156" s="37">
        <v>2504.62</v>
      </c>
      <c r="I156" s="37">
        <v>2504.6206000000002</v>
      </c>
      <c r="J156" s="40">
        <f t="shared" si="31"/>
        <v>100.00002395572982</v>
      </c>
      <c r="K156" s="40">
        <v>0</v>
      </c>
      <c r="L156" s="40">
        <v>0</v>
      </c>
      <c r="M156" s="40">
        <v>0</v>
      </c>
      <c r="N156" s="40">
        <v>0</v>
      </c>
      <c r="O156" s="64" t="s">
        <v>21</v>
      </c>
      <c r="P156" s="86"/>
      <c r="S156" s="50"/>
    </row>
    <row r="157" spans="1:19" s="34" customFormat="1" ht="30.75" customHeight="1" x14ac:dyDescent="0.15">
      <c r="A157" s="91"/>
      <c r="B157" s="92"/>
      <c r="C157" s="33">
        <v>5501</v>
      </c>
      <c r="D157" s="38" t="s">
        <v>167</v>
      </c>
      <c r="E157" s="40">
        <f>SUM(F157+G157+H157+K157+L157+M157+N157)+3398.5</f>
        <v>12998.5</v>
      </c>
      <c r="F157" s="40">
        <v>0</v>
      </c>
      <c r="G157" s="40">
        <v>0</v>
      </c>
      <c r="H157" s="37">
        <v>9600</v>
      </c>
      <c r="I157" s="37">
        <v>9600</v>
      </c>
      <c r="J157" s="40">
        <f t="shared" si="31"/>
        <v>100</v>
      </c>
      <c r="K157" s="40">
        <v>0</v>
      </c>
      <c r="L157" s="40">
        <v>0</v>
      </c>
      <c r="M157" s="40">
        <v>0</v>
      </c>
      <c r="N157" s="40">
        <v>0</v>
      </c>
      <c r="O157" s="64" t="s">
        <v>21</v>
      </c>
      <c r="P157" s="86"/>
      <c r="S157" s="50"/>
    </row>
    <row r="158" spans="1:19" s="34" customFormat="1" ht="33" customHeight="1" x14ac:dyDescent="0.15">
      <c r="A158" s="91"/>
      <c r="B158" s="92"/>
      <c r="C158" s="33">
        <v>5505</v>
      </c>
      <c r="D158" s="38" t="s">
        <v>168</v>
      </c>
      <c r="E158" s="40">
        <f>SUM(F158+G158+H158+K158+L158+M158+N158)+701</f>
        <v>2802.91</v>
      </c>
      <c r="F158" s="40">
        <v>0</v>
      </c>
      <c r="G158" s="40">
        <v>0</v>
      </c>
      <c r="H158" s="37">
        <v>2101.91</v>
      </c>
      <c r="I158" s="37">
        <v>2101.9093800000001</v>
      </c>
      <c r="J158" s="40">
        <f t="shared" si="31"/>
        <v>99.999970503018702</v>
      </c>
      <c r="K158" s="40">
        <v>0</v>
      </c>
      <c r="L158" s="40">
        <v>0</v>
      </c>
      <c r="M158" s="40">
        <v>0</v>
      </c>
      <c r="N158" s="40">
        <v>0</v>
      </c>
      <c r="O158" s="64" t="s">
        <v>21</v>
      </c>
      <c r="P158" s="90"/>
      <c r="Q158" s="86"/>
      <c r="S158" s="50"/>
    </row>
    <row r="159" spans="1:19" s="34" customFormat="1" ht="15" x14ac:dyDescent="0.15">
      <c r="A159" s="91"/>
      <c r="B159" s="92"/>
      <c r="C159" s="33">
        <v>5511</v>
      </c>
      <c r="D159" s="38" t="s">
        <v>180</v>
      </c>
      <c r="E159" s="40">
        <f t="shared" si="33"/>
        <v>300</v>
      </c>
      <c r="F159" s="40">
        <v>0</v>
      </c>
      <c r="G159" s="40">
        <v>0</v>
      </c>
      <c r="H159" s="37">
        <v>300</v>
      </c>
      <c r="I159" s="37">
        <v>0</v>
      </c>
      <c r="J159" s="40">
        <f t="shared" si="31"/>
        <v>0</v>
      </c>
      <c r="K159" s="40">
        <v>0</v>
      </c>
      <c r="L159" s="40">
        <v>0</v>
      </c>
      <c r="M159" s="40">
        <v>0</v>
      </c>
      <c r="N159" s="40">
        <v>0</v>
      </c>
      <c r="O159" s="83" t="s">
        <v>15</v>
      </c>
      <c r="P159" s="86"/>
    </row>
    <row r="160" spans="1:19" s="1" customFormat="1" ht="11.25" x14ac:dyDescent="0.15">
      <c r="A160" s="91"/>
      <c r="B160" s="92"/>
      <c r="C160" s="25" t="s">
        <v>0</v>
      </c>
      <c r="D160" s="6" t="s">
        <v>29</v>
      </c>
      <c r="E160" s="39">
        <f>SUM(E130:E159)</f>
        <v>523490.38266999996</v>
      </c>
      <c r="F160" s="39">
        <f t="shared" ref="F160:G160" si="34">SUM(F130:F159)</f>
        <v>39529.740999999995</v>
      </c>
      <c r="G160" s="39">
        <f t="shared" si="34"/>
        <v>17094.801670000001</v>
      </c>
      <c r="H160" s="36">
        <f>SUM(H130:H159)</f>
        <v>129789.68999999997</v>
      </c>
      <c r="I160" s="36">
        <f>SUM(I130:I159)</f>
        <v>27917.258460000001</v>
      </c>
      <c r="J160" s="39">
        <f>I160/H160*100</f>
        <v>21.509611788116612</v>
      </c>
      <c r="K160" s="39">
        <f>SUM(K130:K159)</f>
        <v>25641.93</v>
      </c>
      <c r="L160" s="39">
        <f>SUM(L130:L159)</f>
        <v>36598.93</v>
      </c>
      <c r="M160" s="39">
        <f>SUM(M130:M159)</f>
        <v>16664.93</v>
      </c>
      <c r="N160" s="39">
        <f>SUM(N130:N159)</f>
        <v>222306.86</v>
      </c>
      <c r="O160" s="64" t="s">
        <v>15</v>
      </c>
      <c r="P160" s="65"/>
    </row>
    <row r="161" spans="1:16" s="1" customFormat="1" ht="11.25" customHeight="1" x14ac:dyDescent="0.15">
      <c r="A161" s="58" t="s">
        <v>26</v>
      </c>
      <c r="B161" s="80"/>
      <c r="C161" s="80"/>
      <c r="D161" s="80" t="s">
        <v>0</v>
      </c>
      <c r="E161" s="10" t="s">
        <v>0</v>
      </c>
      <c r="F161" s="11" t="s">
        <v>0</v>
      </c>
      <c r="G161" s="11" t="s">
        <v>0</v>
      </c>
      <c r="H161" s="14" t="s">
        <v>0</v>
      </c>
      <c r="I161" s="14" t="s">
        <v>0</v>
      </c>
      <c r="J161" s="11" t="s">
        <v>0</v>
      </c>
      <c r="K161" s="11" t="s">
        <v>0</v>
      </c>
      <c r="L161" s="11" t="s">
        <v>0</v>
      </c>
      <c r="M161" s="11" t="s">
        <v>0</v>
      </c>
      <c r="N161" s="11" t="s">
        <v>0</v>
      </c>
      <c r="O161" s="60" t="s">
        <v>0</v>
      </c>
      <c r="P161" s="61"/>
    </row>
    <row r="162" spans="1:16" s="1" customFormat="1" ht="21" x14ac:dyDescent="0.15">
      <c r="A162" s="62" t="s">
        <v>0</v>
      </c>
      <c r="B162" s="61"/>
      <c r="C162" s="33">
        <v>5394</v>
      </c>
      <c r="D162" s="38" t="s">
        <v>88</v>
      </c>
      <c r="E162" s="40">
        <f>SUM(F162+G162+H162+K162+L162+M162+N162)</f>
        <v>450</v>
      </c>
      <c r="F162" s="19">
        <v>0</v>
      </c>
      <c r="G162" s="19">
        <v>0</v>
      </c>
      <c r="H162" s="14">
        <v>450</v>
      </c>
      <c r="I162" s="14">
        <v>0</v>
      </c>
      <c r="J162" s="40">
        <f>I162/H162*100</f>
        <v>0</v>
      </c>
      <c r="K162" s="19">
        <v>0</v>
      </c>
      <c r="L162" s="19">
        <v>0</v>
      </c>
      <c r="M162" s="19">
        <v>0</v>
      </c>
      <c r="N162" s="19">
        <v>0</v>
      </c>
      <c r="O162" s="64" t="s">
        <v>15</v>
      </c>
      <c r="P162" s="65"/>
    </row>
    <row r="163" spans="1:16" s="1" customFormat="1" ht="11.25" x14ac:dyDescent="0.15">
      <c r="A163" s="63"/>
      <c r="B163" s="61"/>
      <c r="C163" s="25" t="s">
        <v>0</v>
      </c>
      <c r="D163" s="6" t="s">
        <v>29</v>
      </c>
      <c r="E163" s="39">
        <f>SUM(E162:E162)</f>
        <v>450</v>
      </c>
      <c r="F163" s="39">
        <f>SUM(F162:F162)</f>
        <v>0</v>
      </c>
      <c r="G163" s="39">
        <f>SUM(G162:G162)</f>
        <v>0</v>
      </c>
      <c r="H163" s="54">
        <f>SUM(H162:H162)</f>
        <v>450</v>
      </c>
      <c r="I163" s="54">
        <f>SUM(I162:I162)</f>
        <v>0</v>
      </c>
      <c r="J163" s="39">
        <f>I163/H163*100</f>
        <v>0</v>
      </c>
      <c r="K163" s="39">
        <f>SUM(K162:K162)</f>
        <v>0</v>
      </c>
      <c r="L163" s="39">
        <f>SUM(L162:L162)</f>
        <v>0</v>
      </c>
      <c r="M163" s="39">
        <f>SUM(M162:M162)</f>
        <v>0</v>
      </c>
      <c r="N163" s="39">
        <f>SUM(N162:N162)</f>
        <v>0</v>
      </c>
      <c r="O163" s="64" t="s">
        <v>0</v>
      </c>
      <c r="P163" s="65"/>
    </row>
    <row r="164" spans="1:16" s="1" customFormat="1" ht="11.25" customHeight="1" x14ac:dyDescent="0.15">
      <c r="A164" s="28" t="s">
        <v>27</v>
      </c>
      <c r="B164" s="53"/>
      <c r="C164" s="52"/>
      <c r="D164" s="27" t="s">
        <v>0</v>
      </c>
      <c r="E164" s="36">
        <f>E163+E160+E128+E122+E56+E38+E25+E21+E18+E9</f>
        <v>1490146.5958400001</v>
      </c>
      <c r="F164" s="36">
        <f t="shared" ref="F164:K164" si="35">F163+F160+F128+F122+F56+F38+F25+F21+F18+F9</f>
        <v>166783.929</v>
      </c>
      <c r="G164" s="36">
        <f t="shared" si="35"/>
        <v>94141.286840000001</v>
      </c>
      <c r="H164" s="36">
        <f t="shared" si="35"/>
        <v>616549.24</v>
      </c>
      <c r="I164" s="36">
        <f t="shared" si="35"/>
        <v>43977.033689999997</v>
      </c>
      <c r="J164" s="36">
        <f>I164/H164*100</f>
        <v>7.1327691021077237</v>
      </c>
      <c r="K164" s="36">
        <f t="shared" si="35"/>
        <v>108088.93</v>
      </c>
      <c r="L164" s="36">
        <f t="shared" ref="L164" si="36">L163+L160+L128+L122+L56+L38+L25+L21+L18+L9</f>
        <v>107812.93</v>
      </c>
      <c r="M164" s="36">
        <f t="shared" ref="M164" si="37">M163+M160+M128+M122+M56+M38+M25+M21+M18+M9</f>
        <v>48678.93</v>
      </c>
      <c r="N164" s="36">
        <f t="shared" ref="N164" si="38">N163+N160+N128+N122+N56+N38+N25+N21+N18+N9</f>
        <v>289346.86</v>
      </c>
      <c r="O164" s="60" t="s">
        <v>0</v>
      </c>
      <c r="P164" s="61"/>
    </row>
    <row r="169" spans="1:16" s="1" customFormat="1" x14ac:dyDescent="0.15">
      <c r="A169" s="70" t="s">
        <v>0</v>
      </c>
      <c r="B169" s="61"/>
      <c r="C169" s="70" t="s">
        <v>1</v>
      </c>
      <c r="D169" s="70" t="s">
        <v>2</v>
      </c>
      <c r="E169" s="70" t="s">
        <v>3</v>
      </c>
      <c r="F169" s="72" t="s">
        <v>4</v>
      </c>
      <c r="G169" s="61"/>
      <c r="H169" s="22" t="s">
        <v>5</v>
      </c>
      <c r="I169" s="22" t="s">
        <v>6</v>
      </c>
      <c r="J169" s="8" t="s">
        <v>7</v>
      </c>
      <c r="K169" s="72" t="s">
        <v>8</v>
      </c>
      <c r="L169" s="61"/>
      <c r="M169" s="61"/>
      <c r="N169" s="61"/>
      <c r="O169" s="72" t="s">
        <v>9</v>
      </c>
      <c r="P169" s="61"/>
    </row>
    <row r="170" spans="1:16" s="1" customFormat="1" ht="10.5" customHeight="1" x14ac:dyDescent="0.15">
      <c r="A170" s="61"/>
      <c r="B170" s="61"/>
      <c r="C170" s="71"/>
      <c r="D170" s="61"/>
      <c r="E170" s="61"/>
      <c r="F170" s="32" t="s">
        <v>74</v>
      </c>
      <c r="G170" s="32">
        <v>2015</v>
      </c>
      <c r="H170" s="72" t="s">
        <v>75</v>
      </c>
      <c r="I170" s="61"/>
      <c r="J170" s="61"/>
      <c r="K170" s="32" t="s">
        <v>10</v>
      </c>
      <c r="L170" s="32" t="s">
        <v>11</v>
      </c>
      <c r="M170" s="32">
        <v>2019</v>
      </c>
      <c r="N170" s="32" t="s">
        <v>76</v>
      </c>
      <c r="O170" s="72" t="s">
        <v>0</v>
      </c>
      <c r="P170" s="61"/>
    </row>
    <row r="171" spans="1:16" s="1" customFormat="1" ht="10.5" customHeight="1" x14ac:dyDescent="0.15">
      <c r="A171" s="58" t="s">
        <v>28</v>
      </c>
      <c r="B171" s="80"/>
      <c r="C171" s="80"/>
      <c r="D171" s="80"/>
      <c r="E171" s="10" t="s">
        <v>0</v>
      </c>
      <c r="F171" s="11" t="s">
        <v>0</v>
      </c>
      <c r="G171" s="11" t="s">
        <v>0</v>
      </c>
      <c r="H171" s="12" t="s">
        <v>0</v>
      </c>
      <c r="I171" s="12" t="s">
        <v>0</v>
      </c>
      <c r="J171" s="11" t="s">
        <v>0</v>
      </c>
      <c r="K171" s="11" t="s">
        <v>0</v>
      </c>
      <c r="L171" s="11" t="s">
        <v>0</v>
      </c>
      <c r="M171" s="11" t="s">
        <v>0</v>
      </c>
      <c r="N171" s="11" t="s">
        <v>0</v>
      </c>
      <c r="O171" s="60" t="s">
        <v>0</v>
      </c>
      <c r="P171" s="61"/>
    </row>
    <row r="172" spans="1:16" s="1" customFormat="1" ht="161.25" customHeight="1" x14ac:dyDescent="0.15">
      <c r="A172" s="62" t="s">
        <v>0</v>
      </c>
      <c r="B172" s="61"/>
      <c r="C172" s="33">
        <v>1108</v>
      </c>
      <c r="D172" s="13" t="s">
        <v>28</v>
      </c>
      <c r="E172" s="40">
        <f>SUM(F172+G172+H172+K172+L172+M172+N172)</f>
        <v>621000.00029999996</v>
      </c>
      <c r="F172" s="19">
        <v>28344.948</v>
      </c>
      <c r="G172" s="19">
        <v>6263.6922999999997</v>
      </c>
      <c r="H172" s="20">
        <v>258391.36</v>
      </c>
      <c r="I172" s="20">
        <v>6.2</v>
      </c>
      <c r="J172" s="40">
        <f>I172/H172*100</f>
        <v>2.3994610346104455E-3</v>
      </c>
      <c r="K172" s="40">
        <v>289000</v>
      </c>
      <c r="L172" s="40">
        <v>39000</v>
      </c>
      <c r="M172" s="40">
        <v>0</v>
      </c>
      <c r="N172" s="40">
        <v>0</v>
      </c>
      <c r="O172" s="64" t="s">
        <v>72</v>
      </c>
      <c r="P172" s="65"/>
    </row>
    <row r="173" spans="1:16" s="1" customFormat="1" x14ac:dyDescent="0.15">
      <c r="A173" s="63"/>
      <c r="B173" s="61"/>
      <c r="C173" s="15" t="s">
        <v>0</v>
      </c>
      <c r="D173" s="6" t="s">
        <v>29</v>
      </c>
      <c r="E173" s="16">
        <f>SUM(E172)</f>
        <v>621000.00029999996</v>
      </c>
      <c r="F173" s="16">
        <f t="shared" ref="F173:I173" si="39">SUM(F172)</f>
        <v>28344.948</v>
      </c>
      <c r="G173" s="51">
        <f t="shared" si="39"/>
        <v>6263.6922999999997</v>
      </c>
      <c r="H173" s="51">
        <f t="shared" si="39"/>
        <v>258391.36</v>
      </c>
      <c r="I173" s="51">
        <f t="shared" si="39"/>
        <v>6.2</v>
      </c>
      <c r="J173" s="51">
        <f>I173/H173*100</f>
        <v>2.3994610346104455E-3</v>
      </c>
      <c r="K173" s="16">
        <f>SUM(K172)</f>
        <v>289000</v>
      </c>
      <c r="L173" s="16">
        <f t="shared" ref="L173:N173" si="40">SUM(L172)</f>
        <v>39000</v>
      </c>
      <c r="M173" s="16">
        <f t="shared" si="40"/>
        <v>0</v>
      </c>
      <c r="N173" s="16">
        <f t="shared" si="40"/>
        <v>0</v>
      </c>
      <c r="O173" s="105" t="s">
        <v>0</v>
      </c>
      <c r="P173" s="61"/>
    </row>
    <row r="174" spans="1:16" s="24" customFormat="1" ht="15" x14ac:dyDescent="0.15">
      <c r="A174" s="101" t="s">
        <v>184</v>
      </c>
      <c r="B174" s="102"/>
      <c r="C174" s="102"/>
      <c r="D174" s="103"/>
      <c r="E174" s="23">
        <f>E164+E173</f>
        <v>2111146.59614</v>
      </c>
      <c r="F174" s="23">
        <f t="shared" ref="F174:K174" si="41">F164+F173</f>
        <v>195128.87700000001</v>
      </c>
      <c r="G174" s="23">
        <f t="shared" si="41"/>
        <v>100404.97914</v>
      </c>
      <c r="H174" s="23">
        <f t="shared" si="41"/>
        <v>874940.6</v>
      </c>
      <c r="I174" s="23">
        <f t="shared" si="41"/>
        <v>43983.233689999994</v>
      </c>
      <c r="J174" s="36">
        <f>I174/H174*100</f>
        <v>5.0269965401079792</v>
      </c>
      <c r="K174" s="23">
        <f t="shared" si="41"/>
        <v>397088.93</v>
      </c>
      <c r="L174" s="23">
        <f t="shared" ref="L174" si="42">L164+L173</f>
        <v>146812.93</v>
      </c>
      <c r="M174" s="23">
        <f t="shared" ref="M174" si="43">M164+M173</f>
        <v>48678.93</v>
      </c>
      <c r="N174" s="23">
        <f t="shared" ref="N174" si="44">N164+N173</f>
        <v>289346.86</v>
      </c>
      <c r="O174" s="101" t="s">
        <v>0</v>
      </c>
      <c r="P174" s="104"/>
    </row>
    <row r="178" spans="7:8" x14ac:dyDescent="0.15">
      <c r="G178" s="29"/>
      <c r="H178" s="30"/>
    </row>
    <row r="182" spans="7:8" x14ac:dyDescent="0.15">
      <c r="G182" s="31"/>
    </row>
  </sheetData>
  <mergeCells count="203">
    <mergeCell ref="O154:P154"/>
    <mergeCell ref="O112:Q112"/>
    <mergeCell ref="A174:D174"/>
    <mergeCell ref="O113:Q113"/>
    <mergeCell ref="O114:Q114"/>
    <mergeCell ref="O115:Q115"/>
    <mergeCell ref="O116:Q116"/>
    <mergeCell ref="O117:P117"/>
    <mergeCell ref="O118:Q118"/>
    <mergeCell ref="O119:Q119"/>
    <mergeCell ref="O120:Q120"/>
    <mergeCell ref="O145:Q145"/>
    <mergeCell ref="O121:Q121"/>
    <mergeCell ref="O126:P126"/>
    <mergeCell ref="O128:P128"/>
    <mergeCell ref="O129:P129"/>
    <mergeCell ref="A171:D171"/>
    <mergeCell ref="O171:P171"/>
    <mergeCell ref="O153:P153"/>
    <mergeCell ref="O146:Q146"/>
    <mergeCell ref="O147:P147"/>
    <mergeCell ref="O148:P148"/>
    <mergeCell ref="O149:P149"/>
    <mergeCell ref="O150:P150"/>
    <mergeCell ref="O151:P151"/>
    <mergeCell ref="O103:Q103"/>
    <mergeCell ref="O104:Q104"/>
    <mergeCell ref="O105:Q105"/>
    <mergeCell ref="O106:Q106"/>
    <mergeCell ref="O107:Q107"/>
    <mergeCell ref="O108:Q108"/>
    <mergeCell ref="O109:Q109"/>
    <mergeCell ref="O110:Q110"/>
    <mergeCell ref="O111:Q111"/>
    <mergeCell ref="O86:P86"/>
    <mergeCell ref="O95:Q95"/>
    <mergeCell ref="O96:Q96"/>
    <mergeCell ref="O97:Q97"/>
    <mergeCell ref="O98:Q98"/>
    <mergeCell ref="O99:Q99"/>
    <mergeCell ref="O100:Q100"/>
    <mergeCell ref="O101:Q101"/>
    <mergeCell ref="O102:Q102"/>
    <mergeCell ref="A129:D129"/>
    <mergeCell ref="O67:P67"/>
    <mergeCell ref="O68:P68"/>
    <mergeCell ref="O70:P70"/>
    <mergeCell ref="O69:Q69"/>
    <mergeCell ref="O71:P71"/>
    <mergeCell ref="O72:P72"/>
    <mergeCell ref="O73:P73"/>
    <mergeCell ref="O75:P75"/>
    <mergeCell ref="O76:P76"/>
    <mergeCell ref="O77:P77"/>
    <mergeCell ref="O78:P78"/>
    <mergeCell ref="O79:P79"/>
    <mergeCell ref="O87:P87"/>
    <mergeCell ref="O88:P88"/>
    <mergeCell ref="O89:Q89"/>
    <mergeCell ref="O90:Q90"/>
    <mergeCell ref="O91:Q91"/>
    <mergeCell ref="O92:Q92"/>
    <mergeCell ref="O93:Q93"/>
    <mergeCell ref="O94:Q94"/>
    <mergeCell ref="O80:Q80"/>
    <mergeCell ref="O81:Q81"/>
    <mergeCell ref="O82:Q82"/>
    <mergeCell ref="E1:P1"/>
    <mergeCell ref="K169:N169"/>
    <mergeCell ref="O169:P169"/>
    <mergeCell ref="H170:J170"/>
    <mergeCell ref="O170:P170"/>
    <mergeCell ref="A162:B163"/>
    <mergeCell ref="O162:P162"/>
    <mergeCell ref="O163:P163"/>
    <mergeCell ref="O164:P164"/>
    <mergeCell ref="A169:B170"/>
    <mergeCell ref="C169:C170"/>
    <mergeCell ref="D169:D170"/>
    <mergeCell ref="E169:E170"/>
    <mergeCell ref="F169:G169"/>
    <mergeCell ref="O66:P66"/>
    <mergeCell ref="O135:P135"/>
    <mergeCell ref="O130:P130"/>
    <mergeCell ref="O141:P141"/>
    <mergeCell ref="O142:P142"/>
    <mergeCell ref="O152:P152"/>
    <mergeCell ref="O155:P155"/>
    <mergeCell ref="O57:P57"/>
    <mergeCell ref="A58:B122"/>
    <mergeCell ref="O58:P58"/>
    <mergeCell ref="A57:D57"/>
    <mergeCell ref="O174:P174"/>
    <mergeCell ref="O161:P161"/>
    <mergeCell ref="O139:P139"/>
    <mergeCell ref="O140:P140"/>
    <mergeCell ref="A130:B160"/>
    <mergeCell ref="O131:P131"/>
    <mergeCell ref="O132:P132"/>
    <mergeCell ref="O133:P133"/>
    <mergeCell ref="O134:P134"/>
    <mergeCell ref="O138:P138"/>
    <mergeCell ref="O160:P160"/>
    <mergeCell ref="A161:D161"/>
    <mergeCell ref="A172:B173"/>
    <mergeCell ref="O173:P173"/>
    <mergeCell ref="O136:P136"/>
    <mergeCell ref="O137:P137"/>
    <mergeCell ref="O62:P62"/>
    <mergeCell ref="O63:P63"/>
    <mergeCell ref="O64:P64"/>
    <mergeCell ref="O127:P127"/>
    <mergeCell ref="O65:P65"/>
    <mergeCell ref="O122:P122"/>
    <mergeCell ref="A123:D123"/>
    <mergeCell ref="A40:B56"/>
    <mergeCell ref="O40:P40"/>
    <mergeCell ref="O41:P41"/>
    <mergeCell ref="O42:P42"/>
    <mergeCell ref="O43:P43"/>
    <mergeCell ref="O44:P44"/>
    <mergeCell ref="O45:P45"/>
    <mergeCell ref="O56:P56"/>
    <mergeCell ref="O49:P49"/>
    <mergeCell ref="O50:P50"/>
    <mergeCell ref="O52:P52"/>
    <mergeCell ref="O55:P55"/>
    <mergeCell ref="O51:P51"/>
    <mergeCell ref="O53:Q53"/>
    <mergeCell ref="O22:P22"/>
    <mergeCell ref="O24:P24"/>
    <mergeCell ref="O25:P25"/>
    <mergeCell ref="O172:P172"/>
    <mergeCell ref="O124:P124"/>
    <mergeCell ref="O125:P125"/>
    <mergeCell ref="O46:P46"/>
    <mergeCell ref="O48:P48"/>
    <mergeCell ref="O47:P47"/>
    <mergeCell ref="O54:P54"/>
    <mergeCell ref="O74:P74"/>
    <mergeCell ref="O143:P143"/>
    <mergeCell ref="O144:Q144"/>
    <mergeCell ref="O159:P159"/>
    <mergeCell ref="O156:P156"/>
    <mergeCell ref="O157:P157"/>
    <mergeCell ref="O158:Q158"/>
    <mergeCell ref="O61:P61"/>
    <mergeCell ref="O60:P60"/>
    <mergeCell ref="O59:P59"/>
    <mergeCell ref="O123:P123"/>
    <mergeCell ref="O83:P83"/>
    <mergeCell ref="O84:Q84"/>
    <mergeCell ref="O85:Q85"/>
    <mergeCell ref="O39:P39"/>
    <mergeCell ref="A27:B38"/>
    <mergeCell ref="O27:P27"/>
    <mergeCell ref="O37:P37"/>
    <mergeCell ref="O38:P38"/>
    <mergeCell ref="O28:P28"/>
    <mergeCell ref="A39:D39"/>
    <mergeCell ref="O33:P33"/>
    <mergeCell ref="O34:Q34"/>
    <mergeCell ref="O35:P35"/>
    <mergeCell ref="O36:P36"/>
    <mergeCell ref="O29:P29"/>
    <mergeCell ref="O30:P30"/>
    <mergeCell ref="O31:P31"/>
    <mergeCell ref="O32:P32"/>
    <mergeCell ref="K5:N5"/>
    <mergeCell ref="O5:P5"/>
    <mergeCell ref="H6:J6"/>
    <mergeCell ref="O6:P6"/>
    <mergeCell ref="A7:D7"/>
    <mergeCell ref="O7:P7"/>
    <mergeCell ref="A5:B6"/>
    <mergeCell ref="C5:C6"/>
    <mergeCell ref="D5:D6"/>
    <mergeCell ref="E5:E6"/>
    <mergeCell ref="F5:G5"/>
    <mergeCell ref="O26:P26"/>
    <mergeCell ref="O17:P17"/>
    <mergeCell ref="O18:P18"/>
    <mergeCell ref="A19:D19"/>
    <mergeCell ref="O19:P19"/>
    <mergeCell ref="A20:B21"/>
    <mergeCell ref="A8:B9"/>
    <mergeCell ref="O8:P8"/>
    <mergeCell ref="O9:P9"/>
    <mergeCell ref="O10:P10"/>
    <mergeCell ref="A11:B18"/>
    <mergeCell ref="O11:P11"/>
    <mergeCell ref="O12:P12"/>
    <mergeCell ref="O14:P14"/>
    <mergeCell ref="O16:P16"/>
    <mergeCell ref="A10:D10"/>
    <mergeCell ref="O13:P13"/>
    <mergeCell ref="O15:P15"/>
    <mergeCell ref="O20:P20"/>
    <mergeCell ref="O21:P21"/>
    <mergeCell ref="A26:D26"/>
    <mergeCell ref="A22:D22"/>
    <mergeCell ref="O23:P23"/>
    <mergeCell ref="A23:B25"/>
  </mergeCells>
  <printOptions horizontalCentered="1"/>
  <pageMargins left="0.19685039370078741" right="0.19685039370078741" top="0.35433070866141736" bottom="0.35433070866141736" header="0.31496062992125984" footer="0.31496062992125984"/>
  <pageSetup paperSize="9" scale="49" orientation="landscape" r:id="rId1"/>
  <headerFooter>
    <oddFooter>&amp;C&amp;P</oddFooter>
  </headerFooter>
  <rowBreaks count="2" manualBreakCount="2">
    <brk id="87" min="1" max="15" man="1"/>
    <brk id="128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Reprodukce-bez vzorečků</vt:lpstr>
      <vt:lpstr>Reprodukce</vt:lpstr>
      <vt:lpstr>Reprodukce!Názvy_tisku</vt:lpstr>
      <vt:lpstr>'Reprodukce-bez vzorečků'!Názvy_tisku</vt:lpstr>
      <vt:lpstr>Reprodukce!Oblast_tisku</vt:lpstr>
      <vt:lpstr>'Reprodukce-bez vzorečků'!Oblast_tisku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2016-04-05T11:44:11Z</dcterms:modified>
</cp:coreProperties>
</file>