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ichaela_tvardkova_msk_cz/Documents/Dokumenty/02 3. směna/Materiál vše/"/>
    </mc:Choice>
  </mc:AlternateContent>
  <xr:revisionPtr revIDLastSave="0" documentId="8_{1871FA7C-9FFE-48F0-B623-DFFD56EDFD5B}" xr6:coauthVersionLast="47" xr6:coauthVersionMax="47" xr10:uidLastSave="{00000000-0000-0000-0000-000000000000}"/>
  <bookViews>
    <workbookView xWindow="-120" yWindow="-120" windowWidth="29040" windowHeight="15720" xr2:uid="{623603C0-B4FB-49FE-8D8D-D78C38550EC6}"/>
  </bookViews>
  <sheets>
    <sheet name="Přehled ocenění majetku" sheetId="1" r:id="rId1"/>
  </sheets>
  <externalReferences>
    <externalReference r:id="rId2"/>
  </externalReferences>
  <definedNames>
    <definedName name="_xlnm._FilterDatabase" localSheetId="0" hidden="1">'Přehled ocenění majetku'!$A$1:$O$142</definedName>
    <definedName name="_xlnm.Print_Titles" localSheetId="0">'Přehled ocenění majetku'!$1:$1</definedName>
    <definedName name="_xlnm.Print_Area" localSheetId="0">'Přehled ocenění majetku'!$A$1:$M$143</definedName>
    <definedName name="stavZP">[1]List1!$A$1:$A$12</definedName>
    <definedName name="Z_0E517363_09B4_45A4_BF09_F359B4DCAB0B_.wvu.FilterData" localSheetId="0" hidden="1">'Přehled ocenění majetku'!$A$1:$M$138</definedName>
    <definedName name="Z_0E517363_09B4_45A4_BF09_F359B4DCAB0B_.wvu.PrintArea" localSheetId="0" hidden="1">'Přehled ocenění majetku'!$A$1:$N$141</definedName>
    <definedName name="Z_0E517363_09B4_45A4_BF09_F359B4DCAB0B_.wvu.PrintTitles" localSheetId="0" hidden="1">'Přehled ocenění majetku'!$1:$1</definedName>
    <definedName name="Z_270D3237_3F89_48F8_AED3_71C1F6AA6987_.wvu.FilterData" localSheetId="0" hidden="1">'Přehled ocenění majetku'!$A$1:$M$138</definedName>
    <definedName name="Z_66EF1436_E57D_4478_9290_9906DCBA7358_.wvu.FilterData" localSheetId="0" hidden="1">'Přehled ocenění majetku'!$A$1:$N$138</definedName>
    <definedName name="Z_66EF1436_E57D_4478_9290_9906DCBA7358_.wvu.PrintTitles" localSheetId="0" hidden="1">'Přehled ocenění majetku'!$1:$1</definedName>
    <definedName name="Z_AE92899C_D424_467E_819D_EA7EE1737954_.wvu.FilterData" localSheetId="0" hidden="1">'Přehled ocenění majetku'!$A$1:$M$138</definedName>
    <definedName name="Z_AE92899C_D424_467E_819D_EA7EE1737954_.wvu.PrintArea" localSheetId="0" hidden="1">'Přehled ocenění majetku'!$A$1:$N$138</definedName>
    <definedName name="Z_AE92899C_D424_467E_819D_EA7EE1737954_.wvu.PrintTitles" localSheetId="0" hidden="1">'Přehled ocenění majetku'!$1:$1</definedName>
  </definedNames>
  <calcPr calcId="191029"/>
  <customWorkbookViews>
    <customWorkbookView name="Venhodová Jana – osobní zobrazení" guid="{AE92899C-D424-467E-819D-EA7EE1737954}" mergeInterval="0" personalView="1" maximized="1" xWindow="-8" yWindow="-8" windowWidth="1936" windowHeight="1056" activeSheetId="1"/>
    <customWorkbookView name="Skulinová Markéta – osobní zobrazení" guid="{66EF1436-E57D-4478-9290-9906DCBA7358}" mergeInterval="0" personalView="1" maximized="1" xWindow="-8" yWindow="-8" windowWidth="1936" windowHeight="1056" activeSheetId="1"/>
    <customWorkbookView name="Kasiaras Evangelos – osobní zobrazení" guid="{0E517363-09B4-45A4-BF09-F359B4DCAB0B}" mergeInterval="0" personalView="1" xWindow="182" yWindow="89" windowWidth="1023" windowHeight="99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6" i="1"/>
  <c r="I49" i="1"/>
  <c r="I52" i="1"/>
  <c r="I67" i="1"/>
  <c r="I70" i="1"/>
  <c r="I89" i="1"/>
  <c r="I93" i="1"/>
  <c r="I101" i="1"/>
  <c r="I102" i="1" s="1"/>
  <c r="I105" i="1"/>
  <c r="I107" i="1" s="1"/>
  <c r="I109" i="1"/>
  <c r="I128" i="1"/>
  <c r="I131" i="1"/>
  <c r="I135" i="1"/>
  <c r="J18" i="1"/>
  <c r="J19" i="1"/>
  <c r="J26" i="1"/>
  <c r="J28" i="1" s="1"/>
  <c r="J52" i="1"/>
  <c r="J70" i="1"/>
  <c r="J93" i="1"/>
  <c r="J101" i="1"/>
  <c r="J107" i="1"/>
  <c r="J109" i="1"/>
  <c r="J128" i="1"/>
  <c r="J135" i="1"/>
  <c r="I99" i="1" l="1"/>
  <c r="I17" i="1"/>
  <c r="J102" i="1"/>
  <c r="J20" i="1"/>
  <c r="I25" i="1"/>
  <c r="I28" i="1"/>
  <c r="I104" i="1"/>
  <c r="M2" i="1"/>
  <c r="M72" i="1" l="1"/>
  <c r="L130" i="1" l="1"/>
  <c r="M131" i="1" l="1"/>
  <c r="L125" i="1" l="1"/>
  <c r="L35" i="1" l="1"/>
  <c r="M17" i="1" l="1"/>
  <c r="M59" i="1" l="1"/>
  <c r="M58" i="1"/>
  <c r="M40" i="1"/>
  <c r="M130" i="1" l="1"/>
  <c r="M71" i="1"/>
  <c r="M128" i="1"/>
  <c r="M125" i="1"/>
  <c r="M116" i="1"/>
  <c r="M35" i="1"/>
  <c r="M33" i="1"/>
  <c r="M25" i="1"/>
  <c r="M24" i="1"/>
  <c r="M23" i="1"/>
  <c r="M16" i="1"/>
  <c r="M21" i="1"/>
  <c r="M14" i="1"/>
  <c r="M13" i="1"/>
  <c r="M42" i="1"/>
  <c r="M41" i="1"/>
  <c r="M137" i="1" l="1"/>
  <c r="M123" i="1"/>
  <c r="M4" i="1" l="1"/>
  <c r="M5" i="1"/>
  <c r="M64" i="1" l="1"/>
  <c r="M119" i="1" l="1"/>
  <c r="M98" i="1" l="1"/>
  <c r="M97" i="1"/>
  <c r="M96" i="1"/>
  <c r="M81" i="1"/>
  <c r="M80" i="1"/>
  <c r="M75" i="1"/>
  <c r="M79" i="1"/>
  <c r="M115" i="1" l="1"/>
  <c r="M120" i="1"/>
  <c r="M8" i="1"/>
  <c r="M7" i="1"/>
  <c r="M65" i="1"/>
  <c r="M127" i="1"/>
  <c r="M113" i="1" l="1"/>
  <c r="M88" i="1" l="1"/>
  <c r="M62" i="1" l="1"/>
  <c r="M6" i="1" l="1"/>
  <c r="M3" i="1"/>
  <c r="M111" i="1"/>
  <c r="M84" i="1"/>
  <c r="M83" i="1"/>
  <c r="L124" i="1"/>
  <c r="M124" i="1" s="1"/>
  <c r="M78" i="1"/>
  <c r="M77" i="1"/>
  <c r="M76" i="1"/>
  <c r="M85" i="1"/>
  <c r="M86" i="1"/>
  <c r="M87" i="1"/>
  <c r="M61" i="1"/>
  <c r="M60" i="1"/>
  <c r="M103" i="1" l="1"/>
  <c r="M104" i="1"/>
  <c r="M112" i="1"/>
  <c r="M53" i="1" l="1"/>
  <c r="M48" i="1"/>
  <c r="M47" i="1"/>
  <c r="M46" i="1"/>
  <c r="M45" i="1"/>
  <c r="M38" i="1" l="1"/>
  <c r="M37" i="1"/>
  <c r="M36" i="1"/>
  <c r="M30" i="1"/>
  <c r="M66" i="1" l="1"/>
  <c r="M99" i="1" l="1"/>
  <c r="M122" i="1"/>
  <c r="M55" i="1"/>
  <c r="M54" i="1"/>
  <c r="L56" i="1" l="1"/>
  <c r="M56" i="1" s="1"/>
  <c r="M114" i="1" l="1"/>
  <c r="M15" i="1" l="1"/>
  <c r="L32" i="1" l="1"/>
  <c r="M32" i="1" s="1"/>
  <c r="L89" i="1"/>
  <c r="M89" i="1" l="1"/>
  <c r="M74" i="1"/>
  <c r="M73" i="1"/>
  <c r="M94" i="1"/>
  <c r="M95" i="1"/>
  <c r="M121" i="1"/>
  <c r="L31" i="1" l="1"/>
  <c r="M31" i="1" s="1"/>
  <c r="M63" i="1" l="1"/>
  <c r="M49" i="1"/>
  <c r="M39" i="1"/>
  <c r="M82" i="1" l="1"/>
  <c r="M12" i="1" l="1"/>
  <c r="M11" i="1"/>
  <c r="M10" i="1"/>
  <c r="M9" i="1"/>
  <c r="M110" i="1"/>
  <c r="M108" i="1"/>
  <c r="M109" i="1" l="1"/>
  <c r="M117" i="1"/>
  <c r="L34" i="1" l="1"/>
  <c r="M34" i="1" s="1"/>
  <c r="L29" i="1" l="1"/>
  <c r="M29" i="1" s="1"/>
  <c r="M126" i="1"/>
  <c r="M118" i="1"/>
  <c r="M67" i="1" l="1"/>
  <c r="M22" i="1"/>
  <c r="M57" i="1"/>
  <c r="M44" i="1" l="1"/>
  <c r="M43" i="1"/>
  <c r="M129" i="1" l="1"/>
  <c r="M138" i="1" s="1"/>
</calcChain>
</file>

<file path=xl/sharedStrings.xml><?xml version="1.0" encoding="utf-8"?>
<sst xmlns="http://schemas.openxmlformats.org/spreadsheetml/2006/main" count="579" uniqueCount="440">
  <si>
    <t>pořadí ve sml.</t>
  </si>
  <si>
    <t>skupina</t>
  </si>
  <si>
    <t>obec</t>
  </si>
  <si>
    <t>část</t>
  </si>
  <si>
    <t xml:space="preserve">k.ú. </t>
  </si>
  <si>
    <t xml:space="preserve"> parc. č.</t>
  </si>
  <si>
    <t>popis</t>
  </si>
  <si>
    <t>Bohumín</t>
  </si>
  <si>
    <t>Český Těšín</t>
  </si>
  <si>
    <t>Havířov</t>
  </si>
  <si>
    <t>Bludovice</t>
  </si>
  <si>
    <t>Karviná</t>
  </si>
  <si>
    <t>Orlová</t>
  </si>
  <si>
    <t>Ostrava</t>
  </si>
  <si>
    <t>Kunčice nad Ostravicí</t>
  </si>
  <si>
    <t>Mariánské Hory</t>
  </si>
  <si>
    <t>Zábřeh-VŽ</t>
  </si>
  <si>
    <t>Bruntál</t>
  </si>
  <si>
    <t>Bruntál-město</t>
  </si>
  <si>
    <t>Frýdek-Místek</t>
  </si>
  <si>
    <t>Frýdek</t>
  </si>
  <si>
    <t>účelová komunikace</t>
  </si>
  <si>
    <t>Třinec</t>
  </si>
  <si>
    <t>Fulnek</t>
  </si>
  <si>
    <t>Mošnov</t>
  </si>
  <si>
    <t>Nový Jičín</t>
  </si>
  <si>
    <t>Příbor</t>
  </si>
  <si>
    <t>Štramberk</t>
  </si>
  <si>
    <t>Tichá na Moravě</t>
  </si>
  <si>
    <t>Trojanovice</t>
  </si>
  <si>
    <t>budova</t>
  </si>
  <si>
    <t>bez čp/če</t>
  </si>
  <si>
    <t>cena realizační [Kč]</t>
  </si>
  <si>
    <t>cena dle oceňovací vyhlášky [Kč]</t>
  </si>
  <si>
    <t>nebyla určena</t>
  </si>
  <si>
    <t>cena movitých součástí a příslušenství [Kč]</t>
  </si>
  <si>
    <t>Poznámka</t>
  </si>
  <si>
    <t>celkem ČR</t>
  </si>
  <si>
    <t>celkem ÚZSVM</t>
  </si>
  <si>
    <t>související náklady (znalecké posudky, GP a jiné [Kč]</t>
  </si>
  <si>
    <t>OV07</t>
  </si>
  <si>
    <t>OV15</t>
  </si>
  <si>
    <t>OV23</t>
  </si>
  <si>
    <t>OV25</t>
  </si>
  <si>
    <t>OV33</t>
  </si>
  <si>
    <t>OV34</t>
  </si>
  <si>
    <t>OV35</t>
  </si>
  <si>
    <t>OV39</t>
  </si>
  <si>
    <t>OV40</t>
  </si>
  <si>
    <t>OV41</t>
  </si>
  <si>
    <t>OV43</t>
  </si>
  <si>
    <t>OV44a</t>
  </si>
  <si>
    <t>OV45</t>
  </si>
  <si>
    <t>OV50</t>
  </si>
  <si>
    <t>OV51a</t>
  </si>
  <si>
    <t>OV53a</t>
  </si>
  <si>
    <t>OV53b</t>
  </si>
  <si>
    <t>OV56</t>
  </si>
  <si>
    <t>OV58</t>
  </si>
  <si>
    <t>OV59</t>
  </si>
  <si>
    <t>OV60</t>
  </si>
  <si>
    <t>OV66</t>
  </si>
  <si>
    <t>OV75</t>
  </si>
  <si>
    <t>OV79</t>
  </si>
  <si>
    <t>OV82</t>
  </si>
  <si>
    <t>Hrabová</t>
  </si>
  <si>
    <t>2043/84</t>
  </si>
  <si>
    <t>775/10, 775/11</t>
  </si>
  <si>
    <t>zeleň a účelové komunikace podél ulice Frýdecká</t>
  </si>
  <si>
    <t>Petřkovice u Ostravy</t>
  </si>
  <si>
    <t>1776/1, 1776/2, 1776/7, 1776/8, 1776/20, 1776/21</t>
  </si>
  <si>
    <t>mezibloková zeleň a účelové komunikace kolem bytových domů</t>
  </si>
  <si>
    <t>Vítkovice</t>
  </si>
  <si>
    <t>891/8</t>
  </si>
  <si>
    <t>zeleň u Kostela sv. Pavla apoštola na Mírovém náměstí</t>
  </si>
  <si>
    <t>143/30</t>
  </si>
  <si>
    <t>přístupová cesta (účelová komunikace) mezi garážemi</t>
  </si>
  <si>
    <t>Výškovice u Ostravy</t>
  </si>
  <si>
    <t>715/317</t>
  </si>
  <si>
    <t>přístupová cesta k zahrádkám za řadovými RD</t>
  </si>
  <si>
    <t>asfaltová plocha v garážovišti + zeleň</t>
  </si>
  <si>
    <t>2850/8</t>
  </si>
  <si>
    <t>stavební pozemek na ulici Slovenská</t>
  </si>
  <si>
    <t>1936/2</t>
  </si>
  <si>
    <t xml:space="preserve">bývalé kontaktní pracoviště Úřadu práce </t>
  </si>
  <si>
    <t>Lazy u Orlové</t>
  </si>
  <si>
    <t>Karviná-Doly</t>
  </si>
  <si>
    <t>Podlesí</t>
  </si>
  <si>
    <t>Rychvald</t>
  </si>
  <si>
    <t>3000/2</t>
  </si>
  <si>
    <t>415/1, 415/2, 415/3, 415/4, 419/1, 419/3, 488/23, 489/1, 489/2, 490/6, 490/9, 490/20, 490/21, 490/22, 492/2, 493, 540/1</t>
  </si>
  <si>
    <t>Starý Bohumín</t>
  </si>
  <si>
    <t>zeleň u hřbitova</t>
  </si>
  <si>
    <t>78, 79/1, 79/2, 81/1, 81/2</t>
  </si>
  <si>
    <t>zeleň u řeky Odry a hraničního přechodu Chalupki</t>
  </si>
  <si>
    <t>Záblatí u Bohumína</t>
  </si>
  <si>
    <t>1191/2</t>
  </si>
  <si>
    <t>zeleň u sídliště</t>
  </si>
  <si>
    <t>č.p. 1863</t>
  </si>
  <si>
    <t>č.p. 1241</t>
  </si>
  <si>
    <t>č.p. 334</t>
  </si>
  <si>
    <t>č.p. 407</t>
  </si>
  <si>
    <t>bytový dům s nájemníky na ulici Nerudova</t>
  </si>
  <si>
    <t>bytový dům neužívaný na ulici Erbenova</t>
  </si>
  <si>
    <t>zeleň za areálem spol. BorsodChem</t>
  </si>
  <si>
    <t>FM01</t>
  </si>
  <si>
    <t>FM03</t>
  </si>
  <si>
    <t>FM06</t>
  </si>
  <si>
    <t>FM07</t>
  </si>
  <si>
    <t>FM11</t>
  </si>
  <si>
    <t>FM14</t>
  </si>
  <si>
    <t>FM18</t>
  </si>
  <si>
    <t>FM19</t>
  </si>
  <si>
    <t>FM20</t>
  </si>
  <si>
    <t>FM28</t>
  </si>
  <si>
    <t>FM29</t>
  </si>
  <si>
    <t>FM30</t>
  </si>
  <si>
    <t>FM33</t>
  </si>
  <si>
    <t>FM34</t>
  </si>
  <si>
    <t>FM05</t>
  </si>
  <si>
    <t>FM39</t>
  </si>
  <si>
    <t xml:space="preserve">Baška </t>
  </si>
  <si>
    <t>949, 953/1</t>
  </si>
  <si>
    <t xml:space="preserve">pozemky pod přehradou </t>
  </si>
  <si>
    <t xml:space="preserve">Brušperk </t>
  </si>
  <si>
    <t>1956/1, 1956/3, 1956/6, 1956/7</t>
  </si>
  <si>
    <t xml:space="preserve">areál bytovky pro seniory </t>
  </si>
  <si>
    <t>5196/99</t>
  </si>
  <si>
    <t>Frýdlant nad Ostravicí</t>
  </si>
  <si>
    <t xml:space="preserve">Lubno </t>
  </si>
  <si>
    <t>Horní Lomná</t>
  </si>
  <si>
    <t xml:space="preserve">Horní Lomná </t>
  </si>
  <si>
    <t>Krmelín</t>
  </si>
  <si>
    <t>1047/26</t>
  </si>
  <si>
    <t>Malenovice</t>
  </si>
  <si>
    <t xml:space="preserve">Malenovice </t>
  </si>
  <si>
    <t xml:space="preserve">1094/4 </t>
  </si>
  <si>
    <t>Mosty u Jablunkova</t>
  </si>
  <si>
    <t>2506/1</t>
  </si>
  <si>
    <t xml:space="preserve">Šenov </t>
  </si>
  <si>
    <t xml:space="preserve">Šenov u Ostravy </t>
  </si>
  <si>
    <t>3388/2</t>
  </si>
  <si>
    <t>Třanovice</t>
  </si>
  <si>
    <t xml:space="preserve">Třanovice </t>
  </si>
  <si>
    <t>Bílá</t>
  </si>
  <si>
    <t xml:space="preserve">Bílá </t>
  </si>
  <si>
    <t>4520/8</t>
  </si>
  <si>
    <t xml:space="preserve">Ostravice </t>
  </si>
  <si>
    <t>Ostravice 1</t>
  </si>
  <si>
    <t>1640/3</t>
  </si>
  <si>
    <t xml:space="preserve">lesní cesta </t>
  </si>
  <si>
    <t xml:space="preserve">Fryčovice </t>
  </si>
  <si>
    <t>Fryčovice</t>
  </si>
  <si>
    <t>Staříč</t>
  </si>
  <si>
    <t>3659, 3662</t>
  </si>
  <si>
    <t>č.p. 124</t>
  </si>
  <si>
    <t>č.p. 621</t>
  </si>
  <si>
    <t>OV44b</t>
  </si>
  <si>
    <t>NJ01</t>
  </si>
  <si>
    <t>NJ02</t>
  </si>
  <si>
    <t>NJ04</t>
  </si>
  <si>
    <t>NJ06</t>
  </si>
  <si>
    <t>NJ07</t>
  </si>
  <si>
    <t>NJ08</t>
  </si>
  <si>
    <t>NJ09</t>
  </si>
  <si>
    <t>NJ10</t>
  </si>
  <si>
    <t>NJ11</t>
  </si>
  <si>
    <t>NJ12</t>
  </si>
  <si>
    <t>NJ14</t>
  </si>
  <si>
    <t>NJ18</t>
  </si>
  <si>
    <t>NJ19</t>
  </si>
  <si>
    <t>NJ20</t>
  </si>
  <si>
    <t>NJ21</t>
  </si>
  <si>
    <t>NJ22</t>
  </si>
  <si>
    <t>NJ23</t>
  </si>
  <si>
    <t>NJ24</t>
  </si>
  <si>
    <t>NJ25</t>
  </si>
  <si>
    <t>NJ26</t>
  </si>
  <si>
    <t>NJ36</t>
  </si>
  <si>
    <t>NJ37</t>
  </si>
  <si>
    <t>NJ38</t>
  </si>
  <si>
    <t>NJ39</t>
  </si>
  <si>
    <t>NJ40</t>
  </si>
  <si>
    <t>NJ42</t>
  </si>
  <si>
    <t>NJ41</t>
  </si>
  <si>
    <t>objekt garáže ve skladech CO</t>
  </si>
  <si>
    <t>Pohořílky u Kujav</t>
  </si>
  <si>
    <t>polní cesta</t>
  </si>
  <si>
    <t>Děrné</t>
  </si>
  <si>
    <t>vyschlé koryto toku</t>
  </si>
  <si>
    <t>Kopřivnice</t>
  </si>
  <si>
    <t>2725/7</t>
  </si>
  <si>
    <t>1608/5</t>
  </si>
  <si>
    <t>lokalita u tenisových kurtů</t>
  </si>
  <si>
    <t xml:space="preserve">Nový Jičín </t>
  </si>
  <si>
    <t>Loučka u Nového Jičína</t>
  </si>
  <si>
    <t>739/4</t>
  </si>
  <si>
    <t>410/7</t>
  </si>
  <si>
    <t>519/69</t>
  </si>
  <si>
    <t>parkovací plocha - Hradby</t>
  </si>
  <si>
    <t>komunikace - lokalita Sluneční hodiny</t>
  </si>
  <si>
    <t xml:space="preserve">Štramberk </t>
  </si>
  <si>
    <t>3031/24, 3031/26</t>
  </si>
  <si>
    <t>Bartošovice</t>
  </si>
  <si>
    <t xml:space="preserve">Bartošovice </t>
  </si>
  <si>
    <t>zalesněný pozemek</t>
  </si>
  <si>
    <t>657/7</t>
  </si>
  <si>
    <t>pás v areálu PELA, s.r.o.</t>
  </si>
  <si>
    <t>Kateřinice</t>
  </si>
  <si>
    <t>Kunín</t>
  </si>
  <si>
    <t>pozemek kolem garáží</t>
  </si>
  <si>
    <t>Tichá</t>
  </si>
  <si>
    <t>2514/3</t>
  </si>
  <si>
    <t>383/1</t>
  </si>
  <si>
    <t>vodní náhon</t>
  </si>
  <si>
    <t>1574/2</t>
  </si>
  <si>
    <t>Klokočov</t>
  </si>
  <si>
    <t>Klokočov u Příbora</t>
  </si>
  <si>
    <t>699/1, 699/2</t>
  </si>
  <si>
    <t>3110/1</t>
  </si>
  <si>
    <t>tenisové kurty</t>
  </si>
  <si>
    <t>Pustějov</t>
  </si>
  <si>
    <t xml:space="preserve">Tichá </t>
  </si>
  <si>
    <t>1837/2, 1838/1</t>
  </si>
  <si>
    <t>OP10</t>
  </si>
  <si>
    <t>OP11</t>
  </si>
  <si>
    <t>OP31</t>
  </si>
  <si>
    <t>OP35</t>
  </si>
  <si>
    <t>OP36</t>
  </si>
  <si>
    <t>OP38</t>
  </si>
  <si>
    <t>OP45</t>
  </si>
  <si>
    <t>OP48</t>
  </si>
  <si>
    <t>OP49</t>
  </si>
  <si>
    <t>OP50</t>
  </si>
  <si>
    <t>OP51</t>
  </si>
  <si>
    <t>OP52</t>
  </si>
  <si>
    <t>OP58</t>
  </si>
  <si>
    <t>OP62</t>
  </si>
  <si>
    <t>OP63</t>
  </si>
  <si>
    <t>OP67</t>
  </si>
  <si>
    <t>OP69</t>
  </si>
  <si>
    <t>OP70</t>
  </si>
  <si>
    <t>OP71</t>
  </si>
  <si>
    <t>OP72</t>
  </si>
  <si>
    <t>OP73</t>
  </si>
  <si>
    <t>OP74</t>
  </si>
  <si>
    <t>OP75</t>
  </si>
  <si>
    <t>OP76</t>
  </si>
  <si>
    <t>OP86</t>
  </si>
  <si>
    <t>OP88</t>
  </si>
  <si>
    <t>OP89</t>
  </si>
  <si>
    <t>OP96</t>
  </si>
  <si>
    <t>OP66</t>
  </si>
  <si>
    <t>OP97</t>
  </si>
  <si>
    <t xml:space="preserve">Budišov nad Budišovkou </t>
  </si>
  <si>
    <t xml:space="preserve">Krnov </t>
  </si>
  <si>
    <t xml:space="preserve">Krásné Loučky </t>
  </si>
  <si>
    <t>Stěbořice</t>
  </si>
  <si>
    <t xml:space="preserve">Ryžoviště </t>
  </si>
  <si>
    <t>pozemky v centrální části obce</t>
  </si>
  <si>
    <t xml:space="preserve">Velké Heraltice </t>
  </si>
  <si>
    <t xml:space="preserve">Malé Heraltice </t>
  </si>
  <si>
    <t xml:space="preserve">bývalé, neužívané hřiště </t>
  </si>
  <si>
    <t>987/25</t>
  </si>
  <si>
    <t>Vítkov</t>
  </si>
  <si>
    <t xml:space="preserve">Hadinka </t>
  </si>
  <si>
    <t xml:space="preserve">Vítkov </t>
  </si>
  <si>
    <t>Brumovice</t>
  </si>
  <si>
    <t xml:space="preserve">Úblo </t>
  </si>
  <si>
    <t>1678/61</t>
  </si>
  <si>
    <t>Staré Heřminovy</t>
  </si>
  <si>
    <t>113/2</t>
  </si>
  <si>
    <t>Vrbno Pod Pradědem</t>
  </si>
  <si>
    <t>1552/1</t>
  </si>
  <si>
    <t>Mnichov pod Pradědem</t>
  </si>
  <si>
    <t>145/2</t>
  </si>
  <si>
    <t xml:space="preserve">Opava </t>
  </si>
  <si>
    <t xml:space="preserve">Vávrovice </t>
  </si>
  <si>
    <t xml:space="preserve">Dobroslavice </t>
  </si>
  <si>
    <t>Moravice</t>
  </si>
  <si>
    <t>1862/3</t>
  </si>
  <si>
    <t xml:space="preserve">Nové Těchanovice </t>
  </si>
  <si>
    <t>823/1</t>
  </si>
  <si>
    <t>2259/4, 2260/1, 2260/2, 2260/3</t>
  </si>
  <si>
    <t xml:space="preserve">Rýmařov </t>
  </si>
  <si>
    <t>č.p. 128</t>
  </si>
  <si>
    <t>krajinná zeleň</t>
  </si>
  <si>
    <t>HZS01</t>
  </si>
  <si>
    <t>bývalá hasičská stanice</t>
  </si>
  <si>
    <t>obvyklá cena (popř. tržní hodnota) [Kč]</t>
  </si>
  <si>
    <t>nabídková cena vycházela u pozemku parc. č. 941/53 z ceny obvyklé a u parc. č. 941/55 z ceny zjištěné</t>
  </si>
  <si>
    <t>Znalecký posudek ze dne 20.12.2023, interní přepočet v roce 2024 bude ze strany MF akceptován</t>
  </si>
  <si>
    <t>Znalecký posudek ze dne 13.12.2023, interní přepočet v roce 2024 bude ze strany MF akceptován</t>
  </si>
  <si>
    <t>Znalecký posudek ze dne 5.12.2023, interní přepočet v roce 2024 bude ze strany MF akceptován</t>
  </si>
  <si>
    <t>Znalecký posudek ze dne 12.12.2023, interní přepočet v roce 2024 bude ze strany MF akceptován</t>
  </si>
  <si>
    <t>Znalecký posudek ze dne 25.6.2023, interní přepočet v roce 2024 bude ze strany MF akceptován
nabídková cena vycházela u pozemku parc. č. 3031/24 z ceny zjištěné a u parc. č. 3031/26 z tržní hodnoty</t>
  </si>
  <si>
    <t>vlastní ocenění</t>
  </si>
  <si>
    <t>bytový dům na ulici Karoliny Světlé</t>
  </si>
  <si>
    <t>nabídková cena vycházela u pozemku parc. č. 188/1 z ceny obvyklé a u parc. č. 188/3 z ceny zjištěné</t>
  </si>
  <si>
    <t>zahrnuty v ocenění budovy (standardní konstrukce a konstrukce navíc)</t>
  </si>
  <si>
    <t>retenční nádrž</t>
  </si>
  <si>
    <t>627/1, 629/1, 630/1</t>
  </si>
  <si>
    <t>nabídková cena vycházela u pozemku parc. č. 627/1 z ceny obvyklé a u parc. č. 629/1 a 630/1 z ceny zjištěné</t>
  </si>
  <si>
    <t>1190/20, 1191/14, 1191/17</t>
  </si>
  <si>
    <t>st. 2305 včetně součástí: stavba bez čp/če, garáž</t>
  </si>
  <si>
    <t>podíl o velikosti id. 1/2 na pozemcích: 474/2,  662/3</t>
  </si>
  <si>
    <t>298/5, 298/24, podíl o velikosti id. 1/2 na 298/26</t>
  </si>
  <si>
    <t>podíl o velikosti id. 1/39 na pozemcích 941/53 a 941/55</t>
  </si>
  <si>
    <t>1868 součástí je stavba Frýdek č.p. 765, obč. vyb., 1869/1, 1869/4 součástí je stavba bez č.p./če garáže, 1869/5 součástí je stavba bez č.p./če garáže, 1869/6 součástí je stavba bez č.p./če garáže</t>
  </si>
  <si>
    <t>1463/1, 343/17, 595/29</t>
  </si>
  <si>
    <t>podíl o velikosti id. 2172/7500 na 2502/34</t>
  </si>
  <si>
    <t xml:space="preserve">podíl o velikosti id. 3/9 na 3329/30, 3329/46, 3329/47, 3329/48, 3329/49, 3329/50 </t>
  </si>
  <si>
    <t xml:space="preserve">podíl o velikosti id. 3/9 na 3329/4 </t>
  </si>
  <si>
    <t>1847/2, 1847/3 součástí je stavba: Český Těšín č.p. 1863, adminis.</t>
  </si>
  <si>
    <t xml:space="preserve">podíl o velikosti id. 60/600 na 1978 </t>
  </si>
  <si>
    <t>podíl o velikosti id. 4/48 na 1512/1, 1512/2, 1513/2, 1514, 1515/1</t>
  </si>
  <si>
    <t>podíl o velikosti id. 4/8 na 7512/1, 7513/1, 7513/2, 7513/4, 7513/5, 7514 a 7515</t>
  </si>
  <si>
    <t>594 součástí je stavba: Vítkovice, č.p. 334, bydlení</t>
  </si>
  <si>
    <t>podíl id. 1/3 na 162/1</t>
  </si>
  <si>
    <t>446/2, 449 součástí je stavba bez čp/če, jiná stavba, 450/1 součástí je stavba bez čp/če, jiná stavba, 451/4, 453 součástí je stavba bez čp/če, jiná stavba, 454 součástí je stavba bez čp/če, jiná stavba, 455 součástí je stavba Klokočov, č.p. 221, jiná stavba</t>
  </si>
  <si>
    <t>pozemky s Hlučínským jezerem</t>
  </si>
  <si>
    <t>pozemky s porosty</t>
  </si>
  <si>
    <t>sídlištní zeleň</t>
  </si>
  <si>
    <t>u chatové osady</t>
  </si>
  <si>
    <t>Znalecký posudek ze dne 15.6.2023 včetně Dodatku č. 1 ze dne 15.6.2023, interní přepočet v roce 2024 bude ze strany MF akceptován</t>
  </si>
  <si>
    <t>1932/4</t>
  </si>
  <si>
    <t>NJ43</t>
  </si>
  <si>
    <t xml:space="preserve">Petřvald </t>
  </si>
  <si>
    <t>Petřvald u Nového Jičína</t>
  </si>
  <si>
    <t>1045/1, 1045/3</t>
  </si>
  <si>
    <t>OV04</t>
  </si>
  <si>
    <t>Heřmanice</t>
  </si>
  <si>
    <t>425/11</t>
  </si>
  <si>
    <t>OV13</t>
  </si>
  <si>
    <t>OV14</t>
  </si>
  <si>
    <t>Hrušov</t>
  </si>
  <si>
    <t>1795/10</t>
  </si>
  <si>
    <t>OV63</t>
  </si>
  <si>
    <t>Doubrava</t>
  </si>
  <si>
    <t>Doubrava u Orlové</t>
  </si>
  <si>
    <t>3/2</t>
  </si>
  <si>
    <t>zpevněná plocha u bytového domu</t>
  </si>
  <si>
    <t>OV70</t>
  </si>
  <si>
    <t>Nový Bohumín</t>
  </si>
  <si>
    <t>913/42</t>
  </si>
  <si>
    <t>mezibloková zeleň a komunikace</t>
  </si>
  <si>
    <t>nabídková cena vycházela u pozemku parc. č. 7513/4 z ceny obvyklé a u ostatních pozemků z ceny zjištěné</t>
  </si>
  <si>
    <t>zatrubněný náhon podél bývalé mlékárny</t>
  </si>
  <si>
    <t>nabídková cena vycházela u pozemku parc. č. 3329/47 z ceny zjištěné a u ostatních pozemků z ceny obvyklé</t>
  </si>
  <si>
    <t>Znalecký posudek ze dne 6.12.2023, interní přepočet v roce 2024 bude ze strany MF akceptován</t>
  </si>
  <si>
    <t>60/1 součástí je stavba: Podlesí, č.p. 1241, obč. vyb., 60/24, 60/25</t>
  </si>
  <si>
    <t>3012, součástí je stavba Třanovice, č.p. 124, jiná stavba</t>
  </si>
  <si>
    <t>podíl o velikosti id. 724/1000 na 188/1, součástí je stavba Bruntál č.p. 128, rod. dům a pozemek parc. č. 188/3</t>
  </si>
  <si>
    <t>nabídková cena vycházela u všech pozemků z ceny zjištěné</t>
  </si>
  <si>
    <t>Nový Jičín-Horní Předměstí</t>
  </si>
  <si>
    <t>st. 225 součástí je stavba Nový Jičín č.p. 404, st. 1842 součástí je stavba bez čp/če, st. 1844, st. 1955 součástí je stavba Nový Jičín, č.p. 2096, st. 1956 součástí je stavba bez čp/če, st. 1957 součástí je stavba bez čp/če, 352/1, 885/2 a 885/3</t>
  </si>
  <si>
    <t>HZS02</t>
  </si>
  <si>
    <t>Místek</t>
  </si>
  <si>
    <t>celkem HZS MSK</t>
  </si>
  <si>
    <t>č.p. 221, 4x bez čp/če</t>
  </si>
  <si>
    <t>č.p. 765, 3x bez čp/če</t>
  </si>
  <si>
    <t>č.p. 404, č.p. 2096, 3x bez čp/če</t>
  </si>
  <si>
    <t>Frenštát pod Radhoštěm</t>
  </si>
  <si>
    <t>Nový Dvůr u Opavy</t>
  </si>
  <si>
    <t>Staré Město</t>
  </si>
  <si>
    <t>3621/1, 3621/2, 3621/3, 3621/5, 3621/6, 3621/7, 3621/8, 3621/9, 3627/1, 3627/3, 3629</t>
  </si>
  <si>
    <t>zeleň ve svahu pod komunikací</t>
  </si>
  <si>
    <t>areál na ulici Slezská č.p. 765</t>
  </si>
  <si>
    <t xml:space="preserve">sídlištní zeleň na ulici Lískovecká </t>
  </si>
  <si>
    <t xml:space="preserve">část dráhy letiště Lubno </t>
  </si>
  <si>
    <t>pozemek pro cyklostezku</t>
  </si>
  <si>
    <t xml:space="preserve">komunikace a parkoviště u zahradnictví </t>
  </si>
  <si>
    <t>úzký dlouhý pruh pozemku (kolem Hudečkových)</t>
  </si>
  <si>
    <t>svah v areálu sportoviště</t>
  </si>
  <si>
    <t>zeleň za bytovým domem</t>
  </si>
  <si>
    <t>bývalý RD u dálnice</t>
  </si>
  <si>
    <t xml:space="preserve">bývalý FÚ na ulici Poštovní </t>
  </si>
  <si>
    <t xml:space="preserve">zeleň mezi silnicí a lesem </t>
  </si>
  <si>
    <t>krajinná zeleň u vodárny</t>
  </si>
  <si>
    <t>zeleň u železniční trati</t>
  </si>
  <si>
    <t>účelová komunikace (u zahrádek)</t>
  </si>
  <si>
    <t>koryto potoka</t>
  </si>
  <si>
    <t>zeleň na okraji pole</t>
  </si>
  <si>
    <t>vodní plocha Libotín</t>
  </si>
  <si>
    <t>zalesněno u pískovny</t>
  </si>
  <si>
    <t>zeleň za obecním úřadem</t>
  </si>
  <si>
    <t>zeleň podél potoka</t>
  </si>
  <si>
    <t>pro cyklostezku</t>
  </si>
  <si>
    <t>pozemky u železnice</t>
  </si>
  <si>
    <t>pozemky u letiště</t>
  </si>
  <si>
    <t>pro účelovou komunikaci</t>
  </si>
  <si>
    <t>pro okružní křižovatku Mošnov</t>
  </si>
  <si>
    <t>veřejná zeleň u byt. domů</t>
  </si>
  <si>
    <t>manipulační plocha u silnice</t>
  </si>
  <si>
    <t>veřejná zeleň</t>
  </si>
  <si>
    <t>bývalé koryto potoka</t>
  </si>
  <si>
    <t>zeleň podél komunikace</t>
  </si>
  <si>
    <t>bývalý letní výcvikový tábor AČR Hadinka</t>
  </si>
  <si>
    <t>zeleň v rekreační oblasti</t>
  </si>
  <si>
    <t>zalesněná lokalita v chatové oblasti Kolná</t>
  </si>
  <si>
    <t xml:space="preserve">v areálu Wellnes Bruntál </t>
  </si>
  <si>
    <t>veřejný prostor a účelová komunikace</t>
  </si>
  <si>
    <t>pro cyklostezku - podél potoka</t>
  </si>
  <si>
    <t>veřejný areál u nádraží</t>
  </si>
  <si>
    <t>remíza mezi poli</t>
  </si>
  <si>
    <t>zeleň a sportoviště</t>
  </si>
  <si>
    <t>strouha a zeleň u komunikací</t>
  </si>
  <si>
    <t>pozemek se studnou</t>
  </si>
  <si>
    <t>úzké pozemky se stromy</t>
  </si>
  <si>
    <t>1947, 1948</t>
  </si>
  <si>
    <t>manipulační plocha a zeleň</t>
  </si>
  <si>
    <t>pozemek v areálu sportoviště</t>
  </si>
  <si>
    <t>travnatá plocha vedle kostela Sv. Kateřiny</t>
  </si>
  <si>
    <t>pozemek s křovinami v průmyslovém areálu</t>
  </si>
  <si>
    <t>účelová komunikace Nová Tovární</t>
  </si>
  <si>
    <t>pozemky města u církevního domu na ulici Slovenská</t>
  </si>
  <si>
    <t>přístupová cesta k RD</t>
  </si>
  <si>
    <t>v areálu Slezské humanity, o.p.s.</t>
  </si>
  <si>
    <t>areál bývalé zahrádkové kolonie</t>
  </si>
  <si>
    <t>pozemky s křovinami a účelovou komunikací</t>
  </si>
  <si>
    <t>bývalé hornické učiliště, internát a učebny</t>
  </si>
  <si>
    <t>v areálu cvičného hřiště TJ</t>
  </si>
  <si>
    <t>pozemky poblíž obchvatu F-M (D48)</t>
  </si>
  <si>
    <t xml:space="preserve">Nový Jičín-Dolní Předměstí </t>
  </si>
  <si>
    <t>198, 199/1</t>
  </si>
  <si>
    <t>1176/44, 1176/45, 1176/46, 1176/54</t>
  </si>
  <si>
    <t>970/4, 1104, 1119, 1122, 1123, 1135/1, 1135/2, 1136/1, 1136/2, 1154, 1216/1</t>
  </si>
  <si>
    <t>37/3, 2115</t>
  </si>
  <si>
    <t>2941/1, 2941/8, 2941/584, 2941/587, 2941/588, 2941/710, 2941/711, 2941/741; podíl o velikosti id. 7/8 na pozemcích 2941/566, 2945/4, 2945/6, 2945/10</t>
  </si>
  <si>
    <t>533/1 součástí je stavba: Vítkovice, č.p. 407, bydlení, 534</t>
  </si>
  <si>
    <t>podíl o velikosti id. 3/5 na pozemcích: st. 2032, 845/1, 845/8,  852/3, 852/4, 852/5, 852/7, 850</t>
  </si>
  <si>
    <t>2155, podíl o velikosti id. 1/2 na 2054/5, podíl o velikosti id. 1/2 na 2156</t>
  </si>
  <si>
    <t>763, 782/3, 880/1</t>
  </si>
  <si>
    <t>839/2, 840/5, součástí je stavba Staré Město č.p. 621, obč. vyb</t>
  </si>
  <si>
    <t>podíl o velikosti id. 1/76 na 759/39, podíl o velikosti id. 1/76 na 759/40, podíl o velikosti id. 1/76 na 760/2, podíl o velikosti id. 1/76 na 760/3</t>
  </si>
  <si>
    <t>ruderální pozemek za bývalými garážemi</t>
  </si>
  <si>
    <t>zahrnuty v ocenění (standarní konstrukce budovy a venkovní úprava)</t>
  </si>
  <si>
    <t>zčásti zatrubněný potok na hranici Petřkovic a Ludgeřovic</t>
  </si>
  <si>
    <t>zeleň u cyklostezky</t>
  </si>
  <si>
    <t>veřejná zeleň vedle ZZS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</si>
</sst>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13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2" applyNumberFormat="1" applyFont="1" applyFill="1" applyBorder="1" applyAlignment="1" applyProtection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1" applyFont="1" applyBorder="1" applyAlignment="1" applyProtection="1">
      <alignment vertical="top" wrapText="1"/>
    </xf>
    <xf numFmtId="4" fontId="4" fillId="6" borderId="1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4" fontId="4" fillId="0" borderId="8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4" fillId="0" borderId="1" xfId="0" quotePrefix="1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4" fontId="4" fillId="0" borderId="4" xfId="2" applyNumberFormat="1" applyFont="1" applyFill="1" applyBorder="1" applyAlignment="1" applyProtection="1">
      <alignment horizontal="right" vertical="top"/>
    </xf>
    <xf numFmtId="0" fontId="4" fillId="8" borderId="1" xfId="0" applyFont="1" applyFill="1" applyBorder="1" applyAlignment="1">
      <alignment vertical="top"/>
    </xf>
    <xf numFmtId="0" fontId="4" fillId="9" borderId="1" xfId="0" applyFont="1" applyFill="1" applyBorder="1" applyAlignment="1">
      <alignment vertical="top"/>
    </xf>
    <xf numFmtId="0" fontId="4" fillId="10" borderId="1" xfId="0" applyFont="1" applyFill="1" applyBorder="1" applyAlignment="1">
      <alignment vertical="top"/>
    </xf>
    <xf numFmtId="0" fontId="4" fillId="10" borderId="1" xfId="1" applyFont="1" applyFill="1" applyBorder="1" applyAlignment="1" applyProtection="1">
      <alignment vertical="top" wrapText="1"/>
    </xf>
    <xf numFmtId="0" fontId="4" fillId="10" borderId="5" xfId="1" applyFont="1" applyFill="1" applyBorder="1" applyAlignment="1" applyProtection="1">
      <alignment vertical="top" wrapText="1"/>
    </xf>
    <xf numFmtId="0" fontId="8" fillId="8" borderId="1" xfId="0" applyFont="1" applyFill="1" applyBorder="1" applyAlignment="1">
      <alignment vertical="top"/>
    </xf>
    <xf numFmtId="4" fontId="2" fillId="0" borderId="4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4" fontId="4" fillId="0" borderId="15" xfId="0" applyNumberFormat="1" applyFont="1" applyBorder="1" applyAlignment="1">
      <alignment horizontal="right" vertical="top"/>
    </xf>
    <xf numFmtId="0" fontId="3" fillId="3" borderId="14" xfId="0" applyFont="1" applyFill="1" applyBorder="1" applyAlignment="1">
      <alignment vertical="top"/>
    </xf>
    <xf numFmtId="4" fontId="3" fillId="0" borderId="15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4" fontId="3" fillId="0" borderId="15" xfId="0" applyNumberFormat="1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0" fontId="4" fillId="0" borderId="0" xfId="0" applyFont="1" applyAlignment="1">
      <alignment vertical="top"/>
    </xf>
    <xf numFmtId="0" fontId="9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/>
    </xf>
    <xf numFmtId="164" fontId="4" fillId="0" borderId="21" xfId="0" applyNumberFormat="1" applyFont="1" applyBorder="1" applyAlignment="1">
      <alignment vertical="top"/>
    </xf>
    <xf numFmtId="4" fontId="4" fillId="0" borderId="21" xfId="0" applyNumberFormat="1" applyFont="1" applyBorder="1" applyAlignment="1">
      <alignment vertical="top"/>
    </xf>
    <xf numFmtId="165" fontId="6" fillId="0" borderId="22" xfId="0" applyNumberFormat="1" applyFont="1" applyBorder="1" applyAlignment="1">
      <alignment horizontal="right" vertical="top"/>
    </xf>
    <xf numFmtId="4" fontId="9" fillId="0" borderId="17" xfId="0" applyNumberFormat="1" applyFont="1" applyBorder="1" applyAlignment="1">
      <alignment vertical="top"/>
    </xf>
    <xf numFmtId="4" fontId="4" fillId="6" borderId="7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4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top" textRotation="90"/>
    </xf>
    <xf numFmtId="0" fontId="3" fillId="2" borderId="12" xfId="0" applyFont="1" applyFill="1" applyBorder="1" applyAlignment="1">
      <alignment vertical="top" textRotation="90"/>
    </xf>
    <xf numFmtId="0" fontId="3" fillId="2" borderId="12" xfId="0" applyFont="1" applyFill="1" applyBorder="1" applyAlignment="1">
      <alignment vertical="top"/>
    </xf>
    <xf numFmtId="164" fontId="3" fillId="0" borderId="12" xfId="0" applyNumberFormat="1" applyFont="1" applyBorder="1" applyAlignment="1">
      <alignment vertical="top" wrapText="1"/>
    </xf>
    <xf numFmtId="4" fontId="3" fillId="0" borderId="12" xfId="0" applyNumberFormat="1" applyFont="1" applyBorder="1" applyAlignment="1">
      <alignment vertical="top" wrapText="1"/>
    </xf>
    <xf numFmtId="165" fontId="3" fillId="2" borderId="12" xfId="0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4" fontId="4" fillId="0" borderId="22" xfId="0" applyNumberFormat="1" applyFont="1" applyBorder="1" applyAlignment="1">
      <alignment horizontal="right" vertical="top"/>
    </xf>
    <xf numFmtId="4" fontId="4" fillId="0" borderId="22" xfId="2" applyNumberFormat="1" applyFont="1" applyFill="1" applyBorder="1" applyAlignment="1" applyProtection="1">
      <alignment horizontal="right" vertical="top"/>
    </xf>
    <xf numFmtId="0" fontId="4" fillId="0" borderId="14" xfId="1" applyFont="1" applyFill="1" applyBorder="1" applyAlignment="1" applyProtection="1">
      <alignment vertical="top" wrapText="1"/>
    </xf>
    <xf numFmtId="0" fontId="4" fillId="0" borderId="14" xfId="1" applyFont="1" applyBorder="1" applyAlignment="1" applyProtection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4" xfId="1" applyFont="1" applyFill="1" applyBorder="1" applyAlignment="1" applyProtection="1">
      <alignment vertical="top" wrapText="1"/>
    </xf>
    <xf numFmtId="0" fontId="4" fillId="0" borderId="15" xfId="0" applyFont="1" applyBorder="1" applyAlignment="1">
      <alignment vertical="top"/>
    </xf>
    <xf numFmtId="0" fontId="4" fillId="0" borderId="4" xfId="1" applyFont="1" applyBorder="1" applyAlignment="1" applyProtection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16" xfId="1" applyFont="1" applyFill="1" applyBorder="1" applyAlignment="1" applyProtection="1">
      <alignment vertical="top" wrapText="1"/>
    </xf>
    <xf numFmtId="0" fontId="6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4" xfId="1" applyFont="1" applyFill="1" applyBorder="1" applyAlignment="1" applyProtection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4" fillId="0" borderId="26" xfId="1" applyFont="1" applyBorder="1" applyAlignment="1" applyProtection="1">
      <alignment vertical="top" wrapText="1"/>
    </xf>
    <xf numFmtId="0" fontId="4" fillId="3" borderId="25" xfId="1" applyFont="1" applyFill="1" applyBorder="1" applyAlignment="1" applyProtection="1">
      <alignment vertical="top" wrapText="1"/>
    </xf>
    <xf numFmtId="0" fontId="4" fillId="0" borderId="4" xfId="0" applyFont="1" applyBorder="1" applyAlignment="1">
      <alignment horizontal="justify" vertical="top" readingOrder="1"/>
    </xf>
    <xf numFmtId="0" fontId="6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4" fillId="0" borderId="4" xfId="1" applyFont="1" applyFill="1" applyBorder="1" applyAlignment="1" applyProtection="1">
      <alignment vertical="top"/>
    </xf>
    <xf numFmtId="0" fontId="4" fillId="0" borderId="4" xfId="1" applyFont="1" applyBorder="1" applyAlignment="1" applyProtection="1">
      <alignment vertical="top"/>
    </xf>
    <xf numFmtId="0" fontId="4" fillId="0" borderId="4" xfId="1" quotePrefix="1" applyFont="1" applyFill="1" applyBorder="1" applyAlignment="1" applyProtection="1">
      <alignment vertical="top" wrapText="1"/>
    </xf>
    <xf numFmtId="0" fontId="3" fillId="2" borderId="23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" fontId="4" fillId="0" borderId="15" xfId="0" applyNumberFormat="1" applyFont="1" applyBorder="1" applyAlignment="1">
      <alignment vertical="top"/>
    </xf>
    <xf numFmtId="4" fontId="4" fillId="7" borderId="15" xfId="0" applyNumberFormat="1" applyFont="1" applyFill="1" applyBorder="1" applyAlignment="1">
      <alignment vertical="top"/>
    </xf>
    <xf numFmtId="4" fontId="4" fillId="0" borderId="10" xfId="0" applyNumberFormat="1" applyFont="1" applyBorder="1" applyAlignment="1">
      <alignment vertical="top" wrapText="1"/>
    </xf>
    <xf numFmtId="4" fontId="4" fillId="0" borderId="0" xfId="0" applyNumberFormat="1" applyFont="1" applyAlignment="1">
      <alignment vertical="top" wrapText="1"/>
    </xf>
    <xf numFmtId="4" fontId="4" fillId="0" borderId="9" xfId="0" applyNumberFormat="1" applyFont="1" applyBorder="1" applyAlignment="1">
      <alignment vertical="top" wrapText="1"/>
    </xf>
    <xf numFmtId="0" fontId="4" fillId="5" borderId="1" xfId="0" applyFon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0" fontId="4" fillId="5" borderId="15" xfId="0" applyFont="1" applyFill="1" applyBorder="1" applyAlignment="1">
      <alignment vertical="top" wrapText="1"/>
    </xf>
    <xf numFmtId="4" fontId="4" fillId="0" borderId="1" xfId="2" applyNumberFormat="1" applyFont="1" applyFill="1" applyBorder="1" applyAlignment="1" applyProtection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3" borderId="4" xfId="1" applyFont="1" applyFill="1" applyBorder="1" applyAlignment="1" applyProtection="1">
      <alignment horizontal="left" vertical="top" wrapText="1"/>
    </xf>
    <xf numFmtId="4" fontId="4" fillId="0" borderId="15" xfId="0" applyNumberFormat="1" applyFont="1" applyBorder="1" applyAlignment="1">
      <alignment horizontal="right" vertical="top"/>
    </xf>
    <xf numFmtId="0" fontId="6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0" borderId="4" xfId="1" applyFont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1" applyFont="1" applyFill="1" applyBorder="1" applyAlignment="1" applyProtection="1">
      <alignment horizontal="left" vertical="top" wrapText="1"/>
    </xf>
    <xf numFmtId="0" fontId="4" fillId="0" borderId="3" xfId="0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10" borderId="5" xfId="1" applyFont="1" applyFill="1" applyBorder="1" applyAlignment="1" applyProtection="1">
      <alignment horizontal="left" vertical="top" wrapText="1"/>
    </xf>
    <xf numFmtId="0" fontId="4" fillId="10" borderId="6" xfId="1" applyFont="1" applyFill="1" applyBorder="1" applyAlignment="1" applyProtection="1">
      <alignment horizontal="left" vertical="top" wrapText="1"/>
    </xf>
    <xf numFmtId="0" fontId="4" fillId="10" borderId="7" xfId="1" applyFont="1" applyFill="1" applyBorder="1" applyAlignment="1" applyProtection="1">
      <alignment horizontal="left" vertical="top" wrapText="1"/>
    </xf>
    <xf numFmtId="0" fontId="4" fillId="8" borderId="5" xfId="0" applyFont="1" applyFill="1" applyBorder="1" applyAlignment="1">
      <alignment horizontal="left" vertical="top"/>
    </xf>
    <xf numFmtId="0" fontId="4" fillId="8" borderId="7" xfId="0" applyFont="1" applyFill="1" applyBorder="1" applyAlignment="1">
      <alignment horizontal="left" vertical="top"/>
    </xf>
    <xf numFmtId="0" fontId="4" fillId="8" borderId="6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4" fillId="8" borderId="10" xfId="0" applyFont="1" applyFill="1" applyBorder="1" applyAlignment="1">
      <alignment horizontal="left" vertical="top"/>
    </xf>
    <xf numFmtId="0" fontId="4" fillId="8" borderId="9" xfId="0" applyFont="1" applyFill="1" applyBorder="1" applyAlignment="1">
      <alignment horizontal="left" vertical="top"/>
    </xf>
  </cellXfs>
  <cellStyles count="3">
    <cellStyle name="Hypertextový odkaz" xfId="1" builtinId="8"/>
    <cellStyle name="Normální" xfId="0" builtinId="0"/>
    <cellStyle name="Správně" xfId="2" builtinId="26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;P%20Ostrava/MAJETKOVE_KONZULTACE/Sm&#283;na%202/_UZSVM%20-%202.%20Sm&#283;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upina 1 - zájem o převod"/>
      <sheetName val="List2"/>
      <sheetName val="List1"/>
    </sheetNames>
    <sheetDataSet>
      <sheetData sheetId="0"/>
      <sheetData sheetId="1"/>
      <sheetData sheetId="2">
        <row r="1">
          <cell r="A1" t="str">
            <v>probíhá ocenění ZP</v>
          </cell>
        </row>
        <row r="2">
          <cell r="A2" t="str">
            <v>předběžná kontrola ZP</v>
          </cell>
        </row>
        <row r="3">
          <cell r="A3" t="str">
            <v>ZP vrácen k doplnění</v>
          </cell>
        </row>
        <row r="4">
          <cell r="A4" t="str">
            <v>příprava auditu ZP</v>
          </cell>
        </row>
        <row r="5">
          <cell r="A5" t="str">
            <v>audit ZP</v>
          </cell>
        </row>
        <row r="6">
          <cell r="A6" t="str">
            <v>schválen návrh ceny dle ZP</v>
          </cell>
        </row>
        <row r="7">
          <cell r="A7" t="str">
            <v>ověřena nabídková cena (ZP)</v>
          </cell>
        </row>
        <row r="8">
          <cell r="A8" t="str">
            <v>probíhá vlastní ocenění</v>
          </cell>
        </row>
        <row r="9">
          <cell r="A9" t="str">
            <v>příprava auditu vlastního ocenění</v>
          </cell>
        </row>
        <row r="10">
          <cell r="A10" t="str">
            <v>audit vlastního ocenění</v>
          </cell>
        </row>
        <row r="11">
          <cell r="A11" t="str">
            <v>schválen návrh ceny dle vlastního ocenění</v>
          </cell>
        </row>
        <row r="12">
          <cell r="A12" t="str">
            <v>ověřena nabídková cena (vl. ocenění)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DBA0-CF6E-4630-9464-FC38015FCE17}">
  <sheetPr>
    <pageSetUpPr fitToPage="1"/>
  </sheetPr>
  <dimension ref="A1:P143"/>
  <sheetViews>
    <sheetView showGridLines="0" tabSelected="1" zoomScaleNormal="100" workbookViewId="0">
      <pane xSplit="7" ySplit="1" topLeftCell="H126" activePane="bottomRight" state="frozen"/>
      <selection pane="topRight" activeCell="H1" sqref="H1"/>
      <selection pane="bottomLeft" activeCell="A2" sqref="A2"/>
      <selection pane="bottomRight" activeCell="A140" sqref="A140:XFD143"/>
    </sheetView>
  </sheetViews>
  <sheetFormatPr defaultColWidth="9.140625" defaultRowHeight="12.75" x14ac:dyDescent="0.25"/>
  <cols>
    <col min="1" max="1" width="4.140625" style="6" customWidth="1"/>
    <col min="2" max="2" width="8.28515625" style="6" bestFit="1" customWidth="1"/>
    <col min="3" max="3" width="21.28515625" style="6" customWidth="1"/>
    <col min="4" max="4" width="11.85546875" style="6" bestFit="1" customWidth="1"/>
    <col min="5" max="5" width="9.140625" style="6"/>
    <col min="6" max="6" width="20.7109375" style="6" bestFit="1" customWidth="1"/>
    <col min="7" max="7" width="37.7109375" style="7" customWidth="1"/>
    <col min="8" max="8" width="37.85546875" style="6" customWidth="1"/>
    <col min="9" max="9" width="15.42578125" style="8" hidden="1" customWidth="1"/>
    <col min="10" max="10" width="15.42578125" style="9" hidden="1" customWidth="1"/>
    <col min="11" max="11" width="13.5703125" style="9" hidden="1" customWidth="1"/>
    <col min="12" max="12" width="13.85546875" style="10" hidden="1" customWidth="1"/>
    <col min="13" max="13" width="18.28515625" style="6" customWidth="1"/>
    <col min="14" max="14" width="24.28515625" style="6" hidden="1" customWidth="1"/>
    <col min="15" max="15" width="23.28515625" style="18" hidden="1" customWidth="1"/>
    <col min="16" max="16" width="18.7109375" style="6" bestFit="1" customWidth="1"/>
    <col min="17" max="16384" width="9.140625" style="6"/>
  </cols>
  <sheetData>
    <row r="1" spans="1:15" ht="73.5" x14ac:dyDescent="0.25">
      <c r="A1" s="64" t="s">
        <v>0</v>
      </c>
      <c r="B1" s="65" t="s">
        <v>1</v>
      </c>
      <c r="C1" s="66" t="s">
        <v>2</v>
      </c>
      <c r="D1" s="66" t="s">
        <v>3</v>
      </c>
      <c r="E1" s="66" t="s">
        <v>30</v>
      </c>
      <c r="F1" s="66" t="s">
        <v>4</v>
      </c>
      <c r="G1" s="98" t="s">
        <v>5</v>
      </c>
      <c r="H1" s="99" t="s">
        <v>6</v>
      </c>
      <c r="I1" s="67" t="s">
        <v>33</v>
      </c>
      <c r="J1" s="68" t="s">
        <v>289</v>
      </c>
      <c r="K1" s="68" t="s">
        <v>35</v>
      </c>
      <c r="L1" s="69" t="s">
        <v>39</v>
      </c>
      <c r="M1" s="70" t="s">
        <v>32</v>
      </c>
      <c r="N1" s="33" t="s">
        <v>36</v>
      </c>
      <c r="O1" s="1"/>
    </row>
    <row r="2" spans="1:15" ht="15" customHeight="1" x14ac:dyDescent="0.25">
      <c r="A2" s="36">
        <v>1</v>
      </c>
      <c r="B2" s="2" t="s">
        <v>330</v>
      </c>
      <c r="C2" s="17" t="s">
        <v>13</v>
      </c>
      <c r="D2" s="17"/>
      <c r="E2" s="15"/>
      <c r="F2" s="16" t="s">
        <v>331</v>
      </c>
      <c r="G2" s="79" t="s">
        <v>332</v>
      </c>
      <c r="H2" s="80" t="s">
        <v>411</v>
      </c>
      <c r="I2" s="5">
        <v>559250</v>
      </c>
      <c r="J2" s="14">
        <v>497336</v>
      </c>
      <c r="K2" s="14"/>
      <c r="L2" s="14">
        <v>7200</v>
      </c>
      <c r="M2" s="37">
        <f t="shared" ref="M2:M17" si="0">SUM(MAX(I2:J2),K2:L2)</f>
        <v>566450</v>
      </c>
      <c r="N2" s="34"/>
      <c r="O2" s="30"/>
    </row>
    <row r="3" spans="1:15" x14ac:dyDescent="0.25">
      <c r="A3" s="36">
        <v>2</v>
      </c>
      <c r="B3" s="2" t="s">
        <v>40</v>
      </c>
      <c r="C3" s="17" t="s">
        <v>13</v>
      </c>
      <c r="D3" s="17"/>
      <c r="E3" s="15"/>
      <c r="F3" s="16" t="s">
        <v>65</v>
      </c>
      <c r="G3" s="79" t="s">
        <v>66</v>
      </c>
      <c r="H3" s="80" t="s">
        <v>413</v>
      </c>
      <c r="I3" s="5">
        <v>669890</v>
      </c>
      <c r="J3" s="14">
        <v>652000</v>
      </c>
      <c r="K3" s="14"/>
      <c r="L3" s="14">
        <v>6171</v>
      </c>
      <c r="M3" s="37">
        <f t="shared" si="0"/>
        <v>676061</v>
      </c>
      <c r="N3" s="34"/>
      <c r="O3" s="30"/>
    </row>
    <row r="4" spans="1:15" x14ac:dyDescent="0.25">
      <c r="A4" s="36">
        <v>3</v>
      </c>
      <c r="B4" s="2" t="s">
        <v>333</v>
      </c>
      <c r="C4" s="17" t="s">
        <v>13</v>
      </c>
      <c r="D4" s="17"/>
      <c r="E4" s="15"/>
      <c r="F4" s="16" t="s">
        <v>65</v>
      </c>
      <c r="G4" s="79">
        <v>919</v>
      </c>
      <c r="H4" s="80" t="s">
        <v>412</v>
      </c>
      <c r="I4" s="5">
        <v>1909780</v>
      </c>
      <c r="J4" s="14">
        <v>3485056</v>
      </c>
      <c r="K4" s="14"/>
      <c r="L4" s="14">
        <v>7200</v>
      </c>
      <c r="M4" s="37">
        <f t="shared" si="0"/>
        <v>3492256</v>
      </c>
      <c r="N4" s="34"/>
      <c r="O4" s="30"/>
    </row>
    <row r="5" spans="1:15" x14ac:dyDescent="0.25">
      <c r="A5" s="36">
        <v>4</v>
      </c>
      <c r="B5" s="2" t="s">
        <v>334</v>
      </c>
      <c r="C5" s="17" t="s">
        <v>13</v>
      </c>
      <c r="D5" s="17"/>
      <c r="E5" s="15"/>
      <c r="F5" s="16" t="s">
        <v>335</v>
      </c>
      <c r="G5" s="79" t="s">
        <v>336</v>
      </c>
      <c r="H5" s="80" t="s">
        <v>435</v>
      </c>
      <c r="I5" s="5">
        <v>1329490</v>
      </c>
      <c r="J5" s="14">
        <v>1525016</v>
      </c>
      <c r="K5" s="14"/>
      <c r="L5" s="14">
        <v>7200</v>
      </c>
      <c r="M5" s="37">
        <f t="shared" si="0"/>
        <v>1532216</v>
      </c>
      <c r="N5" s="34"/>
      <c r="O5" s="30"/>
    </row>
    <row r="6" spans="1:15" ht="25.5" x14ac:dyDescent="0.25">
      <c r="A6" s="36">
        <v>5</v>
      </c>
      <c r="B6" s="2" t="s">
        <v>41</v>
      </c>
      <c r="C6" s="17" t="s">
        <v>13</v>
      </c>
      <c r="D6" s="17"/>
      <c r="E6" s="17"/>
      <c r="F6" s="16" t="s">
        <v>14</v>
      </c>
      <c r="G6" s="79" t="s">
        <v>67</v>
      </c>
      <c r="H6" s="82" t="s">
        <v>68</v>
      </c>
      <c r="I6" s="5">
        <v>4163660</v>
      </c>
      <c r="J6" s="14">
        <v>5983000</v>
      </c>
      <c r="K6" s="14"/>
      <c r="L6" s="14">
        <v>6171</v>
      </c>
      <c r="M6" s="37">
        <f t="shared" si="0"/>
        <v>5989171</v>
      </c>
      <c r="N6" s="34"/>
      <c r="O6" s="30"/>
    </row>
    <row r="7" spans="1:15" ht="25.5" x14ac:dyDescent="0.25">
      <c r="A7" s="36">
        <v>6</v>
      </c>
      <c r="B7" s="2" t="s">
        <v>42</v>
      </c>
      <c r="C7" s="17" t="s">
        <v>13</v>
      </c>
      <c r="D7" s="16"/>
      <c r="E7" s="16"/>
      <c r="F7" s="16" t="s">
        <v>69</v>
      </c>
      <c r="G7" s="79" t="s">
        <v>70</v>
      </c>
      <c r="H7" s="82" t="s">
        <v>71</v>
      </c>
      <c r="I7" s="5">
        <v>19369820</v>
      </c>
      <c r="J7" s="14">
        <v>8077000</v>
      </c>
      <c r="K7" s="14"/>
      <c r="L7" s="14">
        <v>10000</v>
      </c>
      <c r="M7" s="37">
        <f t="shared" si="0"/>
        <v>19379820</v>
      </c>
      <c r="N7" s="34"/>
      <c r="O7" s="30"/>
    </row>
    <row r="8" spans="1:15" ht="25.5" x14ac:dyDescent="0.25">
      <c r="A8" s="36">
        <v>7</v>
      </c>
      <c r="B8" s="2" t="s">
        <v>43</v>
      </c>
      <c r="C8" s="17" t="s">
        <v>13</v>
      </c>
      <c r="D8" s="16"/>
      <c r="E8" s="16"/>
      <c r="F8" s="16" t="s">
        <v>69</v>
      </c>
      <c r="G8" s="79">
        <v>1955</v>
      </c>
      <c r="H8" s="82" t="s">
        <v>437</v>
      </c>
      <c r="I8" s="5">
        <v>495090</v>
      </c>
      <c r="J8" s="14" t="s">
        <v>34</v>
      </c>
      <c r="K8" s="14"/>
      <c r="L8" s="14">
        <v>4520</v>
      </c>
      <c r="M8" s="37">
        <f t="shared" si="0"/>
        <v>499610</v>
      </c>
      <c r="N8" s="34"/>
      <c r="O8" s="30"/>
    </row>
    <row r="9" spans="1:15" ht="25.5" x14ac:dyDescent="0.25">
      <c r="A9" s="36">
        <v>8</v>
      </c>
      <c r="B9" s="2" t="s">
        <v>44</v>
      </c>
      <c r="C9" s="17" t="s">
        <v>13</v>
      </c>
      <c r="D9" s="16"/>
      <c r="E9" s="17"/>
      <c r="F9" s="16" t="s">
        <v>72</v>
      </c>
      <c r="G9" s="89" t="s">
        <v>73</v>
      </c>
      <c r="H9" s="82" t="s">
        <v>74</v>
      </c>
      <c r="I9" s="5">
        <v>99530</v>
      </c>
      <c r="J9" s="14">
        <v>110000</v>
      </c>
      <c r="K9" s="14"/>
      <c r="L9" s="14">
        <v>4000</v>
      </c>
      <c r="M9" s="37">
        <f t="shared" si="0"/>
        <v>114000</v>
      </c>
      <c r="N9" s="34"/>
      <c r="O9" s="30"/>
    </row>
    <row r="10" spans="1:15" ht="25.5" x14ac:dyDescent="0.25">
      <c r="A10" s="36">
        <v>9</v>
      </c>
      <c r="B10" s="2" t="s">
        <v>45</v>
      </c>
      <c r="C10" s="17" t="s">
        <v>13</v>
      </c>
      <c r="D10" s="16"/>
      <c r="E10" s="16"/>
      <c r="F10" s="16" t="s">
        <v>72</v>
      </c>
      <c r="G10" s="79" t="s">
        <v>75</v>
      </c>
      <c r="H10" s="82" t="s">
        <v>76</v>
      </c>
      <c r="I10" s="5">
        <v>1555800</v>
      </c>
      <c r="J10" s="14">
        <v>2368000</v>
      </c>
      <c r="K10" s="14"/>
      <c r="L10" s="14">
        <v>4000</v>
      </c>
      <c r="M10" s="37">
        <f t="shared" si="0"/>
        <v>2372000</v>
      </c>
      <c r="N10" s="34"/>
      <c r="O10" s="30"/>
    </row>
    <row r="11" spans="1:15" ht="25.5" x14ac:dyDescent="0.25">
      <c r="A11" s="36">
        <v>10</v>
      </c>
      <c r="B11" s="2" t="s">
        <v>46</v>
      </c>
      <c r="C11" s="17" t="s">
        <v>13</v>
      </c>
      <c r="D11" s="16"/>
      <c r="E11" s="16"/>
      <c r="F11" s="16" t="s">
        <v>77</v>
      </c>
      <c r="G11" s="79" t="s">
        <v>78</v>
      </c>
      <c r="H11" s="82" t="s">
        <v>79</v>
      </c>
      <c r="I11" s="5">
        <v>599370</v>
      </c>
      <c r="J11" s="14">
        <v>938000</v>
      </c>
      <c r="K11" s="14"/>
      <c r="L11" s="14">
        <v>4000</v>
      </c>
      <c r="M11" s="37">
        <f t="shared" si="0"/>
        <v>942000</v>
      </c>
      <c r="N11" s="34"/>
      <c r="O11" s="30"/>
    </row>
    <row r="12" spans="1:15" x14ac:dyDescent="0.25">
      <c r="A12" s="36">
        <v>11</v>
      </c>
      <c r="B12" s="2" t="s">
        <v>47</v>
      </c>
      <c r="C12" s="17" t="s">
        <v>13</v>
      </c>
      <c r="D12" s="16"/>
      <c r="E12" s="16"/>
      <c r="F12" s="16" t="s">
        <v>16</v>
      </c>
      <c r="G12" s="79">
        <v>1638</v>
      </c>
      <c r="H12" s="82" t="s">
        <v>80</v>
      </c>
      <c r="I12" s="5">
        <v>586210</v>
      </c>
      <c r="J12" s="14">
        <v>708000</v>
      </c>
      <c r="K12" s="14"/>
      <c r="L12" s="14">
        <v>4000</v>
      </c>
      <c r="M12" s="37">
        <f t="shared" si="0"/>
        <v>712000</v>
      </c>
      <c r="N12" s="34"/>
      <c r="O12" s="30"/>
    </row>
    <row r="13" spans="1:15" x14ac:dyDescent="0.25">
      <c r="A13" s="36">
        <v>12</v>
      </c>
      <c r="B13" s="2" t="s">
        <v>48</v>
      </c>
      <c r="C13" s="17" t="s">
        <v>8</v>
      </c>
      <c r="D13" s="16"/>
      <c r="E13" s="16"/>
      <c r="F13" s="16" t="s">
        <v>8</v>
      </c>
      <c r="G13" s="79" t="s">
        <v>310</v>
      </c>
      <c r="H13" s="80" t="s">
        <v>414</v>
      </c>
      <c r="I13" s="5">
        <v>255920</v>
      </c>
      <c r="J13" s="14">
        <v>141350</v>
      </c>
      <c r="K13" s="14"/>
      <c r="L13" s="14">
        <v>3000</v>
      </c>
      <c r="M13" s="37">
        <f t="shared" si="0"/>
        <v>258920</v>
      </c>
      <c r="N13" s="34"/>
      <c r="O13" s="28"/>
    </row>
    <row r="14" spans="1:15" x14ac:dyDescent="0.25">
      <c r="A14" s="36">
        <v>13</v>
      </c>
      <c r="B14" s="2" t="s">
        <v>49</v>
      </c>
      <c r="C14" s="17" t="s">
        <v>8</v>
      </c>
      <c r="D14" s="16"/>
      <c r="E14" s="16"/>
      <c r="F14" s="16" t="s">
        <v>8</v>
      </c>
      <c r="G14" s="79" t="s">
        <v>81</v>
      </c>
      <c r="H14" s="80" t="s">
        <v>82</v>
      </c>
      <c r="I14" s="5">
        <v>1892184</v>
      </c>
      <c r="J14" s="14">
        <v>6193120</v>
      </c>
      <c r="K14" s="14"/>
      <c r="L14" s="14">
        <v>5808</v>
      </c>
      <c r="M14" s="37">
        <f t="shared" si="0"/>
        <v>6198928</v>
      </c>
      <c r="N14" s="34"/>
      <c r="O14" s="28"/>
    </row>
    <row r="15" spans="1:15" ht="51" x14ac:dyDescent="0.25">
      <c r="A15" s="36">
        <v>14</v>
      </c>
      <c r="B15" s="2" t="s">
        <v>50</v>
      </c>
      <c r="C15" s="17" t="s">
        <v>8</v>
      </c>
      <c r="D15" s="16"/>
      <c r="E15" s="16"/>
      <c r="F15" s="16" t="s">
        <v>8</v>
      </c>
      <c r="G15" s="79" t="s">
        <v>428</v>
      </c>
      <c r="H15" s="82" t="s">
        <v>415</v>
      </c>
      <c r="I15" s="5">
        <v>4503380</v>
      </c>
      <c r="J15" s="14">
        <v>5283380</v>
      </c>
      <c r="K15" s="14"/>
      <c r="L15" s="14">
        <v>16800</v>
      </c>
      <c r="M15" s="37">
        <f t="shared" si="0"/>
        <v>5300180</v>
      </c>
      <c r="N15" s="34"/>
      <c r="O15" s="28"/>
    </row>
    <row r="16" spans="1:15" x14ac:dyDescent="0.25">
      <c r="A16" s="36">
        <v>15</v>
      </c>
      <c r="B16" s="2" t="s">
        <v>157</v>
      </c>
      <c r="C16" s="17" t="s">
        <v>8</v>
      </c>
      <c r="D16" s="16"/>
      <c r="E16" s="16"/>
      <c r="F16" s="16" t="s">
        <v>8</v>
      </c>
      <c r="G16" s="79" t="s">
        <v>312</v>
      </c>
      <c r="H16" s="80" t="s">
        <v>416</v>
      </c>
      <c r="I16" s="5">
        <v>35710</v>
      </c>
      <c r="J16" s="14">
        <v>34130</v>
      </c>
      <c r="K16" s="14"/>
      <c r="L16" s="14">
        <v>3000</v>
      </c>
      <c r="M16" s="37">
        <f t="shared" si="0"/>
        <v>38710</v>
      </c>
      <c r="N16" s="34"/>
      <c r="O16" s="28"/>
    </row>
    <row r="17" spans="1:16" x14ac:dyDescent="0.25">
      <c r="A17" s="100">
        <v>15</v>
      </c>
      <c r="B17" s="101" t="s">
        <v>51</v>
      </c>
      <c r="C17" s="102" t="s">
        <v>8</v>
      </c>
      <c r="D17" s="103"/>
      <c r="E17" s="103"/>
      <c r="F17" s="103" t="s">
        <v>8</v>
      </c>
      <c r="G17" s="111" t="s">
        <v>311</v>
      </c>
      <c r="H17" s="120" t="s">
        <v>347</v>
      </c>
      <c r="I17" s="113">
        <f>SUM(MAX(I18:J18),MAX(I19:J19))</f>
        <v>831700</v>
      </c>
      <c r="J17" s="113"/>
      <c r="K17" s="104"/>
      <c r="L17" s="104">
        <v>19410</v>
      </c>
      <c r="M17" s="105">
        <f t="shared" si="0"/>
        <v>851110</v>
      </c>
      <c r="N17" s="107" t="s">
        <v>348</v>
      </c>
      <c r="O17" s="28"/>
      <c r="P17" s="133"/>
    </row>
    <row r="18" spans="1:16" ht="12" customHeight="1" x14ac:dyDescent="0.25">
      <c r="A18" s="100"/>
      <c r="B18" s="101"/>
      <c r="C18" s="102"/>
      <c r="D18" s="103"/>
      <c r="E18" s="103"/>
      <c r="F18" s="110"/>
      <c r="G18" s="112"/>
      <c r="H18" s="120"/>
      <c r="I18" s="5">
        <v>284260</v>
      </c>
      <c r="J18" s="14">
        <f>408800+32330+142972+24068+117467+3</f>
        <v>725640</v>
      </c>
      <c r="K18" s="104"/>
      <c r="L18" s="104"/>
      <c r="M18" s="106"/>
      <c r="N18" s="108"/>
      <c r="O18" s="28"/>
      <c r="P18" s="133"/>
    </row>
    <row r="19" spans="1:16" ht="4.5" hidden="1" customHeight="1" x14ac:dyDescent="0.25">
      <c r="A19" s="100"/>
      <c r="B19" s="101"/>
      <c r="C19" s="102"/>
      <c r="D19" s="103"/>
      <c r="E19" s="103"/>
      <c r="F19" s="110"/>
      <c r="G19" s="112"/>
      <c r="H19" s="97"/>
      <c r="I19" s="5">
        <v>106060</v>
      </c>
      <c r="J19" s="14">
        <f>89807+3</f>
        <v>89810</v>
      </c>
      <c r="K19" s="104"/>
      <c r="L19" s="104"/>
      <c r="M19" s="106"/>
      <c r="N19" s="108"/>
      <c r="O19" s="28"/>
      <c r="P19" s="133"/>
    </row>
    <row r="20" spans="1:16" ht="12.75" hidden="1" customHeight="1" x14ac:dyDescent="0.25">
      <c r="A20" s="100"/>
      <c r="B20" s="101"/>
      <c r="C20" s="102"/>
      <c r="D20" s="103"/>
      <c r="E20" s="103"/>
      <c r="F20" s="110"/>
      <c r="G20" s="112"/>
      <c r="H20" s="80"/>
      <c r="I20" s="5">
        <f>SUM(I18:I19)</f>
        <v>390320</v>
      </c>
      <c r="J20" s="5">
        <f>SUM(J18:J19)</f>
        <v>815450</v>
      </c>
      <c r="K20" s="104"/>
      <c r="L20" s="104"/>
      <c r="M20" s="106"/>
      <c r="N20" s="109"/>
      <c r="O20" s="28"/>
      <c r="P20" s="133"/>
    </row>
    <row r="21" spans="1:16" x14ac:dyDescent="0.25">
      <c r="A21" s="36">
        <v>16</v>
      </c>
      <c r="B21" s="2" t="s">
        <v>52</v>
      </c>
      <c r="C21" s="17" t="s">
        <v>8</v>
      </c>
      <c r="D21" s="16"/>
      <c r="E21" s="16"/>
      <c r="F21" s="16" t="s">
        <v>8</v>
      </c>
      <c r="G21" s="79" t="s">
        <v>83</v>
      </c>
      <c r="H21" s="80" t="s">
        <v>417</v>
      </c>
      <c r="I21" s="5">
        <v>149422</v>
      </c>
      <c r="J21" s="14">
        <v>169000</v>
      </c>
      <c r="K21" s="14"/>
      <c r="L21" s="14">
        <v>5808</v>
      </c>
      <c r="M21" s="37">
        <f>SUM(MAX(I21:J21),K21:L21)</f>
        <v>174808</v>
      </c>
      <c r="N21" s="34"/>
      <c r="O21" s="28"/>
    </row>
    <row r="22" spans="1:16" ht="28.5" customHeight="1" x14ac:dyDescent="0.25">
      <c r="A22" s="36">
        <v>17</v>
      </c>
      <c r="B22" s="2" t="s">
        <v>53</v>
      </c>
      <c r="C22" s="17" t="s">
        <v>8</v>
      </c>
      <c r="D22" s="16" t="s">
        <v>8</v>
      </c>
      <c r="E22" s="16" t="s">
        <v>98</v>
      </c>
      <c r="F22" s="16" t="s">
        <v>8</v>
      </c>
      <c r="G22" s="79" t="s">
        <v>313</v>
      </c>
      <c r="H22" s="80" t="s">
        <v>84</v>
      </c>
      <c r="I22" s="5">
        <v>4622460</v>
      </c>
      <c r="J22" s="14">
        <v>7290900</v>
      </c>
      <c r="K22" s="20" t="s">
        <v>436</v>
      </c>
      <c r="L22" s="14">
        <v>27500</v>
      </c>
      <c r="M22" s="37">
        <f>SUM(MAX(I22:J22),K22:L22)</f>
        <v>7318400</v>
      </c>
      <c r="N22" s="34"/>
      <c r="O22" s="29"/>
    </row>
    <row r="23" spans="1:16" x14ac:dyDescent="0.25">
      <c r="A23" s="36">
        <v>18</v>
      </c>
      <c r="B23" s="2" t="s">
        <v>54</v>
      </c>
      <c r="C23" s="17" t="s">
        <v>12</v>
      </c>
      <c r="D23" s="16"/>
      <c r="E23" s="16"/>
      <c r="F23" s="16" t="s">
        <v>85</v>
      </c>
      <c r="G23" s="79" t="s">
        <v>314</v>
      </c>
      <c r="H23" s="80" t="s">
        <v>286</v>
      </c>
      <c r="I23" s="5">
        <v>2700</v>
      </c>
      <c r="J23" s="14">
        <v>2000</v>
      </c>
      <c r="K23" s="14"/>
      <c r="L23" s="14">
        <v>1500</v>
      </c>
      <c r="M23" s="37">
        <f>SUM(MAX(I23:J23),K23:L23)</f>
        <v>4200</v>
      </c>
      <c r="N23" s="34"/>
      <c r="O23" s="27"/>
    </row>
    <row r="24" spans="1:16" ht="25.5" x14ac:dyDescent="0.25">
      <c r="A24" s="36">
        <v>19</v>
      </c>
      <c r="B24" s="2" t="s">
        <v>55</v>
      </c>
      <c r="C24" s="17" t="s">
        <v>11</v>
      </c>
      <c r="D24" s="16"/>
      <c r="E24" s="16"/>
      <c r="F24" s="16" t="s">
        <v>86</v>
      </c>
      <c r="G24" s="79" t="s">
        <v>315</v>
      </c>
      <c r="H24" s="80" t="s">
        <v>418</v>
      </c>
      <c r="I24" s="5">
        <v>34190</v>
      </c>
      <c r="J24" s="14">
        <v>21620</v>
      </c>
      <c r="K24" s="14"/>
      <c r="L24" s="14">
        <v>8000</v>
      </c>
      <c r="M24" s="37">
        <f>SUM(MAX(I24:J24),K24:L24)</f>
        <v>42190</v>
      </c>
      <c r="N24" s="34"/>
      <c r="O24" s="27"/>
    </row>
    <row r="25" spans="1:16" ht="12.75" customHeight="1" x14ac:dyDescent="0.25">
      <c r="A25" s="100">
        <v>19</v>
      </c>
      <c r="B25" s="101" t="s">
        <v>56</v>
      </c>
      <c r="C25" s="102" t="s">
        <v>11</v>
      </c>
      <c r="D25" s="103"/>
      <c r="E25" s="103"/>
      <c r="F25" s="103" t="s">
        <v>86</v>
      </c>
      <c r="G25" s="111" t="s">
        <v>316</v>
      </c>
      <c r="H25" s="114" t="s">
        <v>419</v>
      </c>
      <c r="I25" s="113">
        <f>SUM(MAX(I26:J26),MAX(I27:J27))</f>
        <v>611620</v>
      </c>
      <c r="J25" s="113"/>
      <c r="K25" s="104"/>
      <c r="L25" s="104">
        <v>15910</v>
      </c>
      <c r="M25" s="105">
        <f>SUM(MAX(I25:J25),K25:L25)</f>
        <v>627530</v>
      </c>
      <c r="N25" s="107" t="s">
        <v>346</v>
      </c>
      <c r="O25" s="130"/>
      <c r="P25" s="133"/>
    </row>
    <row r="26" spans="1:16" x14ac:dyDescent="0.25">
      <c r="A26" s="100"/>
      <c r="B26" s="101"/>
      <c r="C26" s="102"/>
      <c r="D26" s="103"/>
      <c r="E26" s="103"/>
      <c r="F26" s="110"/>
      <c r="G26" s="112"/>
      <c r="H26" s="114"/>
      <c r="I26" s="5">
        <f>89380+12600+5040+93720+394070+13000</f>
        <v>607810</v>
      </c>
      <c r="J26" s="14">
        <f>285650-J27</f>
        <v>281840</v>
      </c>
      <c r="K26" s="104"/>
      <c r="L26" s="104"/>
      <c r="M26" s="106"/>
      <c r="N26" s="108"/>
      <c r="O26" s="132"/>
      <c r="P26" s="133"/>
    </row>
    <row r="27" spans="1:16" ht="1.5" customHeight="1" x14ac:dyDescent="0.25">
      <c r="A27" s="100"/>
      <c r="B27" s="101"/>
      <c r="C27" s="102"/>
      <c r="D27" s="103"/>
      <c r="E27" s="103"/>
      <c r="F27" s="110"/>
      <c r="G27" s="112"/>
      <c r="H27" s="114"/>
      <c r="I27" s="5">
        <v>3690</v>
      </c>
      <c r="J27" s="14">
        <v>3810</v>
      </c>
      <c r="K27" s="104"/>
      <c r="L27" s="104"/>
      <c r="M27" s="106"/>
      <c r="N27" s="108"/>
      <c r="O27" s="132"/>
      <c r="P27" s="133"/>
    </row>
    <row r="28" spans="1:16" ht="12.75" hidden="1" customHeight="1" x14ac:dyDescent="0.25">
      <c r="A28" s="100"/>
      <c r="B28" s="101"/>
      <c r="C28" s="102"/>
      <c r="D28" s="103"/>
      <c r="E28" s="103"/>
      <c r="F28" s="110"/>
      <c r="G28" s="112"/>
      <c r="H28" s="114"/>
      <c r="I28" s="5">
        <f>SUM(I26:I27)</f>
        <v>611500</v>
      </c>
      <c r="J28" s="5">
        <f>SUM(J26:J27)</f>
        <v>285650</v>
      </c>
      <c r="K28" s="104"/>
      <c r="L28" s="104"/>
      <c r="M28" s="106"/>
      <c r="N28" s="109"/>
      <c r="O28" s="131"/>
      <c r="P28" s="133"/>
    </row>
    <row r="29" spans="1:16" ht="30" customHeight="1" x14ac:dyDescent="0.25">
      <c r="A29" s="36">
        <v>20</v>
      </c>
      <c r="B29" s="2" t="s">
        <v>57</v>
      </c>
      <c r="C29" s="17" t="s">
        <v>9</v>
      </c>
      <c r="D29" s="16" t="s">
        <v>87</v>
      </c>
      <c r="E29" s="16" t="s">
        <v>99</v>
      </c>
      <c r="F29" s="16" t="s">
        <v>10</v>
      </c>
      <c r="G29" s="79" t="s">
        <v>350</v>
      </c>
      <c r="H29" s="95" t="s">
        <v>420</v>
      </c>
      <c r="I29" s="5">
        <v>49408500</v>
      </c>
      <c r="J29" s="14">
        <v>65549760</v>
      </c>
      <c r="K29" s="20" t="s">
        <v>299</v>
      </c>
      <c r="L29" s="14">
        <f>60600+39980+20570</f>
        <v>121150</v>
      </c>
      <c r="M29" s="37">
        <f t="shared" ref="M29:M49" si="1">SUM(MAX(I29:J29),K29:L29)</f>
        <v>65670910</v>
      </c>
      <c r="N29" s="35" t="s">
        <v>291</v>
      </c>
      <c r="O29" s="29"/>
    </row>
    <row r="30" spans="1:16" x14ac:dyDescent="0.25">
      <c r="A30" s="36">
        <v>21</v>
      </c>
      <c r="B30" s="2" t="s">
        <v>58</v>
      </c>
      <c r="C30" s="17" t="s">
        <v>88</v>
      </c>
      <c r="D30" s="16"/>
      <c r="E30" s="16"/>
      <c r="F30" s="16" t="s">
        <v>88</v>
      </c>
      <c r="G30" s="79" t="s">
        <v>89</v>
      </c>
      <c r="H30" s="80" t="s">
        <v>421</v>
      </c>
      <c r="I30" s="5">
        <v>312950</v>
      </c>
      <c r="J30" s="14" t="s">
        <v>34</v>
      </c>
      <c r="K30" s="14"/>
      <c r="L30" s="14">
        <v>5082</v>
      </c>
      <c r="M30" s="37">
        <f t="shared" si="1"/>
        <v>318032</v>
      </c>
      <c r="N30" s="34"/>
      <c r="O30" s="30"/>
    </row>
    <row r="31" spans="1:16" ht="25.5" x14ac:dyDescent="0.25">
      <c r="A31" s="36">
        <v>22</v>
      </c>
      <c r="B31" s="2" t="s">
        <v>59</v>
      </c>
      <c r="C31" s="17" t="s">
        <v>13</v>
      </c>
      <c r="D31" s="16" t="s">
        <v>72</v>
      </c>
      <c r="E31" s="16" t="s">
        <v>100</v>
      </c>
      <c r="F31" s="16" t="s">
        <v>72</v>
      </c>
      <c r="G31" s="79" t="s">
        <v>317</v>
      </c>
      <c r="H31" s="80" t="s">
        <v>102</v>
      </c>
      <c r="I31" s="5">
        <v>5136380</v>
      </c>
      <c r="J31" s="14">
        <v>5635040</v>
      </c>
      <c r="K31" s="14"/>
      <c r="L31" s="14">
        <f>9000+18150+8591</f>
        <v>35741</v>
      </c>
      <c r="M31" s="37">
        <f t="shared" si="1"/>
        <v>5670781</v>
      </c>
      <c r="N31" s="34"/>
      <c r="O31" s="30"/>
    </row>
    <row r="32" spans="1:16" ht="25.5" x14ac:dyDescent="0.25">
      <c r="A32" s="36">
        <v>23</v>
      </c>
      <c r="B32" s="2" t="s">
        <v>60</v>
      </c>
      <c r="C32" s="17" t="s">
        <v>13</v>
      </c>
      <c r="D32" s="16" t="s">
        <v>72</v>
      </c>
      <c r="E32" s="16" t="s">
        <v>101</v>
      </c>
      <c r="F32" s="16" t="s">
        <v>72</v>
      </c>
      <c r="G32" s="79" t="s">
        <v>429</v>
      </c>
      <c r="H32" s="80" t="s">
        <v>103</v>
      </c>
      <c r="I32" s="5">
        <v>4200380</v>
      </c>
      <c r="J32" s="14">
        <v>3527070</v>
      </c>
      <c r="K32" s="14"/>
      <c r="L32" s="14">
        <f>9000+18150+9559</f>
        <v>36709</v>
      </c>
      <c r="M32" s="37">
        <f t="shared" si="1"/>
        <v>4237089</v>
      </c>
      <c r="N32" s="34"/>
      <c r="O32" s="30"/>
    </row>
    <row r="33" spans="1:15" x14ac:dyDescent="0.25">
      <c r="A33" s="36">
        <v>24</v>
      </c>
      <c r="B33" s="2" t="s">
        <v>337</v>
      </c>
      <c r="C33" s="17" t="s">
        <v>338</v>
      </c>
      <c r="D33" s="16"/>
      <c r="E33" s="16"/>
      <c r="F33" s="16" t="s">
        <v>339</v>
      </c>
      <c r="G33" s="79" t="s">
        <v>340</v>
      </c>
      <c r="H33" s="80" t="s">
        <v>341</v>
      </c>
      <c r="I33" s="5">
        <v>144590</v>
      </c>
      <c r="J33" s="14">
        <v>133400</v>
      </c>
      <c r="K33" s="14"/>
      <c r="L33" s="14">
        <v>5225</v>
      </c>
      <c r="M33" s="37">
        <f t="shared" si="1"/>
        <v>149815</v>
      </c>
      <c r="N33" s="34"/>
      <c r="O33" s="30"/>
    </row>
    <row r="34" spans="1:15" ht="38.25" x14ac:dyDescent="0.25">
      <c r="A34" s="36">
        <v>25</v>
      </c>
      <c r="B34" s="2" t="s">
        <v>61</v>
      </c>
      <c r="C34" s="17" t="s">
        <v>13</v>
      </c>
      <c r="D34" s="16"/>
      <c r="E34" s="16"/>
      <c r="F34" s="17" t="s">
        <v>15</v>
      </c>
      <c r="G34" s="79" t="s">
        <v>90</v>
      </c>
      <c r="H34" s="80" t="s">
        <v>104</v>
      </c>
      <c r="I34" s="5">
        <v>31919510</v>
      </c>
      <c r="J34" s="14">
        <v>48484320</v>
      </c>
      <c r="K34" s="14"/>
      <c r="L34" s="14">
        <f>22100+2500+10800+3600+3213</f>
        <v>42213</v>
      </c>
      <c r="M34" s="37">
        <f t="shared" si="1"/>
        <v>48526533</v>
      </c>
      <c r="N34" s="34"/>
      <c r="O34" s="27"/>
    </row>
    <row r="35" spans="1:15" x14ac:dyDescent="0.25">
      <c r="A35" s="36">
        <v>26</v>
      </c>
      <c r="B35" s="2" t="s">
        <v>342</v>
      </c>
      <c r="C35" s="17" t="s">
        <v>7</v>
      </c>
      <c r="D35" s="16"/>
      <c r="E35" s="16"/>
      <c r="F35" s="16" t="s">
        <v>343</v>
      </c>
      <c r="G35" s="79" t="s">
        <v>344</v>
      </c>
      <c r="H35" s="80" t="s">
        <v>345</v>
      </c>
      <c r="I35" s="5">
        <v>1584330</v>
      </c>
      <c r="J35" s="14">
        <v>752400</v>
      </c>
      <c r="K35" s="14"/>
      <c r="L35" s="14">
        <f>5225+5082</f>
        <v>10307</v>
      </c>
      <c r="M35" s="37">
        <f t="shared" si="1"/>
        <v>1594637</v>
      </c>
      <c r="N35" s="34"/>
      <c r="O35" s="30"/>
    </row>
    <row r="36" spans="1:15" x14ac:dyDescent="0.25">
      <c r="A36" s="36">
        <v>27</v>
      </c>
      <c r="B36" s="2" t="s">
        <v>62</v>
      </c>
      <c r="C36" s="17" t="s">
        <v>7</v>
      </c>
      <c r="D36" s="16"/>
      <c r="E36" s="16"/>
      <c r="F36" s="16" t="s">
        <v>91</v>
      </c>
      <c r="G36" s="79">
        <v>1330</v>
      </c>
      <c r="H36" s="80" t="s">
        <v>92</v>
      </c>
      <c r="I36" s="5">
        <v>243680</v>
      </c>
      <c r="J36" s="14">
        <v>177000</v>
      </c>
      <c r="K36" s="14"/>
      <c r="L36" s="14">
        <v>5082</v>
      </c>
      <c r="M36" s="37">
        <f t="shared" si="1"/>
        <v>248762</v>
      </c>
      <c r="N36" s="34"/>
      <c r="O36" s="30"/>
    </row>
    <row r="37" spans="1:15" x14ac:dyDescent="0.25">
      <c r="A37" s="36">
        <v>28</v>
      </c>
      <c r="B37" s="2" t="s">
        <v>63</v>
      </c>
      <c r="C37" s="17" t="s">
        <v>7</v>
      </c>
      <c r="D37" s="16"/>
      <c r="E37" s="16"/>
      <c r="F37" s="16" t="s">
        <v>91</v>
      </c>
      <c r="G37" s="79" t="s">
        <v>93</v>
      </c>
      <c r="H37" s="96" t="s">
        <v>94</v>
      </c>
      <c r="I37" s="5">
        <v>286240</v>
      </c>
      <c r="J37" s="14">
        <v>60000</v>
      </c>
      <c r="K37" s="14"/>
      <c r="L37" s="14">
        <v>5082</v>
      </c>
      <c r="M37" s="37">
        <f t="shared" si="1"/>
        <v>291322</v>
      </c>
      <c r="N37" s="34"/>
      <c r="O37" s="30"/>
    </row>
    <row r="38" spans="1:15" x14ac:dyDescent="0.25">
      <c r="A38" s="36">
        <v>29</v>
      </c>
      <c r="B38" s="2" t="s">
        <v>64</v>
      </c>
      <c r="C38" s="17" t="s">
        <v>7</v>
      </c>
      <c r="D38" s="17"/>
      <c r="E38" s="16"/>
      <c r="F38" s="16" t="s">
        <v>95</v>
      </c>
      <c r="G38" s="79" t="s">
        <v>96</v>
      </c>
      <c r="H38" s="82" t="s">
        <v>97</v>
      </c>
      <c r="I38" s="5">
        <v>243040</v>
      </c>
      <c r="J38" s="14">
        <v>201000</v>
      </c>
      <c r="K38" s="14"/>
      <c r="L38" s="14">
        <v>5082</v>
      </c>
      <c r="M38" s="37">
        <f t="shared" si="1"/>
        <v>248122</v>
      </c>
      <c r="N38" s="34"/>
      <c r="O38" s="30"/>
    </row>
    <row r="39" spans="1:15" ht="30" customHeight="1" x14ac:dyDescent="0.25">
      <c r="A39" s="36">
        <v>30</v>
      </c>
      <c r="B39" s="2" t="s">
        <v>158</v>
      </c>
      <c r="C39" s="22" t="s">
        <v>362</v>
      </c>
      <c r="D39" s="22" t="s">
        <v>362</v>
      </c>
      <c r="E39" s="16" t="s">
        <v>31</v>
      </c>
      <c r="F39" s="21" t="s">
        <v>362</v>
      </c>
      <c r="G39" s="79" t="s">
        <v>304</v>
      </c>
      <c r="H39" s="80" t="s">
        <v>185</v>
      </c>
      <c r="I39" s="5">
        <v>5790290</v>
      </c>
      <c r="J39" s="14">
        <v>6253490</v>
      </c>
      <c r="K39" s="14"/>
      <c r="L39" s="14">
        <v>20350</v>
      </c>
      <c r="M39" s="37">
        <f t="shared" si="1"/>
        <v>6273840</v>
      </c>
      <c r="N39" s="35" t="s">
        <v>294</v>
      </c>
      <c r="O39" s="30"/>
    </row>
    <row r="40" spans="1:15" x14ac:dyDescent="0.25">
      <c r="A40" s="36">
        <v>31</v>
      </c>
      <c r="B40" s="3" t="s">
        <v>159</v>
      </c>
      <c r="C40" s="22" t="s">
        <v>23</v>
      </c>
      <c r="D40" s="21"/>
      <c r="E40" s="16"/>
      <c r="F40" s="21" t="s">
        <v>23</v>
      </c>
      <c r="G40" s="93">
        <v>1633</v>
      </c>
      <c r="H40" s="80" t="s">
        <v>379</v>
      </c>
      <c r="I40" s="5">
        <v>227240</v>
      </c>
      <c r="J40" s="14">
        <v>15000</v>
      </c>
      <c r="K40" s="14"/>
      <c r="L40" s="14">
        <v>13068</v>
      </c>
      <c r="M40" s="37">
        <f t="shared" si="1"/>
        <v>240308</v>
      </c>
      <c r="N40" s="34"/>
      <c r="O40" s="30"/>
    </row>
    <row r="41" spans="1:15" x14ac:dyDescent="0.25">
      <c r="A41" s="36">
        <v>32</v>
      </c>
      <c r="B41" s="2" t="s">
        <v>160</v>
      </c>
      <c r="C41" s="17" t="s">
        <v>23</v>
      </c>
      <c r="D41" s="16"/>
      <c r="E41" s="16"/>
      <c r="F41" s="16" t="s">
        <v>186</v>
      </c>
      <c r="G41" s="79">
        <v>421</v>
      </c>
      <c r="H41" s="82" t="s">
        <v>187</v>
      </c>
      <c r="I41" s="5">
        <v>1559660</v>
      </c>
      <c r="J41" s="14">
        <v>362000</v>
      </c>
      <c r="K41" s="14"/>
      <c r="L41" s="14">
        <v>6171</v>
      </c>
      <c r="M41" s="37">
        <f t="shared" si="1"/>
        <v>1565831</v>
      </c>
      <c r="N41" s="34"/>
      <c r="O41" s="30"/>
    </row>
    <row r="42" spans="1:15" x14ac:dyDescent="0.25">
      <c r="A42" s="36">
        <v>33</v>
      </c>
      <c r="B42" s="2" t="s">
        <v>161</v>
      </c>
      <c r="C42" s="17" t="s">
        <v>23</v>
      </c>
      <c r="D42" s="16"/>
      <c r="E42" s="16"/>
      <c r="F42" s="16" t="s">
        <v>188</v>
      </c>
      <c r="G42" s="79">
        <v>1980</v>
      </c>
      <c r="H42" s="82" t="s">
        <v>189</v>
      </c>
      <c r="I42" s="5">
        <v>370790</v>
      </c>
      <c r="J42" s="14">
        <v>164030</v>
      </c>
      <c r="K42" s="14"/>
      <c r="L42" s="14">
        <v>6171</v>
      </c>
      <c r="M42" s="37">
        <f t="shared" si="1"/>
        <v>376961</v>
      </c>
      <c r="N42" s="34"/>
      <c r="O42" s="30"/>
    </row>
    <row r="43" spans="1:15" x14ac:dyDescent="0.25">
      <c r="A43" s="36">
        <v>34</v>
      </c>
      <c r="B43" s="2" t="s">
        <v>162</v>
      </c>
      <c r="C43" s="17" t="s">
        <v>190</v>
      </c>
      <c r="D43" s="16"/>
      <c r="E43" s="16"/>
      <c r="F43" s="16" t="s">
        <v>190</v>
      </c>
      <c r="G43" s="79" t="s">
        <v>191</v>
      </c>
      <c r="H43" s="82" t="s">
        <v>380</v>
      </c>
      <c r="I43" s="5">
        <v>75170</v>
      </c>
      <c r="J43" s="14">
        <v>101400</v>
      </c>
      <c r="K43" s="14"/>
      <c r="L43" s="14">
        <v>6000</v>
      </c>
      <c r="M43" s="37">
        <f t="shared" si="1"/>
        <v>107400</v>
      </c>
      <c r="N43" s="34"/>
      <c r="O43" s="30"/>
    </row>
    <row r="44" spans="1:15" x14ac:dyDescent="0.25">
      <c r="A44" s="36">
        <v>35</v>
      </c>
      <c r="B44" s="2" t="s">
        <v>163</v>
      </c>
      <c r="C44" s="17" t="s">
        <v>190</v>
      </c>
      <c r="D44" s="16"/>
      <c r="E44" s="16"/>
      <c r="F44" s="16" t="s">
        <v>190</v>
      </c>
      <c r="G44" s="79" t="s">
        <v>192</v>
      </c>
      <c r="H44" s="82" t="s">
        <v>193</v>
      </c>
      <c r="I44" s="5">
        <v>604890</v>
      </c>
      <c r="J44" s="14">
        <v>659770</v>
      </c>
      <c r="K44" s="14"/>
      <c r="L44" s="14">
        <v>6000</v>
      </c>
      <c r="M44" s="37">
        <f t="shared" si="1"/>
        <v>665770</v>
      </c>
      <c r="N44" s="34"/>
      <c r="O44" s="30"/>
    </row>
    <row r="45" spans="1:15" x14ac:dyDescent="0.25">
      <c r="A45" s="36">
        <v>36</v>
      </c>
      <c r="B45" s="2" t="s">
        <v>164</v>
      </c>
      <c r="C45" s="17" t="s">
        <v>194</v>
      </c>
      <c r="D45" s="16"/>
      <c r="E45" s="16"/>
      <c r="F45" s="16" t="s">
        <v>195</v>
      </c>
      <c r="G45" s="79" t="s">
        <v>196</v>
      </c>
      <c r="H45" s="92" t="s">
        <v>381</v>
      </c>
      <c r="I45" s="5">
        <v>7240</v>
      </c>
      <c r="J45" s="14">
        <v>1470</v>
      </c>
      <c r="K45" s="14"/>
      <c r="L45" s="14">
        <v>3000</v>
      </c>
      <c r="M45" s="37">
        <f t="shared" si="1"/>
        <v>10240</v>
      </c>
      <c r="N45" s="34"/>
      <c r="O45" s="30"/>
    </row>
    <row r="46" spans="1:15" ht="25.5" x14ac:dyDescent="0.25">
      <c r="A46" s="36">
        <v>37</v>
      </c>
      <c r="B46" s="2" t="s">
        <v>165</v>
      </c>
      <c r="C46" s="17" t="s">
        <v>194</v>
      </c>
      <c r="D46" s="16"/>
      <c r="E46" s="16"/>
      <c r="F46" s="17" t="s">
        <v>423</v>
      </c>
      <c r="G46" s="79" t="s">
        <v>197</v>
      </c>
      <c r="H46" s="80" t="s">
        <v>382</v>
      </c>
      <c r="I46" s="5">
        <v>870</v>
      </c>
      <c r="J46" s="14">
        <v>2670</v>
      </c>
      <c r="K46" s="14"/>
      <c r="L46" s="14">
        <v>3000</v>
      </c>
      <c r="M46" s="37">
        <f t="shared" si="1"/>
        <v>5670</v>
      </c>
      <c r="N46" s="34"/>
      <c r="O46" s="30"/>
    </row>
    <row r="47" spans="1:15" ht="25.5" x14ac:dyDescent="0.25">
      <c r="A47" s="36">
        <v>38</v>
      </c>
      <c r="B47" s="2" t="s">
        <v>166</v>
      </c>
      <c r="C47" s="17" t="s">
        <v>194</v>
      </c>
      <c r="D47" s="16"/>
      <c r="E47" s="16"/>
      <c r="F47" s="17" t="s">
        <v>423</v>
      </c>
      <c r="G47" s="79" t="s">
        <v>198</v>
      </c>
      <c r="H47" s="82" t="s">
        <v>199</v>
      </c>
      <c r="I47" s="5">
        <v>247430</v>
      </c>
      <c r="J47" s="14">
        <v>78600</v>
      </c>
      <c r="K47" s="14"/>
      <c r="L47" s="14">
        <v>3000</v>
      </c>
      <c r="M47" s="37">
        <f t="shared" si="1"/>
        <v>250430</v>
      </c>
      <c r="N47" s="34"/>
      <c r="O47" s="30"/>
    </row>
    <row r="48" spans="1:15" ht="25.5" x14ac:dyDescent="0.25">
      <c r="A48" s="36">
        <v>39</v>
      </c>
      <c r="B48" s="3" t="s">
        <v>167</v>
      </c>
      <c r="C48" s="17" t="s">
        <v>194</v>
      </c>
      <c r="D48" s="16"/>
      <c r="E48" s="16"/>
      <c r="F48" s="17" t="s">
        <v>354</v>
      </c>
      <c r="G48" s="79" t="s">
        <v>305</v>
      </c>
      <c r="H48" s="82" t="s">
        <v>200</v>
      </c>
      <c r="I48" s="5">
        <v>592750</v>
      </c>
      <c r="J48" s="14">
        <v>30260</v>
      </c>
      <c r="K48" s="14"/>
      <c r="L48" s="14">
        <v>6000</v>
      </c>
      <c r="M48" s="37">
        <f t="shared" si="1"/>
        <v>598750</v>
      </c>
      <c r="N48" s="34"/>
      <c r="O48" s="30"/>
    </row>
    <row r="49" spans="1:16" x14ac:dyDescent="0.25">
      <c r="A49" s="100">
        <v>40</v>
      </c>
      <c r="B49" s="101" t="s">
        <v>168</v>
      </c>
      <c r="C49" s="102" t="s">
        <v>201</v>
      </c>
      <c r="D49" s="103"/>
      <c r="E49" s="103"/>
      <c r="F49" s="103" t="s">
        <v>27</v>
      </c>
      <c r="G49" s="111" t="s">
        <v>202</v>
      </c>
      <c r="H49" s="121" t="s">
        <v>383</v>
      </c>
      <c r="I49" s="113">
        <f>SUM(MAX(I50:J50),MAX(I51:J51))</f>
        <v>195780</v>
      </c>
      <c r="J49" s="113"/>
      <c r="K49" s="104"/>
      <c r="L49" s="104">
        <v>11890</v>
      </c>
      <c r="M49" s="105">
        <f t="shared" si="1"/>
        <v>207670</v>
      </c>
      <c r="N49" s="107" t="s">
        <v>295</v>
      </c>
      <c r="O49" s="127"/>
      <c r="P49" s="133"/>
    </row>
    <row r="50" spans="1:16" ht="3.75" customHeight="1" x14ac:dyDescent="0.25">
      <c r="A50" s="100"/>
      <c r="B50" s="101"/>
      <c r="C50" s="102"/>
      <c r="D50" s="103"/>
      <c r="E50" s="103"/>
      <c r="F50" s="103"/>
      <c r="G50" s="111"/>
      <c r="H50" s="121"/>
      <c r="I50" s="5">
        <v>32430</v>
      </c>
      <c r="J50" s="14">
        <v>25950</v>
      </c>
      <c r="K50" s="104"/>
      <c r="L50" s="104"/>
      <c r="M50" s="105"/>
      <c r="N50" s="108"/>
      <c r="O50" s="129"/>
      <c r="P50" s="133"/>
    </row>
    <row r="51" spans="1:16" ht="12.75" hidden="1" customHeight="1" x14ac:dyDescent="0.25">
      <c r="A51" s="100"/>
      <c r="B51" s="101"/>
      <c r="C51" s="102"/>
      <c r="D51" s="103"/>
      <c r="E51" s="103"/>
      <c r="F51" s="103"/>
      <c r="G51" s="111"/>
      <c r="H51" s="121"/>
      <c r="I51" s="5">
        <v>160260</v>
      </c>
      <c r="J51" s="14">
        <v>163350</v>
      </c>
      <c r="K51" s="104"/>
      <c r="L51" s="104"/>
      <c r="M51" s="105"/>
      <c r="N51" s="108"/>
      <c r="O51" s="30"/>
      <c r="P51" s="133"/>
    </row>
    <row r="52" spans="1:16" ht="63.75" hidden="1" customHeight="1" x14ac:dyDescent="0.25">
      <c r="A52" s="100"/>
      <c r="B52" s="101"/>
      <c r="C52" s="102"/>
      <c r="D52" s="103"/>
      <c r="E52" s="103"/>
      <c r="F52" s="103"/>
      <c r="G52" s="111"/>
      <c r="H52" s="121"/>
      <c r="I52" s="5">
        <f>SUM(I50:I51)</f>
        <v>192690</v>
      </c>
      <c r="J52" s="5">
        <f>SUM(J50:J51)</f>
        <v>189300</v>
      </c>
      <c r="K52" s="104"/>
      <c r="L52" s="104"/>
      <c r="M52" s="105"/>
      <c r="N52" s="109"/>
      <c r="O52" s="30"/>
      <c r="P52" s="133"/>
    </row>
    <row r="53" spans="1:16" ht="25.5" x14ac:dyDescent="0.25">
      <c r="A53" s="36">
        <v>41</v>
      </c>
      <c r="B53" s="2" t="s">
        <v>169</v>
      </c>
      <c r="C53" s="17" t="s">
        <v>194</v>
      </c>
      <c r="D53" s="16"/>
      <c r="E53" s="16"/>
      <c r="F53" s="17" t="s">
        <v>354</v>
      </c>
      <c r="G53" s="79" t="s">
        <v>206</v>
      </c>
      <c r="H53" s="82" t="s">
        <v>207</v>
      </c>
      <c r="I53" s="5">
        <v>336350</v>
      </c>
      <c r="J53" s="14">
        <v>480170</v>
      </c>
      <c r="K53" s="14"/>
      <c r="L53" s="14">
        <v>8082</v>
      </c>
      <c r="M53" s="37">
        <f t="shared" ref="M53:M67" si="2">SUM(MAX(I53:J53),K53:L53)</f>
        <v>488252</v>
      </c>
      <c r="N53" s="34"/>
      <c r="O53" s="30"/>
    </row>
    <row r="54" spans="1:16" x14ac:dyDescent="0.25">
      <c r="A54" s="36">
        <v>42</v>
      </c>
      <c r="B54" s="2" t="s">
        <v>170</v>
      </c>
      <c r="C54" s="17" t="s">
        <v>203</v>
      </c>
      <c r="D54" s="16"/>
      <c r="E54" s="16"/>
      <c r="F54" s="16" t="s">
        <v>204</v>
      </c>
      <c r="G54" s="79">
        <v>576</v>
      </c>
      <c r="H54" s="82" t="s">
        <v>384</v>
      </c>
      <c r="I54" s="5">
        <v>88200</v>
      </c>
      <c r="J54" s="14">
        <v>76690</v>
      </c>
      <c r="K54" s="14"/>
      <c r="L54" s="14">
        <v>5200</v>
      </c>
      <c r="M54" s="37">
        <f t="shared" si="2"/>
        <v>93400</v>
      </c>
      <c r="N54" s="34"/>
      <c r="O54" s="30"/>
    </row>
    <row r="55" spans="1:16" x14ac:dyDescent="0.25">
      <c r="A55" s="36">
        <v>43</v>
      </c>
      <c r="B55" s="2" t="s">
        <v>171</v>
      </c>
      <c r="C55" s="17" t="s">
        <v>203</v>
      </c>
      <c r="D55" s="16"/>
      <c r="E55" s="16"/>
      <c r="F55" s="16" t="s">
        <v>204</v>
      </c>
      <c r="G55" s="93">
        <v>938</v>
      </c>
      <c r="H55" s="80" t="s">
        <v>385</v>
      </c>
      <c r="I55" s="5">
        <v>130260</v>
      </c>
      <c r="J55" s="14">
        <v>178610</v>
      </c>
      <c r="K55" s="14"/>
      <c r="L55" s="14">
        <v>5200</v>
      </c>
      <c r="M55" s="37">
        <f t="shared" si="2"/>
        <v>183810</v>
      </c>
      <c r="N55" s="34"/>
      <c r="O55" s="30"/>
    </row>
    <row r="56" spans="1:16" ht="30" x14ac:dyDescent="0.25">
      <c r="A56" s="36">
        <v>44</v>
      </c>
      <c r="B56" s="2" t="s">
        <v>172</v>
      </c>
      <c r="C56" s="17" t="s">
        <v>208</v>
      </c>
      <c r="D56" s="21"/>
      <c r="E56" s="16"/>
      <c r="F56" s="22" t="s">
        <v>208</v>
      </c>
      <c r="G56" s="94" t="s">
        <v>306</v>
      </c>
      <c r="H56" s="80" t="s">
        <v>300</v>
      </c>
      <c r="I56" s="5">
        <v>411900</v>
      </c>
      <c r="J56" s="14">
        <v>1219430</v>
      </c>
      <c r="K56" s="14"/>
      <c r="L56" s="14">
        <f>12221+15972</f>
        <v>28193</v>
      </c>
      <c r="M56" s="37">
        <f t="shared" si="2"/>
        <v>1247623</v>
      </c>
      <c r="N56" s="34"/>
      <c r="O56" s="30"/>
    </row>
    <row r="57" spans="1:16" x14ac:dyDescent="0.25">
      <c r="A57" s="36">
        <v>45</v>
      </c>
      <c r="B57" s="2" t="s">
        <v>173</v>
      </c>
      <c r="C57" s="17" t="s">
        <v>209</v>
      </c>
      <c r="D57" s="16"/>
      <c r="E57" s="16"/>
      <c r="F57" s="16" t="s">
        <v>209</v>
      </c>
      <c r="G57" s="79">
        <v>1266</v>
      </c>
      <c r="H57" s="82" t="s">
        <v>210</v>
      </c>
      <c r="I57" s="5">
        <v>852990</v>
      </c>
      <c r="J57" s="14">
        <v>790916</v>
      </c>
      <c r="K57" s="14"/>
      <c r="L57" s="14">
        <v>12000</v>
      </c>
      <c r="M57" s="37">
        <f t="shared" si="2"/>
        <v>864990</v>
      </c>
      <c r="N57" s="34"/>
      <c r="O57" s="30"/>
    </row>
    <row r="58" spans="1:16" x14ac:dyDescent="0.25">
      <c r="A58" s="55">
        <v>46</v>
      </c>
      <c r="B58" s="56" t="s">
        <v>174</v>
      </c>
      <c r="C58" s="22" t="s">
        <v>211</v>
      </c>
      <c r="D58" s="57"/>
      <c r="E58" s="57"/>
      <c r="F58" s="21" t="s">
        <v>28</v>
      </c>
      <c r="G58" s="93" t="s">
        <v>212</v>
      </c>
      <c r="H58" s="82" t="s">
        <v>438</v>
      </c>
      <c r="I58" s="5">
        <v>275050</v>
      </c>
      <c r="J58" s="14">
        <v>199000</v>
      </c>
      <c r="K58" s="14"/>
      <c r="L58" s="14">
        <v>6534</v>
      </c>
      <c r="M58" s="37">
        <f t="shared" si="2"/>
        <v>281584</v>
      </c>
      <c r="N58" s="34"/>
      <c r="O58" s="30"/>
    </row>
    <row r="59" spans="1:16" x14ac:dyDescent="0.25">
      <c r="A59" s="36">
        <v>47</v>
      </c>
      <c r="B59" s="2" t="s">
        <v>175</v>
      </c>
      <c r="C59" s="17" t="s">
        <v>211</v>
      </c>
      <c r="D59" s="16"/>
      <c r="E59" s="16"/>
      <c r="F59" s="16" t="s">
        <v>28</v>
      </c>
      <c r="G59" s="79" t="s">
        <v>213</v>
      </c>
      <c r="H59" s="82" t="s">
        <v>214</v>
      </c>
      <c r="I59" s="5">
        <v>226800</v>
      </c>
      <c r="J59" s="14">
        <v>274670</v>
      </c>
      <c r="K59" s="14"/>
      <c r="L59" s="14">
        <v>6534</v>
      </c>
      <c r="M59" s="37">
        <f t="shared" si="2"/>
        <v>281204</v>
      </c>
      <c r="N59" s="34"/>
      <c r="O59" s="30"/>
    </row>
    <row r="60" spans="1:16" x14ac:dyDescent="0.25">
      <c r="A60" s="36">
        <v>48</v>
      </c>
      <c r="B60" s="2" t="s">
        <v>176</v>
      </c>
      <c r="C60" s="17" t="s">
        <v>29</v>
      </c>
      <c r="D60" s="16"/>
      <c r="E60" s="16"/>
      <c r="F60" s="21" t="s">
        <v>29</v>
      </c>
      <c r="G60" s="79">
        <v>2916</v>
      </c>
      <c r="H60" s="80" t="s">
        <v>205</v>
      </c>
      <c r="I60" s="5">
        <v>3440</v>
      </c>
      <c r="J60" s="14">
        <v>15290</v>
      </c>
      <c r="K60" s="14"/>
      <c r="L60" s="14" t="s">
        <v>296</v>
      </c>
      <c r="M60" s="37">
        <f t="shared" si="2"/>
        <v>15290</v>
      </c>
      <c r="N60" s="34"/>
      <c r="O60" s="27"/>
    </row>
    <row r="61" spans="1:16" x14ac:dyDescent="0.25">
      <c r="A61" s="36">
        <v>49</v>
      </c>
      <c r="B61" s="2" t="s">
        <v>177</v>
      </c>
      <c r="C61" s="17" t="s">
        <v>29</v>
      </c>
      <c r="D61" s="16"/>
      <c r="E61" s="16"/>
      <c r="F61" s="16" t="s">
        <v>29</v>
      </c>
      <c r="G61" s="79" t="s">
        <v>215</v>
      </c>
      <c r="H61" s="82" t="s">
        <v>386</v>
      </c>
      <c r="I61" s="5">
        <v>95420</v>
      </c>
      <c r="J61" s="14">
        <v>84840</v>
      </c>
      <c r="K61" s="14"/>
      <c r="L61" s="14" t="s">
        <v>296</v>
      </c>
      <c r="M61" s="37">
        <f t="shared" si="2"/>
        <v>95420</v>
      </c>
      <c r="N61" s="34"/>
      <c r="O61" s="27"/>
    </row>
    <row r="62" spans="1:16" ht="14.25" customHeight="1" x14ac:dyDescent="0.25">
      <c r="A62" s="36">
        <v>50</v>
      </c>
      <c r="B62" s="2" t="s">
        <v>178</v>
      </c>
      <c r="C62" s="17" t="s">
        <v>26</v>
      </c>
      <c r="D62" s="16"/>
      <c r="E62" s="16"/>
      <c r="F62" s="17" t="s">
        <v>217</v>
      </c>
      <c r="G62" s="79" t="s">
        <v>218</v>
      </c>
      <c r="H62" s="82" t="s">
        <v>21</v>
      </c>
      <c r="I62" s="5">
        <v>1014920</v>
      </c>
      <c r="J62" s="14">
        <v>356560</v>
      </c>
      <c r="K62" s="14"/>
      <c r="L62" s="14">
        <v>13068</v>
      </c>
      <c r="M62" s="37">
        <f t="shared" si="2"/>
        <v>1027988</v>
      </c>
      <c r="N62" s="35" t="s">
        <v>324</v>
      </c>
      <c r="O62" s="30"/>
    </row>
    <row r="63" spans="1:16" x14ac:dyDescent="0.25">
      <c r="A63" s="36">
        <v>51</v>
      </c>
      <c r="B63" s="2" t="s">
        <v>179</v>
      </c>
      <c r="C63" s="17" t="s">
        <v>26</v>
      </c>
      <c r="D63" s="16"/>
      <c r="E63" s="16"/>
      <c r="F63" s="16" t="s">
        <v>26</v>
      </c>
      <c r="G63" s="79" t="s">
        <v>219</v>
      </c>
      <c r="H63" s="82" t="s">
        <v>21</v>
      </c>
      <c r="I63" s="5">
        <v>89400</v>
      </c>
      <c r="J63" s="14">
        <v>23860</v>
      </c>
      <c r="K63" s="14"/>
      <c r="L63" s="14" t="s">
        <v>296</v>
      </c>
      <c r="M63" s="37">
        <f t="shared" si="2"/>
        <v>89400</v>
      </c>
      <c r="N63" s="34"/>
      <c r="O63" s="30"/>
    </row>
    <row r="64" spans="1:16" ht="38.25" x14ac:dyDescent="0.25">
      <c r="A64" s="36">
        <v>52</v>
      </c>
      <c r="B64" s="2" t="s">
        <v>180</v>
      </c>
      <c r="C64" s="22" t="s">
        <v>362</v>
      </c>
      <c r="D64" s="16"/>
      <c r="E64" s="16"/>
      <c r="F64" s="16" t="s">
        <v>362</v>
      </c>
      <c r="G64" s="79" t="s">
        <v>430</v>
      </c>
      <c r="H64" s="82" t="s">
        <v>220</v>
      </c>
      <c r="I64" s="5">
        <v>2454720</v>
      </c>
      <c r="J64" s="14">
        <v>1560250</v>
      </c>
      <c r="K64" s="14"/>
      <c r="L64" s="14">
        <v>20328</v>
      </c>
      <c r="M64" s="37">
        <f t="shared" si="2"/>
        <v>2475048</v>
      </c>
      <c r="N64" s="34"/>
      <c r="O64" s="30"/>
    </row>
    <row r="65" spans="1:16" x14ac:dyDescent="0.25">
      <c r="A65" s="36">
        <v>53</v>
      </c>
      <c r="B65" s="2" t="s">
        <v>181</v>
      </c>
      <c r="C65" s="17" t="s">
        <v>24</v>
      </c>
      <c r="D65" s="16"/>
      <c r="E65" s="16"/>
      <c r="F65" s="16" t="s">
        <v>24</v>
      </c>
      <c r="G65" s="79" t="s">
        <v>425</v>
      </c>
      <c r="H65" s="82" t="s">
        <v>387</v>
      </c>
      <c r="I65" s="5">
        <v>497690</v>
      </c>
      <c r="J65" s="14">
        <v>259340</v>
      </c>
      <c r="K65" s="14"/>
      <c r="L65" s="14">
        <v>12000</v>
      </c>
      <c r="M65" s="37">
        <f t="shared" si="2"/>
        <v>509690</v>
      </c>
      <c r="N65" s="34"/>
      <c r="O65" s="27"/>
    </row>
    <row r="66" spans="1:16" x14ac:dyDescent="0.25">
      <c r="A66" s="36">
        <v>54</v>
      </c>
      <c r="B66" s="2" t="s">
        <v>182</v>
      </c>
      <c r="C66" s="17" t="s">
        <v>221</v>
      </c>
      <c r="D66" s="16"/>
      <c r="E66" s="16"/>
      <c r="F66" s="16" t="s">
        <v>221</v>
      </c>
      <c r="G66" s="79" t="s">
        <v>303</v>
      </c>
      <c r="H66" s="82" t="s">
        <v>388</v>
      </c>
      <c r="I66" s="5">
        <v>75610</v>
      </c>
      <c r="J66" s="14">
        <v>83590</v>
      </c>
      <c r="K66" s="14"/>
      <c r="L66" s="14">
        <v>12000</v>
      </c>
      <c r="M66" s="37">
        <f t="shared" si="2"/>
        <v>95590</v>
      </c>
      <c r="N66" s="34"/>
      <c r="O66" s="27"/>
    </row>
    <row r="67" spans="1:16" ht="15" customHeight="1" x14ac:dyDescent="0.25">
      <c r="A67" s="100">
        <v>55</v>
      </c>
      <c r="B67" s="101" t="s">
        <v>184</v>
      </c>
      <c r="C67" s="102" t="s">
        <v>24</v>
      </c>
      <c r="D67" s="103"/>
      <c r="E67" s="103"/>
      <c r="F67" s="103" t="s">
        <v>24</v>
      </c>
      <c r="G67" s="111" t="s">
        <v>307</v>
      </c>
      <c r="H67" s="122" t="s">
        <v>389</v>
      </c>
      <c r="I67" s="113">
        <f>SUM(MAX(I68:J68),MAX(I69:J69))</f>
        <v>10620</v>
      </c>
      <c r="J67" s="113"/>
      <c r="K67" s="104"/>
      <c r="L67" s="104" t="s">
        <v>296</v>
      </c>
      <c r="M67" s="105">
        <f t="shared" si="2"/>
        <v>10620</v>
      </c>
      <c r="N67" s="107" t="s">
        <v>290</v>
      </c>
      <c r="O67" s="134"/>
      <c r="P67" s="133"/>
    </row>
    <row r="68" spans="1:16" x14ac:dyDescent="0.25">
      <c r="A68" s="100"/>
      <c r="B68" s="101"/>
      <c r="C68" s="102"/>
      <c r="D68" s="103"/>
      <c r="E68" s="103"/>
      <c r="F68" s="103"/>
      <c r="G68" s="111"/>
      <c r="H68" s="122"/>
      <c r="I68" s="5">
        <v>2080</v>
      </c>
      <c r="J68" s="14">
        <v>9790</v>
      </c>
      <c r="K68" s="104"/>
      <c r="L68" s="104"/>
      <c r="M68" s="105"/>
      <c r="N68" s="108"/>
      <c r="O68" s="135"/>
      <c r="P68" s="133"/>
    </row>
    <row r="69" spans="1:16" ht="12.75" hidden="1" customHeight="1" x14ac:dyDescent="0.25">
      <c r="A69" s="100"/>
      <c r="B69" s="101"/>
      <c r="C69" s="102"/>
      <c r="D69" s="103"/>
      <c r="E69" s="103"/>
      <c r="F69" s="103"/>
      <c r="G69" s="111"/>
      <c r="H69" s="122"/>
      <c r="I69" s="5">
        <v>830</v>
      </c>
      <c r="J69" s="14">
        <v>120</v>
      </c>
      <c r="K69" s="104"/>
      <c r="L69" s="104"/>
      <c r="M69" s="105"/>
      <c r="N69" s="108"/>
      <c r="O69" s="27"/>
      <c r="P69" s="133"/>
    </row>
    <row r="70" spans="1:16" ht="12.75" hidden="1" customHeight="1" x14ac:dyDescent="0.25">
      <c r="A70" s="100"/>
      <c r="B70" s="101"/>
      <c r="C70" s="102"/>
      <c r="D70" s="103"/>
      <c r="E70" s="103"/>
      <c r="F70" s="103"/>
      <c r="G70" s="111"/>
      <c r="H70" s="122"/>
      <c r="I70" s="5">
        <f>SUM(I68:I69)</f>
        <v>2910</v>
      </c>
      <c r="J70" s="5">
        <f>SUM(J68:J69)</f>
        <v>9910</v>
      </c>
      <c r="K70" s="104"/>
      <c r="L70" s="104"/>
      <c r="M70" s="105"/>
      <c r="N70" s="109"/>
      <c r="O70" s="27"/>
      <c r="P70" s="133"/>
    </row>
    <row r="71" spans="1:16" x14ac:dyDescent="0.25">
      <c r="A71" s="36">
        <v>56</v>
      </c>
      <c r="B71" s="2" t="s">
        <v>183</v>
      </c>
      <c r="C71" s="17" t="s">
        <v>222</v>
      </c>
      <c r="D71" s="16"/>
      <c r="E71" s="16"/>
      <c r="F71" s="16" t="s">
        <v>28</v>
      </c>
      <c r="G71" s="79" t="s">
        <v>223</v>
      </c>
      <c r="H71" s="82" t="s">
        <v>390</v>
      </c>
      <c r="I71" s="5">
        <v>16390</v>
      </c>
      <c r="J71" s="14">
        <v>337650</v>
      </c>
      <c r="K71" s="14"/>
      <c r="L71" s="14">
        <v>9350</v>
      </c>
      <c r="M71" s="37">
        <f t="shared" ref="M71:M89" si="3">SUM(MAX(I71:J71),K71:L71)</f>
        <v>347000</v>
      </c>
      <c r="N71" s="34"/>
      <c r="O71" s="30"/>
    </row>
    <row r="72" spans="1:16" x14ac:dyDescent="0.25">
      <c r="A72" s="36">
        <v>57</v>
      </c>
      <c r="B72" s="2" t="s">
        <v>326</v>
      </c>
      <c r="C72" s="17" t="s">
        <v>327</v>
      </c>
      <c r="D72" s="16"/>
      <c r="E72" s="16"/>
      <c r="F72" s="16" t="s">
        <v>328</v>
      </c>
      <c r="G72" s="89" t="s">
        <v>329</v>
      </c>
      <c r="H72" s="82" t="s">
        <v>391</v>
      </c>
      <c r="I72" s="5">
        <v>436910</v>
      </c>
      <c r="J72" s="14">
        <v>239800</v>
      </c>
      <c r="K72" s="14"/>
      <c r="L72" s="14">
        <v>8550</v>
      </c>
      <c r="M72" s="37">
        <f t="shared" si="3"/>
        <v>445460</v>
      </c>
      <c r="N72" s="34"/>
      <c r="O72" s="27"/>
    </row>
    <row r="73" spans="1:16" x14ac:dyDescent="0.25">
      <c r="A73" s="36">
        <v>58</v>
      </c>
      <c r="B73" s="2" t="s">
        <v>224</v>
      </c>
      <c r="C73" s="17" t="s">
        <v>254</v>
      </c>
      <c r="D73" s="16"/>
      <c r="E73" s="16"/>
      <c r="F73" s="16" t="s">
        <v>254</v>
      </c>
      <c r="G73" s="89">
        <v>126</v>
      </c>
      <c r="H73" s="82" t="s">
        <v>392</v>
      </c>
      <c r="I73" s="5">
        <v>641620</v>
      </c>
      <c r="J73" s="14">
        <v>826180</v>
      </c>
      <c r="K73" s="14"/>
      <c r="L73" s="14">
        <v>5445</v>
      </c>
      <c r="M73" s="37">
        <f t="shared" si="3"/>
        <v>831625</v>
      </c>
      <c r="N73" s="34"/>
      <c r="O73" s="30"/>
    </row>
    <row r="74" spans="1:16" x14ac:dyDescent="0.25">
      <c r="A74" s="36">
        <v>59</v>
      </c>
      <c r="B74" s="2" t="s">
        <v>225</v>
      </c>
      <c r="C74" s="17" t="s">
        <v>254</v>
      </c>
      <c r="D74" s="16"/>
      <c r="E74" s="16"/>
      <c r="F74" s="16" t="s">
        <v>254</v>
      </c>
      <c r="G74" s="89">
        <v>3654</v>
      </c>
      <c r="H74" s="90" t="s">
        <v>322</v>
      </c>
      <c r="I74" s="5">
        <v>418690</v>
      </c>
      <c r="J74" s="14">
        <v>618470</v>
      </c>
      <c r="K74" s="14"/>
      <c r="L74" s="14">
        <v>5445</v>
      </c>
      <c r="M74" s="37">
        <f t="shared" si="3"/>
        <v>623915</v>
      </c>
      <c r="N74" s="34"/>
      <c r="O74" s="30"/>
    </row>
    <row r="75" spans="1:16" x14ac:dyDescent="0.25">
      <c r="A75" s="36">
        <v>60</v>
      </c>
      <c r="B75" s="2" t="s">
        <v>226</v>
      </c>
      <c r="C75" s="17" t="s">
        <v>255</v>
      </c>
      <c r="D75" s="16"/>
      <c r="E75" s="16"/>
      <c r="F75" s="16" t="s">
        <v>256</v>
      </c>
      <c r="G75" s="79" t="s">
        <v>424</v>
      </c>
      <c r="H75" s="12" t="s">
        <v>393</v>
      </c>
      <c r="I75" s="26">
        <v>2338140</v>
      </c>
      <c r="J75" s="14">
        <v>3621430</v>
      </c>
      <c r="K75" s="14"/>
      <c r="L75" s="14">
        <v>10890</v>
      </c>
      <c r="M75" s="37">
        <f t="shared" si="3"/>
        <v>3632320</v>
      </c>
      <c r="N75" s="34"/>
      <c r="O75" s="30"/>
    </row>
    <row r="76" spans="1:16" x14ac:dyDescent="0.25">
      <c r="A76" s="36">
        <v>61</v>
      </c>
      <c r="B76" s="2" t="s">
        <v>227</v>
      </c>
      <c r="C76" s="17" t="s">
        <v>257</v>
      </c>
      <c r="D76" s="16"/>
      <c r="E76" s="16"/>
      <c r="F76" s="16" t="s">
        <v>257</v>
      </c>
      <c r="G76" s="79">
        <v>426</v>
      </c>
      <c r="H76" s="91" t="s">
        <v>394</v>
      </c>
      <c r="I76" s="5">
        <v>553660</v>
      </c>
      <c r="J76" s="14">
        <v>340000</v>
      </c>
      <c r="K76" s="14"/>
      <c r="L76" s="14">
        <v>7250</v>
      </c>
      <c r="M76" s="37">
        <f t="shared" si="3"/>
        <v>560910</v>
      </c>
      <c r="N76" s="34"/>
      <c r="O76" s="30"/>
    </row>
    <row r="77" spans="1:16" x14ac:dyDescent="0.25">
      <c r="A77" s="36">
        <v>62</v>
      </c>
      <c r="B77" s="2" t="s">
        <v>228</v>
      </c>
      <c r="C77" s="17" t="s">
        <v>257</v>
      </c>
      <c r="D77" s="16"/>
      <c r="E77" s="16"/>
      <c r="F77" s="16" t="s">
        <v>257</v>
      </c>
      <c r="G77" s="79">
        <v>459</v>
      </c>
      <c r="H77" s="82" t="s">
        <v>395</v>
      </c>
      <c r="I77" s="5">
        <v>38830</v>
      </c>
      <c r="J77" s="14">
        <v>55390</v>
      </c>
      <c r="K77" s="14"/>
      <c r="L77" s="14">
        <v>3140</v>
      </c>
      <c r="M77" s="37">
        <f t="shared" si="3"/>
        <v>58530</v>
      </c>
      <c r="N77" s="34"/>
      <c r="O77" s="30"/>
    </row>
    <row r="78" spans="1:16" x14ac:dyDescent="0.25">
      <c r="A78" s="36">
        <v>63</v>
      </c>
      <c r="B78" s="2" t="s">
        <v>229</v>
      </c>
      <c r="C78" s="17" t="s">
        <v>257</v>
      </c>
      <c r="D78" s="16"/>
      <c r="E78" s="16"/>
      <c r="F78" s="16" t="s">
        <v>363</v>
      </c>
      <c r="G78" s="79" t="s">
        <v>318</v>
      </c>
      <c r="H78" s="82" t="s">
        <v>21</v>
      </c>
      <c r="I78" s="5">
        <v>89050</v>
      </c>
      <c r="J78" s="14">
        <v>84000</v>
      </c>
      <c r="K78" s="14"/>
      <c r="L78" s="14">
        <v>3404</v>
      </c>
      <c r="M78" s="37">
        <f t="shared" si="3"/>
        <v>92454</v>
      </c>
      <c r="N78" s="34"/>
      <c r="O78" s="30"/>
    </row>
    <row r="79" spans="1:16" ht="25.5" x14ac:dyDescent="0.25">
      <c r="A79" s="36">
        <v>64</v>
      </c>
      <c r="B79" s="2" t="s">
        <v>230</v>
      </c>
      <c r="C79" s="17" t="s">
        <v>258</v>
      </c>
      <c r="D79" s="16"/>
      <c r="E79" s="16"/>
      <c r="F79" s="16" t="s">
        <v>258</v>
      </c>
      <c r="G79" s="79" t="s">
        <v>431</v>
      </c>
      <c r="H79" s="80" t="s">
        <v>259</v>
      </c>
      <c r="I79" s="5">
        <v>50500</v>
      </c>
      <c r="J79" s="14">
        <v>310430</v>
      </c>
      <c r="K79" s="14"/>
      <c r="L79" s="14">
        <v>10164</v>
      </c>
      <c r="M79" s="37">
        <f t="shared" si="3"/>
        <v>320594</v>
      </c>
      <c r="N79" s="34"/>
      <c r="O79" s="30"/>
    </row>
    <row r="80" spans="1:16" x14ac:dyDescent="0.25">
      <c r="A80" s="36">
        <v>65</v>
      </c>
      <c r="B80" s="2" t="s">
        <v>231</v>
      </c>
      <c r="C80" s="17" t="s">
        <v>260</v>
      </c>
      <c r="D80" s="16"/>
      <c r="E80" s="16"/>
      <c r="F80" s="16" t="s">
        <v>261</v>
      </c>
      <c r="G80" s="79">
        <v>1107</v>
      </c>
      <c r="H80" s="80" t="s">
        <v>262</v>
      </c>
      <c r="I80" s="5">
        <v>1462930</v>
      </c>
      <c r="J80" s="14">
        <v>955000</v>
      </c>
      <c r="K80" s="14"/>
      <c r="L80" s="14">
        <v>5082</v>
      </c>
      <c r="M80" s="37">
        <f t="shared" si="3"/>
        <v>1468012</v>
      </c>
      <c r="N80" s="34"/>
      <c r="O80" s="30"/>
    </row>
    <row r="81" spans="1:16" x14ac:dyDescent="0.25">
      <c r="A81" s="36">
        <v>66</v>
      </c>
      <c r="B81" s="2" t="s">
        <v>232</v>
      </c>
      <c r="C81" s="17" t="s">
        <v>260</v>
      </c>
      <c r="D81" s="16"/>
      <c r="E81" s="16"/>
      <c r="F81" s="16" t="s">
        <v>261</v>
      </c>
      <c r="G81" s="79" t="s">
        <v>263</v>
      </c>
      <c r="H81" s="80" t="s">
        <v>396</v>
      </c>
      <c r="I81" s="5">
        <v>114230</v>
      </c>
      <c r="J81" s="14">
        <v>72890</v>
      </c>
      <c r="K81" s="14"/>
      <c r="L81" s="14">
        <v>5082</v>
      </c>
      <c r="M81" s="37">
        <f t="shared" si="3"/>
        <v>119312</v>
      </c>
      <c r="N81" s="34"/>
      <c r="O81" s="30"/>
    </row>
    <row r="82" spans="1:16" ht="76.5" customHeight="1" x14ac:dyDescent="0.25">
      <c r="A82" s="36">
        <v>67</v>
      </c>
      <c r="B82" s="2" t="s">
        <v>233</v>
      </c>
      <c r="C82" s="17" t="s">
        <v>264</v>
      </c>
      <c r="D82" s="16" t="s">
        <v>216</v>
      </c>
      <c r="E82" s="17" t="s">
        <v>359</v>
      </c>
      <c r="F82" s="16" t="s">
        <v>265</v>
      </c>
      <c r="G82" s="89" t="s">
        <v>319</v>
      </c>
      <c r="H82" s="82" t="s">
        <v>397</v>
      </c>
      <c r="I82" s="5">
        <v>15536690</v>
      </c>
      <c r="J82" s="14">
        <v>9461000</v>
      </c>
      <c r="K82" s="14"/>
      <c r="L82" s="14">
        <v>49368</v>
      </c>
      <c r="M82" s="37">
        <f t="shared" si="3"/>
        <v>15586058</v>
      </c>
      <c r="N82" s="35" t="s">
        <v>292</v>
      </c>
      <c r="O82" s="30"/>
    </row>
    <row r="83" spans="1:16" x14ac:dyDescent="0.25">
      <c r="A83" s="36">
        <v>68</v>
      </c>
      <c r="B83" s="2" t="s">
        <v>234</v>
      </c>
      <c r="C83" s="17" t="s">
        <v>264</v>
      </c>
      <c r="D83" s="16"/>
      <c r="E83" s="16"/>
      <c r="F83" s="16" t="s">
        <v>266</v>
      </c>
      <c r="G83" s="79">
        <v>708</v>
      </c>
      <c r="H83" s="80" t="s">
        <v>322</v>
      </c>
      <c r="I83" s="5">
        <v>2060110</v>
      </c>
      <c r="J83" s="14">
        <v>2518410</v>
      </c>
      <c r="K83" s="14"/>
      <c r="L83" s="14">
        <v>4598</v>
      </c>
      <c r="M83" s="37">
        <f t="shared" si="3"/>
        <v>2523008</v>
      </c>
      <c r="N83" s="34"/>
      <c r="O83" s="30"/>
    </row>
    <row r="84" spans="1:16" x14ac:dyDescent="0.25">
      <c r="A84" s="36">
        <v>69</v>
      </c>
      <c r="B84" s="2" t="s">
        <v>235</v>
      </c>
      <c r="C84" s="17" t="s">
        <v>264</v>
      </c>
      <c r="D84" s="16"/>
      <c r="E84" s="16"/>
      <c r="F84" s="16" t="s">
        <v>266</v>
      </c>
      <c r="G84" s="79">
        <v>2975</v>
      </c>
      <c r="H84" s="80" t="s">
        <v>323</v>
      </c>
      <c r="I84" s="5">
        <v>3861840</v>
      </c>
      <c r="J84" s="14">
        <v>984000</v>
      </c>
      <c r="K84" s="14"/>
      <c r="L84" s="14">
        <v>4598</v>
      </c>
      <c r="M84" s="37">
        <f t="shared" si="3"/>
        <v>3866438</v>
      </c>
      <c r="N84" s="34"/>
      <c r="O84" s="30"/>
    </row>
    <row r="85" spans="1:16" x14ac:dyDescent="0.25">
      <c r="A85" s="36">
        <v>70</v>
      </c>
      <c r="B85" s="2" t="s">
        <v>236</v>
      </c>
      <c r="C85" s="17" t="s">
        <v>267</v>
      </c>
      <c r="D85" s="16"/>
      <c r="E85" s="16"/>
      <c r="F85" s="16" t="s">
        <v>268</v>
      </c>
      <c r="G85" s="79" t="s">
        <v>269</v>
      </c>
      <c r="H85" s="80" t="s">
        <v>398</v>
      </c>
      <c r="I85" s="5">
        <v>47690</v>
      </c>
      <c r="J85" s="14">
        <v>26380</v>
      </c>
      <c r="K85" s="14"/>
      <c r="L85" s="14">
        <v>1450</v>
      </c>
      <c r="M85" s="37">
        <f t="shared" si="3"/>
        <v>49140</v>
      </c>
      <c r="N85" s="34"/>
      <c r="O85" s="30"/>
    </row>
    <row r="86" spans="1:16" ht="25.5" x14ac:dyDescent="0.25">
      <c r="A86" s="36">
        <v>71</v>
      </c>
      <c r="B86" s="2" t="s">
        <v>237</v>
      </c>
      <c r="C86" s="17" t="s">
        <v>267</v>
      </c>
      <c r="D86" s="16"/>
      <c r="E86" s="16"/>
      <c r="F86" s="16" t="s">
        <v>268</v>
      </c>
      <c r="G86" s="79" t="s">
        <v>426</v>
      </c>
      <c r="H86" s="80" t="s">
        <v>399</v>
      </c>
      <c r="I86" s="5">
        <v>569760</v>
      </c>
      <c r="J86" s="14">
        <v>310290</v>
      </c>
      <c r="K86" s="14"/>
      <c r="L86" s="14">
        <v>16972</v>
      </c>
      <c r="M86" s="37">
        <f t="shared" si="3"/>
        <v>586732</v>
      </c>
      <c r="N86" s="34"/>
      <c r="O86" s="30"/>
    </row>
    <row r="87" spans="1:16" x14ac:dyDescent="0.25">
      <c r="A87" s="36">
        <v>72</v>
      </c>
      <c r="B87" s="2" t="s">
        <v>238</v>
      </c>
      <c r="C87" s="17" t="s">
        <v>267</v>
      </c>
      <c r="D87" s="16"/>
      <c r="E87" s="16"/>
      <c r="F87" s="16" t="s">
        <v>268</v>
      </c>
      <c r="G87" s="89" t="s">
        <v>427</v>
      </c>
      <c r="H87" s="82" t="s">
        <v>321</v>
      </c>
      <c r="I87" s="5">
        <v>262350</v>
      </c>
      <c r="J87" s="14">
        <v>674340</v>
      </c>
      <c r="K87" s="14"/>
      <c r="L87" s="14">
        <v>1906</v>
      </c>
      <c r="M87" s="37">
        <f t="shared" si="3"/>
        <v>676246</v>
      </c>
      <c r="N87" s="34"/>
      <c r="O87" s="30"/>
    </row>
    <row r="88" spans="1:16" x14ac:dyDescent="0.25">
      <c r="A88" s="36">
        <v>73</v>
      </c>
      <c r="B88" s="2" t="s">
        <v>252</v>
      </c>
      <c r="C88" s="17" t="s">
        <v>17</v>
      </c>
      <c r="D88" s="16"/>
      <c r="E88" s="16"/>
      <c r="F88" s="16" t="s">
        <v>18</v>
      </c>
      <c r="G88" s="79" t="s">
        <v>283</v>
      </c>
      <c r="H88" s="80" t="s">
        <v>400</v>
      </c>
      <c r="I88" s="5">
        <v>3425680</v>
      </c>
      <c r="J88" s="14">
        <v>3278630</v>
      </c>
      <c r="K88" s="14"/>
      <c r="L88" s="14">
        <v>24232</v>
      </c>
      <c r="M88" s="37">
        <f t="shared" si="3"/>
        <v>3449912</v>
      </c>
      <c r="N88" s="34"/>
      <c r="O88" s="30"/>
    </row>
    <row r="89" spans="1:16" x14ac:dyDescent="0.25">
      <c r="A89" s="100">
        <v>74</v>
      </c>
      <c r="B89" s="101" t="s">
        <v>239</v>
      </c>
      <c r="C89" s="102" t="s">
        <v>17</v>
      </c>
      <c r="D89" s="103" t="s">
        <v>17</v>
      </c>
      <c r="E89" s="103" t="s">
        <v>285</v>
      </c>
      <c r="F89" s="103" t="s">
        <v>18</v>
      </c>
      <c r="G89" s="111" t="s">
        <v>352</v>
      </c>
      <c r="H89" s="122" t="s">
        <v>297</v>
      </c>
      <c r="I89" s="113">
        <f>SUM(MAX(I90:J90),MAX(SUM(I91:I92),SUM(J91:J92)))</f>
        <v>7298610</v>
      </c>
      <c r="J89" s="113"/>
      <c r="K89" s="104"/>
      <c r="L89" s="104">
        <f>91612+3267</f>
        <v>94879</v>
      </c>
      <c r="M89" s="105">
        <f t="shared" si="3"/>
        <v>7393489</v>
      </c>
      <c r="N89" s="117" t="s">
        <v>298</v>
      </c>
      <c r="O89" s="127"/>
      <c r="P89" s="133"/>
    </row>
    <row r="90" spans="1:16" ht="12.75" customHeight="1" x14ac:dyDescent="0.25">
      <c r="A90" s="100"/>
      <c r="B90" s="101"/>
      <c r="C90" s="102"/>
      <c r="D90" s="103"/>
      <c r="E90" s="103"/>
      <c r="F90" s="103"/>
      <c r="G90" s="111"/>
      <c r="H90" s="122"/>
      <c r="I90" s="5">
        <v>6712230</v>
      </c>
      <c r="J90" s="14">
        <v>7212000</v>
      </c>
      <c r="K90" s="104"/>
      <c r="L90" s="104"/>
      <c r="M90" s="105"/>
      <c r="N90" s="118"/>
      <c r="O90" s="128"/>
      <c r="P90" s="133"/>
    </row>
    <row r="91" spans="1:16" ht="12.75" customHeight="1" x14ac:dyDescent="0.25">
      <c r="A91" s="100"/>
      <c r="B91" s="101"/>
      <c r="C91" s="102"/>
      <c r="D91" s="103"/>
      <c r="E91" s="103"/>
      <c r="F91" s="103"/>
      <c r="G91" s="111"/>
      <c r="H91" s="122"/>
      <c r="I91" s="5">
        <v>124230</v>
      </c>
      <c r="J91" s="14">
        <v>26000</v>
      </c>
      <c r="K91" s="104"/>
      <c r="L91" s="104"/>
      <c r="M91" s="105"/>
      <c r="N91" s="118"/>
      <c r="O91" s="128"/>
      <c r="P91" s="133"/>
    </row>
    <row r="92" spans="1:16" ht="3" customHeight="1" x14ac:dyDescent="0.25">
      <c r="A92" s="100"/>
      <c r="B92" s="101"/>
      <c r="C92" s="102"/>
      <c r="D92" s="103"/>
      <c r="E92" s="103"/>
      <c r="F92" s="103"/>
      <c r="G92" s="111"/>
      <c r="H92" s="122"/>
      <c r="I92" s="5">
        <v>-37620</v>
      </c>
      <c r="J92" s="14"/>
      <c r="K92" s="104"/>
      <c r="L92" s="104"/>
      <c r="M92" s="105"/>
      <c r="N92" s="118"/>
      <c r="O92" s="129"/>
      <c r="P92" s="133"/>
    </row>
    <row r="93" spans="1:16" ht="12.75" hidden="1" customHeight="1" x14ac:dyDescent="0.25">
      <c r="A93" s="100"/>
      <c r="B93" s="101"/>
      <c r="C93" s="102"/>
      <c r="D93" s="103"/>
      <c r="E93" s="103"/>
      <c r="F93" s="103"/>
      <c r="G93" s="111"/>
      <c r="H93" s="122"/>
      <c r="I93" s="5">
        <f>SUM(I90:I92)</f>
        <v>6798840</v>
      </c>
      <c r="J93" s="5">
        <f>SUM(J90:J92)</f>
        <v>7238000</v>
      </c>
      <c r="K93" s="104"/>
      <c r="L93" s="104"/>
      <c r="M93" s="105"/>
      <c r="N93" s="119"/>
      <c r="O93" s="31"/>
      <c r="P93" s="133"/>
    </row>
    <row r="94" spans="1:16" x14ac:dyDescent="0.25">
      <c r="A94" s="36">
        <v>75</v>
      </c>
      <c r="B94" s="2" t="s">
        <v>240</v>
      </c>
      <c r="C94" s="17" t="s">
        <v>270</v>
      </c>
      <c r="D94" s="16"/>
      <c r="E94" s="16"/>
      <c r="F94" s="16" t="s">
        <v>270</v>
      </c>
      <c r="G94" s="79" t="s">
        <v>271</v>
      </c>
      <c r="H94" s="80" t="s">
        <v>401</v>
      </c>
      <c r="I94" s="5">
        <v>37760</v>
      </c>
      <c r="J94" s="14">
        <v>108000</v>
      </c>
      <c r="K94" s="14"/>
      <c r="L94" s="14">
        <v>5445</v>
      </c>
      <c r="M94" s="37">
        <f t="shared" ref="M94:M99" si="4">SUM(MAX(I94:J94),K94:L94)</f>
        <v>113445</v>
      </c>
      <c r="N94" s="34"/>
      <c r="O94" s="30"/>
    </row>
    <row r="95" spans="1:16" x14ac:dyDescent="0.25">
      <c r="A95" s="36">
        <v>76</v>
      </c>
      <c r="B95" s="2" t="s">
        <v>241</v>
      </c>
      <c r="C95" s="17" t="s">
        <v>270</v>
      </c>
      <c r="D95" s="16"/>
      <c r="E95" s="16"/>
      <c r="F95" s="16" t="s">
        <v>270</v>
      </c>
      <c r="G95" s="79">
        <v>1581</v>
      </c>
      <c r="H95" s="80" t="s">
        <v>402</v>
      </c>
      <c r="I95" s="5">
        <v>8740</v>
      </c>
      <c r="J95" s="14" t="s">
        <v>34</v>
      </c>
      <c r="K95" s="14"/>
      <c r="L95" s="14">
        <v>5445</v>
      </c>
      <c r="M95" s="37">
        <f t="shared" si="4"/>
        <v>14185</v>
      </c>
      <c r="N95" s="34"/>
      <c r="O95" s="30"/>
    </row>
    <row r="96" spans="1:16" x14ac:dyDescent="0.25">
      <c r="A96" s="36">
        <v>77</v>
      </c>
      <c r="B96" s="2" t="s">
        <v>242</v>
      </c>
      <c r="C96" s="17" t="s">
        <v>272</v>
      </c>
      <c r="D96" s="16"/>
      <c r="E96" s="16"/>
      <c r="F96" s="16" t="s">
        <v>272</v>
      </c>
      <c r="G96" s="79">
        <v>823</v>
      </c>
      <c r="H96" s="80" t="s">
        <v>403</v>
      </c>
      <c r="I96" s="5">
        <v>929820</v>
      </c>
      <c r="J96" s="14">
        <v>1669000</v>
      </c>
      <c r="K96" s="14"/>
      <c r="L96" s="14">
        <v>3630</v>
      </c>
      <c r="M96" s="37">
        <f t="shared" si="4"/>
        <v>1672630</v>
      </c>
      <c r="N96" s="34"/>
      <c r="O96" s="30"/>
    </row>
    <row r="97" spans="1:16" x14ac:dyDescent="0.25">
      <c r="A97" s="36">
        <v>78</v>
      </c>
      <c r="B97" s="2" t="s">
        <v>243</v>
      </c>
      <c r="C97" s="17" t="s">
        <v>272</v>
      </c>
      <c r="D97" s="16"/>
      <c r="E97" s="16"/>
      <c r="F97" s="16" t="s">
        <v>272</v>
      </c>
      <c r="G97" s="79" t="s">
        <v>273</v>
      </c>
      <c r="H97" s="80" t="s">
        <v>404</v>
      </c>
      <c r="I97" s="5">
        <v>54260</v>
      </c>
      <c r="J97" s="14">
        <v>64430</v>
      </c>
      <c r="K97" s="14"/>
      <c r="L97" s="14">
        <v>3630</v>
      </c>
      <c r="M97" s="37">
        <f t="shared" si="4"/>
        <v>68060</v>
      </c>
      <c r="N97" s="34"/>
      <c r="O97" s="30"/>
    </row>
    <row r="98" spans="1:16" x14ac:dyDescent="0.25">
      <c r="A98" s="38">
        <v>79</v>
      </c>
      <c r="B98" s="2" t="s">
        <v>244</v>
      </c>
      <c r="C98" s="17" t="s">
        <v>272</v>
      </c>
      <c r="D98" s="16"/>
      <c r="E98" s="16"/>
      <c r="F98" s="16" t="s">
        <v>274</v>
      </c>
      <c r="G98" s="79" t="s">
        <v>275</v>
      </c>
      <c r="H98" s="80" t="s">
        <v>405</v>
      </c>
      <c r="I98" s="5">
        <v>455610</v>
      </c>
      <c r="J98" s="14">
        <v>1018470</v>
      </c>
      <c r="K98" s="14"/>
      <c r="L98" s="14">
        <v>3630</v>
      </c>
      <c r="M98" s="37">
        <f t="shared" si="4"/>
        <v>1022100</v>
      </c>
      <c r="N98" s="34"/>
      <c r="O98" s="30"/>
    </row>
    <row r="99" spans="1:16" x14ac:dyDescent="0.25">
      <c r="A99" s="100">
        <v>80</v>
      </c>
      <c r="B99" s="101" t="s">
        <v>245</v>
      </c>
      <c r="C99" s="102" t="s">
        <v>276</v>
      </c>
      <c r="D99" s="103"/>
      <c r="E99" s="103"/>
      <c r="F99" s="103" t="s">
        <v>277</v>
      </c>
      <c r="G99" s="111" t="s">
        <v>301</v>
      </c>
      <c r="H99" s="115" t="s">
        <v>406</v>
      </c>
      <c r="I99" s="113">
        <f>SUM(MAX(I100:J100),MAX(I101:J101))</f>
        <v>2998810</v>
      </c>
      <c r="J99" s="113"/>
      <c r="K99" s="104"/>
      <c r="L99" s="104">
        <v>9438</v>
      </c>
      <c r="M99" s="116">
        <f t="shared" si="4"/>
        <v>3008248</v>
      </c>
      <c r="N99" s="107" t="s">
        <v>302</v>
      </c>
      <c r="O99" s="130"/>
      <c r="P99" s="133"/>
    </row>
    <row r="100" spans="1:16" ht="5.25" customHeight="1" x14ac:dyDescent="0.25">
      <c r="A100" s="100"/>
      <c r="B100" s="101"/>
      <c r="C100" s="102"/>
      <c r="D100" s="103"/>
      <c r="E100" s="103"/>
      <c r="F100" s="103"/>
      <c r="G100" s="111"/>
      <c r="H100" s="115"/>
      <c r="I100" s="5">
        <v>1715280</v>
      </c>
      <c r="J100" s="14">
        <v>2241080</v>
      </c>
      <c r="K100" s="104"/>
      <c r="L100" s="104"/>
      <c r="M100" s="116"/>
      <c r="N100" s="108"/>
      <c r="O100" s="131"/>
      <c r="P100" s="133"/>
    </row>
    <row r="101" spans="1:16" ht="12.75" hidden="1" customHeight="1" x14ac:dyDescent="0.25">
      <c r="A101" s="100"/>
      <c r="B101" s="101"/>
      <c r="C101" s="102"/>
      <c r="D101" s="103"/>
      <c r="E101" s="103"/>
      <c r="F101" s="103"/>
      <c r="G101" s="111"/>
      <c r="H101" s="115"/>
      <c r="I101" s="5">
        <f>123425+634305</f>
        <v>757730</v>
      </c>
      <c r="J101" s="14">
        <f>55260+250000</f>
        <v>305260</v>
      </c>
      <c r="K101" s="104"/>
      <c r="L101" s="104"/>
      <c r="M101" s="116"/>
      <c r="N101" s="108"/>
      <c r="O101" s="30"/>
      <c r="P101" s="133"/>
    </row>
    <row r="102" spans="1:16" ht="25.5" hidden="1" customHeight="1" x14ac:dyDescent="0.25">
      <c r="A102" s="100"/>
      <c r="B102" s="101"/>
      <c r="C102" s="102"/>
      <c r="D102" s="103"/>
      <c r="E102" s="103"/>
      <c r="F102" s="103"/>
      <c r="G102" s="111"/>
      <c r="H102" s="115"/>
      <c r="I102" s="5">
        <f>SUM(I100:I101)</f>
        <v>2473010</v>
      </c>
      <c r="J102" s="5">
        <f>SUM(J100:J101)</f>
        <v>2546340</v>
      </c>
      <c r="K102" s="104"/>
      <c r="L102" s="104"/>
      <c r="M102" s="116"/>
      <c r="N102" s="109"/>
      <c r="O102" s="31"/>
      <c r="P102" s="133"/>
    </row>
    <row r="103" spans="1:16" x14ac:dyDescent="0.25">
      <c r="A103" s="36">
        <v>81</v>
      </c>
      <c r="B103" s="2" t="s">
        <v>246</v>
      </c>
      <c r="C103" s="17" t="s">
        <v>278</v>
      </c>
      <c r="D103" s="16"/>
      <c r="E103" s="16"/>
      <c r="F103" s="16" t="s">
        <v>278</v>
      </c>
      <c r="G103" s="79" t="s">
        <v>432</v>
      </c>
      <c r="H103" s="88" t="s">
        <v>320</v>
      </c>
      <c r="I103" s="5">
        <v>1255050</v>
      </c>
      <c r="J103" s="14" t="s">
        <v>34</v>
      </c>
      <c r="K103" s="14"/>
      <c r="L103" s="14">
        <v>16924</v>
      </c>
      <c r="M103" s="37">
        <f>SUM(MAX(I103:J103),K103:L103)</f>
        <v>1271974</v>
      </c>
      <c r="N103" s="34"/>
      <c r="O103" s="27"/>
    </row>
    <row r="104" spans="1:16" x14ac:dyDescent="0.25">
      <c r="A104" s="100">
        <v>82</v>
      </c>
      <c r="B104" s="101" t="s">
        <v>247</v>
      </c>
      <c r="C104" s="102" t="s">
        <v>278</v>
      </c>
      <c r="D104" s="103"/>
      <c r="E104" s="103"/>
      <c r="F104" s="103" t="s">
        <v>278</v>
      </c>
      <c r="G104" s="111" t="s">
        <v>434</v>
      </c>
      <c r="H104" s="115" t="s">
        <v>320</v>
      </c>
      <c r="I104" s="113">
        <f>SUM(MAX(I105:J105),MAX(I106:J106))</f>
        <v>1370</v>
      </c>
      <c r="J104" s="113"/>
      <c r="K104" s="104"/>
      <c r="L104" s="104">
        <v>500</v>
      </c>
      <c r="M104" s="105">
        <f>SUM(MAX(I104:J104),K104:L104)</f>
        <v>1870</v>
      </c>
      <c r="N104" s="107" t="s">
        <v>353</v>
      </c>
      <c r="O104" s="130"/>
      <c r="P104" s="133"/>
    </row>
    <row r="105" spans="1:16" x14ac:dyDescent="0.25">
      <c r="A105" s="100"/>
      <c r="B105" s="101"/>
      <c r="C105" s="102"/>
      <c r="D105" s="103"/>
      <c r="E105" s="103"/>
      <c r="F105" s="103"/>
      <c r="G105" s="111"/>
      <c r="H105" s="115"/>
      <c r="I105" s="5">
        <f>203+177+859+1</f>
        <v>1240</v>
      </c>
      <c r="J105" s="14" t="s">
        <v>34</v>
      </c>
      <c r="K105" s="104"/>
      <c r="L105" s="104"/>
      <c r="M105" s="105"/>
      <c r="N105" s="108"/>
      <c r="O105" s="132"/>
      <c r="P105" s="133"/>
    </row>
    <row r="106" spans="1:16" x14ac:dyDescent="0.25">
      <c r="A106" s="100"/>
      <c r="B106" s="101"/>
      <c r="C106" s="102"/>
      <c r="D106" s="103"/>
      <c r="E106" s="103"/>
      <c r="F106" s="103"/>
      <c r="G106" s="111"/>
      <c r="H106" s="115"/>
      <c r="I106" s="5">
        <v>130</v>
      </c>
      <c r="J106" s="14">
        <v>100</v>
      </c>
      <c r="K106" s="104"/>
      <c r="L106" s="104"/>
      <c r="M106" s="105"/>
      <c r="N106" s="108"/>
      <c r="O106" s="132"/>
      <c r="P106" s="133"/>
    </row>
    <row r="107" spans="1:16" x14ac:dyDescent="0.25">
      <c r="A107" s="100"/>
      <c r="B107" s="101"/>
      <c r="C107" s="102"/>
      <c r="D107" s="103"/>
      <c r="E107" s="103"/>
      <c r="F107" s="103"/>
      <c r="G107" s="111"/>
      <c r="H107" s="115"/>
      <c r="I107" s="5">
        <f>SUM(I105:I106)</f>
        <v>1370</v>
      </c>
      <c r="J107" s="5">
        <f>SUM(J105:J106)</f>
        <v>100</v>
      </c>
      <c r="K107" s="104"/>
      <c r="L107" s="104"/>
      <c r="M107" s="105"/>
      <c r="N107" s="109"/>
      <c r="O107" s="131"/>
      <c r="P107" s="133"/>
    </row>
    <row r="108" spans="1:16" x14ac:dyDescent="0.25">
      <c r="A108" s="36">
        <v>83</v>
      </c>
      <c r="B108" s="2" t="s">
        <v>248</v>
      </c>
      <c r="C108" s="17" t="s">
        <v>279</v>
      </c>
      <c r="D108" s="16"/>
      <c r="E108" s="17"/>
      <c r="F108" s="16" t="s">
        <v>279</v>
      </c>
      <c r="G108" s="89" t="s">
        <v>280</v>
      </c>
      <c r="H108" s="82" t="s">
        <v>407</v>
      </c>
      <c r="I108" s="5">
        <v>57890</v>
      </c>
      <c r="J108" s="14">
        <v>13433</v>
      </c>
      <c r="K108" s="14"/>
      <c r="L108" s="14">
        <v>3085</v>
      </c>
      <c r="M108" s="37">
        <f t="shared" ref="M108:M128" si="5">SUM(MAX(I108:J108),K108:L108)</f>
        <v>60975</v>
      </c>
      <c r="N108" s="34"/>
      <c r="O108" s="30"/>
    </row>
    <row r="109" spans="1:16" x14ac:dyDescent="0.25">
      <c r="A109" s="36">
        <v>84</v>
      </c>
      <c r="B109" s="2" t="s">
        <v>249</v>
      </c>
      <c r="C109" s="17" t="s">
        <v>279</v>
      </c>
      <c r="D109" s="16"/>
      <c r="E109" s="16"/>
      <c r="F109" s="16" t="s">
        <v>279</v>
      </c>
      <c r="G109" s="89" t="s">
        <v>409</v>
      </c>
      <c r="H109" s="82" t="s">
        <v>408</v>
      </c>
      <c r="I109" s="5">
        <f>248770+90570</f>
        <v>339340</v>
      </c>
      <c r="J109" s="14">
        <f>363540+440000</f>
        <v>803540</v>
      </c>
      <c r="K109" s="14"/>
      <c r="L109" s="14">
        <v>6172</v>
      </c>
      <c r="M109" s="37">
        <f t="shared" si="5"/>
        <v>809712</v>
      </c>
      <c r="N109" s="34"/>
      <c r="O109" s="30"/>
    </row>
    <row r="110" spans="1:16" x14ac:dyDescent="0.25">
      <c r="A110" s="36">
        <v>85</v>
      </c>
      <c r="B110" s="2" t="s">
        <v>250</v>
      </c>
      <c r="C110" s="17" t="s">
        <v>279</v>
      </c>
      <c r="D110" s="16"/>
      <c r="E110" s="16"/>
      <c r="F110" s="16" t="s">
        <v>279</v>
      </c>
      <c r="G110" s="79">
        <v>1308</v>
      </c>
      <c r="H110" s="82" t="s">
        <v>187</v>
      </c>
      <c r="I110" s="5">
        <v>46800</v>
      </c>
      <c r="J110" s="14">
        <v>53000</v>
      </c>
      <c r="K110" s="14"/>
      <c r="L110" s="14">
        <v>3085</v>
      </c>
      <c r="M110" s="37">
        <f t="shared" si="5"/>
        <v>56085</v>
      </c>
      <c r="N110" s="34"/>
      <c r="O110" s="30"/>
    </row>
    <row r="111" spans="1:16" x14ac:dyDescent="0.25">
      <c r="A111" s="36">
        <v>86</v>
      </c>
      <c r="B111" s="2" t="s">
        <v>251</v>
      </c>
      <c r="C111" s="17" t="s">
        <v>264</v>
      </c>
      <c r="D111" s="16"/>
      <c r="E111" s="16"/>
      <c r="F111" s="16" t="s">
        <v>281</v>
      </c>
      <c r="G111" s="79" t="s">
        <v>282</v>
      </c>
      <c r="H111" s="80" t="s">
        <v>410</v>
      </c>
      <c r="I111" s="5">
        <v>473750</v>
      </c>
      <c r="J111" s="14">
        <v>92210</v>
      </c>
      <c r="K111" s="14"/>
      <c r="L111" s="14">
        <v>4598</v>
      </c>
      <c r="M111" s="37">
        <f t="shared" si="5"/>
        <v>478348</v>
      </c>
      <c r="N111" s="34"/>
      <c r="O111" s="30"/>
    </row>
    <row r="112" spans="1:16" x14ac:dyDescent="0.25">
      <c r="A112" s="36">
        <v>87</v>
      </c>
      <c r="B112" s="2" t="s">
        <v>253</v>
      </c>
      <c r="C112" s="17" t="s">
        <v>284</v>
      </c>
      <c r="D112" s="16"/>
      <c r="E112" s="16"/>
      <c r="F112" s="16" t="s">
        <v>284</v>
      </c>
      <c r="G112" s="89">
        <v>1481</v>
      </c>
      <c r="H112" s="82" t="s">
        <v>439</v>
      </c>
      <c r="I112" s="5">
        <v>305950</v>
      </c>
      <c r="J112" s="14">
        <v>353340</v>
      </c>
      <c r="K112" s="14"/>
      <c r="L112" s="14">
        <v>10164</v>
      </c>
      <c r="M112" s="37">
        <f t="shared" si="5"/>
        <v>363504</v>
      </c>
      <c r="N112" s="34"/>
      <c r="O112" s="32"/>
    </row>
    <row r="113" spans="1:15" x14ac:dyDescent="0.25">
      <c r="A113" s="36">
        <v>88</v>
      </c>
      <c r="B113" s="2" t="s">
        <v>105</v>
      </c>
      <c r="C113" s="17" t="s">
        <v>121</v>
      </c>
      <c r="D113" s="16"/>
      <c r="E113" s="16"/>
      <c r="F113" s="16" t="s">
        <v>121</v>
      </c>
      <c r="G113" s="79" t="s">
        <v>122</v>
      </c>
      <c r="H113" s="80" t="s">
        <v>123</v>
      </c>
      <c r="I113" s="5">
        <v>194980</v>
      </c>
      <c r="J113" s="14" t="s">
        <v>34</v>
      </c>
      <c r="K113" s="14"/>
      <c r="L113" s="14">
        <v>10890</v>
      </c>
      <c r="M113" s="37">
        <f t="shared" si="5"/>
        <v>205870</v>
      </c>
      <c r="N113" s="34"/>
      <c r="O113" s="30"/>
    </row>
    <row r="114" spans="1:15" x14ac:dyDescent="0.25">
      <c r="A114" s="36">
        <v>89</v>
      </c>
      <c r="B114" s="2" t="s">
        <v>106</v>
      </c>
      <c r="C114" s="17" t="s">
        <v>124</v>
      </c>
      <c r="D114" s="16"/>
      <c r="E114" s="16"/>
      <c r="F114" s="16" t="s">
        <v>124</v>
      </c>
      <c r="G114" s="79" t="s">
        <v>125</v>
      </c>
      <c r="H114" s="80" t="s">
        <v>126</v>
      </c>
      <c r="I114" s="5">
        <v>1352510</v>
      </c>
      <c r="J114" s="14">
        <v>2124570</v>
      </c>
      <c r="K114" s="14"/>
      <c r="L114" s="14">
        <v>11000</v>
      </c>
      <c r="M114" s="37">
        <f t="shared" si="5"/>
        <v>2135570</v>
      </c>
      <c r="N114" s="34"/>
      <c r="O114" s="30"/>
    </row>
    <row r="115" spans="1:15" x14ac:dyDescent="0.25">
      <c r="A115" s="36">
        <v>90</v>
      </c>
      <c r="B115" s="2" t="s">
        <v>119</v>
      </c>
      <c r="C115" s="17" t="s">
        <v>151</v>
      </c>
      <c r="D115" s="16"/>
      <c r="E115" s="16"/>
      <c r="F115" s="16" t="s">
        <v>152</v>
      </c>
      <c r="G115" s="79">
        <v>286</v>
      </c>
      <c r="H115" s="82" t="s">
        <v>366</v>
      </c>
      <c r="I115" s="5">
        <v>441630</v>
      </c>
      <c r="J115" s="14">
        <v>447210</v>
      </c>
      <c r="K115" s="14"/>
      <c r="L115" s="14">
        <v>8550</v>
      </c>
      <c r="M115" s="37">
        <f t="shared" si="5"/>
        <v>455760</v>
      </c>
      <c r="N115" s="34"/>
      <c r="O115" s="30"/>
    </row>
    <row r="116" spans="1:15" ht="63.75" x14ac:dyDescent="0.25">
      <c r="A116" s="36">
        <v>91</v>
      </c>
      <c r="B116" s="2" t="s">
        <v>107</v>
      </c>
      <c r="C116" s="17" t="s">
        <v>19</v>
      </c>
      <c r="D116" s="16" t="s">
        <v>20</v>
      </c>
      <c r="E116" s="17" t="s">
        <v>360</v>
      </c>
      <c r="F116" s="16" t="s">
        <v>20</v>
      </c>
      <c r="G116" s="83" t="s">
        <v>308</v>
      </c>
      <c r="H116" s="80" t="s">
        <v>367</v>
      </c>
      <c r="I116" s="5"/>
      <c r="J116" s="14">
        <v>17938000</v>
      </c>
      <c r="K116" s="14">
        <v>190840</v>
      </c>
      <c r="L116" s="14">
        <v>40656</v>
      </c>
      <c r="M116" s="37">
        <f t="shared" si="5"/>
        <v>18169496</v>
      </c>
      <c r="N116" s="35" t="s">
        <v>349</v>
      </c>
      <c r="O116" s="30"/>
    </row>
    <row r="117" spans="1:15" x14ac:dyDescent="0.25">
      <c r="A117" s="36">
        <v>92</v>
      </c>
      <c r="B117" s="2" t="s">
        <v>108</v>
      </c>
      <c r="C117" s="17" t="s">
        <v>19</v>
      </c>
      <c r="D117" s="16"/>
      <c r="E117" s="16"/>
      <c r="F117" s="16" t="s">
        <v>20</v>
      </c>
      <c r="G117" s="79" t="s">
        <v>127</v>
      </c>
      <c r="H117" s="80" t="s">
        <v>368</v>
      </c>
      <c r="I117" s="5">
        <v>858230</v>
      </c>
      <c r="J117" s="14">
        <v>1783630</v>
      </c>
      <c r="K117" s="14"/>
      <c r="L117" s="14">
        <v>8250</v>
      </c>
      <c r="M117" s="37">
        <f t="shared" si="5"/>
        <v>1791880</v>
      </c>
      <c r="N117" s="34"/>
      <c r="O117" s="30"/>
    </row>
    <row r="118" spans="1:15" x14ac:dyDescent="0.25">
      <c r="A118" s="36">
        <v>93</v>
      </c>
      <c r="B118" s="2" t="s">
        <v>109</v>
      </c>
      <c r="C118" s="17" t="s">
        <v>128</v>
      </c>
      <c r="D118" s="16"/>
      <c r="E118" s="16"/>
      <c r="F118" s="16" t="s">
        <v>129</v>
      </c>
      <c r="G118" s="81" t="s">
        <v>309</v>
      </c>
      <c r="H118" s="80" t="s">
        <v>369</v>
      </c>
      <c r="I118" s="5">
        <v>6240760</v>
      </c>
      <c r="J118" s="14" t="s">
        <v>34</v>
      </c>
      <c r="K118" s="14"/>
      <c r="L118" s="14">
        <v>10800</v>
      </c>
      <c r="M118" s="37">
        <f t="shared" si="5"/>
        <v>6251560</v>
      </c>
      <c r="N118" s="34"/>
      <c r="O118" s="30"/>
    </row>
    <row r="119" spans="1:15" x14ac:dyDescent="0.25">
      <c r="A119" s="36">
        <v>94</v>
      </c>
      <c r="B119" s="2" t="s">
        <v>110</v>
      </c>
      <c r="C119" s="17" t="s">
        <v>130</v>
      </c>
      <c r="D119" s="16"/>
      <c r="E119" s="16"/>
      <c r="F119" s="16" t="s">
        <v>131</v>
      </c>
      <c r="G119" s="79" t="s">
        <v>325</v>
      </c>
      <c r="H119" s="78" t="s">
        <v>370</v>
      </c>
      <c r="I119" s="5">
        <v>37220</v>
      </c>
      <c r="J119" s="14">
        <v>90000</v>
      </c>
      <c r="K119" s="14"/>
      <c r="L119" s="14">
        <v>8712</v>
      </c>
      <c r="M119" s="37">
        <f t="shared" si="5"/>
        <v>98712</v>
      </c>
      <c r="N119" s="34"/>
      <c r="O119" s="30"/>
    </row>
    <row r="120" spans="1:15" x14ac:dyDescent="0.25">
      <c r="A120" s="36">
        <v>95</v>
      </c>
      <c r="B120" s="2" t="s">
        <v>111</v>
      </c>
      <c r="C120" s="17" t="s">
        <v>132</v>
      </c>
      <c r="D120" s="16"/>
      <c r="E120" s="16"/>
      <c r="F120" s="16" t="s">
        <v>132</v>
      </c>
      <c r="G120" s="63" t="s">
        <v>133</v>
      </c>
      <c r="H120" s="76" t="s">
        <v>371</v>
      </c>
      <c r="I120" s="5">
        <v>1148120</v>
      </c>
      <c r="J120" s="14">
        <v>1255830</v>
      </c>
      <c r="K120" s="14"/>
      <c r="L120" s="14">
        <v>11000</v>
      </c>
      <c r="M120" s="37">
        <f t="shared" si="5"/>
        <v>1266830</v>
      </c>
      <c r="N120" s="34"/>
      <c r="O120" s="30"/>
    </row>
    <row r="121" spans="1:15" ht="25.5" x14ac:dyDescent="0.25">
      <c r="A121" s="36">
        <v>96</v>
      </c>
      <c r="B121" s="2" t="s">
        <v>112</v>
      </c>
      <c r="C121" s="17" t="s">
        <v>134</v>
      </c>
      <c r="D121" s="16"/>
      <c r="E121" s="16"/>
      <c r="F121" s="16" t="s">
        <v>135</v>
      </c>
      <c r="G121" s="63" t="s">
        <v>136</v>
      </c>
      <c r="H121" s="76" t="s">
        <v>372</v>
      </c>
      <c r="I121" s="5">
        <v>205170</v>
      </c>
      <c r="J121" s="14" t="s">
        <v>34</v>
      </c>
      <c r="K121" s="14"/>
      <c r="L121" s="14">
        <v>10800</v>
      </c>
      <c r="M121" s="37">
        <f t="shared" si="5"/>
        <v>215970</v>
      </c>
      <c r="N121" s="34"/>
      <c r="O121" s="30"/>
    </row>
    <row r="122" spans="1:15" x14ac:dyDescent="0.25">
      <c r="A122" s="36">
        <v>97</v>
      </c>
      <c r="B122" s="2" t="s">
        <v>113</v>
      </c>
      <c r="C122" s="17" t="s">
        <v>137</v>
      </c>
      <c r="D122" s="16"/>
      <c r="E122" s="16"/>
      <c r="F122" s="16" t="s">
        <v>137</v>
      </c>
      <c r="G122" s="63" t="s">
        <v>138</v>
      </c>
      <c r="H122" s="77" t="s">
        <v>373</v>
      </c>
      <c r="I122" s="5">
        <v>403460</v>
      </c>
      <c r="J122" s="14">
        <v>383560</v>
      </c>
      <c r="K122" s="14"/>
      <c r="L122" s="14">
        <v>10800</v>
      </c>
      <c r="M122" s="37">
        <f t="shared" si="5"/>
        <v>414260</v>
      </c>
      <c r="N122" s="34"/>
      <c r="O122" s="30"/>
    </row>
    <row r="123" spans="1:15" x14ac:dyDescent="0.25">
      <c r="A123" s="36">
        <v>98</v>
      </c>
      <c r="B123" s="2" t="s">
        <v>114</v>
      </c>
      <c r="C123" s="17" t="s">
        <v>139</v>
      </c>
      <c r="D123" s="16"/>
      <c r="E123" s="16"/>
      <c r="F123" s="16" t="s">
        <v>140</v>
      </c>
      <c r="G123" s="79" t="s">
        <v>141</v>
      </c>
      <c r="H123" s="80" t="s">
        <v>374</v>
      </c>
      <c r="I123" s="5">
        <v>350880</v>
      </c>
      <c r="J123" s="14">
        <v>769720</v>
      </c>
      <c r="K123" s="14"/>
      <c r="L123" s="14">
        <v>8250</v>
      </c>
      <c r="M123" s="37">
        <f t="shared" si="5"/>
        <v>777970</v>
      </c>
      <c r="N123" s="34"/>
      <c r="O123" s="30"/>
    </row>
    <row r="124" spans="1:15" ht="25.5" x14ac:dyDescent="0.25">
      <c r="A124" s="36">
        <v>99</v>
      </c>
      <c r="B124" s="2" t="s">
        <v>115</v>
      </c>
      <c r="C124" s="17" t="s">
        <v>142</v>
      </c>
      <c r="D124" s="16" t="s">
        <v>142</v>
      </c>
      <c r="E124" s="16" t="s">
        <v>155</v>
      </c>
      <c r="F124" s="16" t="s">
        <v>143</v>
      </c>
      <c r="G124" s="83" t="s">
        <v>351</v>
      </c>
      <c r="H124" s="82" t="s">
        <v>375</v>
      </c>
      <c r="I124" s="5">
        <v>3172000</v>
      </c>
      <c r="J124" s="14">
        <v>3397840</v>
      </c>
      <c r="K124" s="14"/>
      <c r="L124" s="14">
        <f>21054+9559</f>
        <v>30613</v>
      </c>
      <c r="M124" s="37">
        <f t="shared" si="5"/>
        <v>3428453</v>
      </c>
      <c r="N124" s="34"/>
      <c r="O124" s="30"/>
    </row>
    <row r="125" spans="1:15" ht="25.5" customHeight="1" x14ac:dyDescent="0.25">
      <c r="A125" s="36">
        <v>100</v>
      </c>
      <c r="B125" s="2" t="s">
        <v>116</v>
      </c>
      <c r="C125" s="17" t="s">
        <v>22</v>
      </c>
      <c r="D125" s="16" t="s">
        <v>364</v>
      </c>
      <c r="E125" s="16" t="s">
        <v>156</v>
      </c>
      <c r="F125" s="16" t="s">
        <v>22</v>
      </c>
      <c r="G125" s="83" t="s">
        <v>433</v>
      </c>
      <c r="H125" s="80" t="s">
        <v>376</v>
      </c>
      <c r="I125" s="5">
        <v>12049970</v>
      </c>
      <c r="J125" s="14">
        <v>14596000</v>
      </c>
      <c r="K125" s="23">
        <v>44320</v>
      </c>
      <c r="L125" s="14">
        <f>42834+9559</f>
        <v>52393</v>
      </c>
      <c r="M125" s="37">
        <f t="shared" si="5"/>
        <v>14692713</v>
      </c>
      <c r="N125" s="35" t="s">
        <v>293</v>
      </c>
      <c r="O125" s="30"/>
    </row>
    <row r="126" spans="1:15" x14ac:dyDescent="0.25">
      <c r="A126" s="36">
        <v>101</v>
      </c>
      <c r="B126" s="2" t="s">
        <v>117</v>
      </c>
      <c r="C126" s="17" t="s">
        <v>144</v>
      </c>
      <c r="D126" s="16"/>
      <c r="E126" s="16"/>
      <c r="F126" s="16" t="s">
        <v>145</v>
      </c>
      <c r="G126" s="79" t="s">
        <v>146</v>
      </c>
      <c r="H126" s="80" t="s">
        <v>377</v>
      </c>
      <c r="I126" s="5">
        <v>14910</v>
      </c>
      <c r="J126" s="14">
        <v>427610</v>
      </c>
      <c r="K126" s="14"/>
      <c r="L126" s="14">
        <v>9600</v>
      </c>
      <c r="M126" s="37">
        <f t="shared" si="5"/>
        <v>437210</v>
      </c>
      <c r="N126" s="34"/>
      <c r="O126" s="27"/>
    </row>
    <row r="127" spans="1:15" x14ac:dyDescent="0.25">
      <c r="A127" s="36">
        <v>102</v>
      </c>
      <c r="B127" s="2" t="s">
        <v>118</v>
      </c>
      <c r="C127" s="17" t="s">
        <v>147</v>
      </c>
      <c r="D127" s="16"/>
      <c r="E127" s="16"/>
      <c r="F127" s="16" t="s">
        <v>148</v>
      </c>
      <c r="G127" s="79" t="s">
        <v>149</v>
      </c>
      <c r="H127" s="80" t="s">
        <v>150</v>
      </c>
      <c r="I127" s="5">
        <v>657790</v>
      </c>
      <c r="J127" s="14" t="s">
        <v>34</v>
      </c>
      <c r="K127" s="14"/>
      <c r="L127" s="14">
        <v>10800</v>
      </c>
      <c r="M127" s="37">
        <f t="shared" si="5"/>
        <v>668590</v>
      </c>
      <c r="N127" s="34"/>
      <c r="O127" s="27"/>
    </row>
    <row r="128" spans="1:15" x14ac:dyDescent="0.25">
      <c r="A128" s="36">
        <v>103</v>
      </c>
      <c r="B128" s="2" t="s">
        <v>120</v>
      </c>
      <c r="C128" s="17" t="s">
        <v>153</v>
      </c>
      <c r="D128" s="16"/>
      <c r="E128" s="17"/>
      <c r="F128" s="16" t="s">
        <v>153</v>
      </c>
      <c r="G128" s="79" t="s">
        <v>154</v>
      </c>
      <c r="H128" s="80" t="s">
        <v>378</v>
      </c>
      <c r="I128" s="5">
        <f>189330+50000</f>
        <v>239330</v>
      </c>
      <c r="J128" s="14">
        <f>211420+50000</f>
        <v>261420</v>
      </c>
      <c r="K128" s="14"/>
      <c r="L128" s="14">
        <v>9438</v>
      </c>
      <c r="M128" s="37">
        <f t="shared" si="5"/>
        <v>270858</v>
      </c>
      <c r="N128" s="34"/>
      <c r="O128" s="30"/>
    </row>
    <row r="129" spans="1:16" x14ac:dyDescent="0.25">
      <c r="A129" s="36"/>
      <c r="B129" s="2"/>
      <c r="C129" s="3" t="s">
        <v>38</v>
      </c>
      <c r="D129" s="16"/>
      <c r="E129" s="16"/>
      <c r="F129" s="16"/>
      <c r="G129" s="83"/>
      <c r="H129" s="80"/>
      <c r="I129" s="14"/>
      <c r="J129" s="5"/>
      <c r="K129" s="5"/>
      <c r="L129" s="14"/>
      <c r="M129" s="39">
        <f>SUM(M2:M128)</f>
        <v>304963335</v>
      </c>
      <c r="N129" s="34"/>
      <c r="O129" s="25"/>
    </row>
    <row r="130" spans="1:16" ht="76.5" x14ac:dyDescent="0.25">
      <c r="A130" s="36">
        <v>104</v>
      </c>
      <c r="B130" s="3" t="s">
        <v>287</v>
      </c>
      <c r="C130" s="17" t="s">
        <v>25</v>
      </c>
      <c r="D130" s="16" t="s">
        <v>25</v>
      </c>
      <c r="E130" s="17" t="s">
        <v>361</v>
      </c>
      <c r="F130" s="17" t="s">
        <v>354</v>
      </c>
      <c r="G130" s="83" t="s">
        <v>355</v>
      </c>
      <c r="H130" s="80" t="s">
        <v>288</v>
      </c>
      <c r="I130" s="14">
        <v>25746190</v>
      </c>
      <c r="J130" s="14">
        <v>42600000</v>
      </c>
      <c r="K130" s="14"/>
      <c r="L130" s="14">
        <f>22000+39900</f>
        <v>61900</v>
      </c>
      <c r="M130" s="37">
        <f>SUM(MAX(I130:J130),K130:L130)</f>
        <v>42661900</v>
      </c>
      <c r="N130" s="11"/>
      <c r="O130" s="30"/>
    </row>
    <row r="131" spans="1:16" x14ac:dyDescent="0.25">
      <c r="A131" s="125">
        <v>105</v>
      </c>
      <c r="B131" s="126" t="s">
        <v>356</v>
      </c>
      <c r="C131" s="102" t="s">
        <v>19</v>
      </c>
      <c r="D131" s="102"/>
      <c r="E131" s="102"/>
      <c r="F131" s="102" t="s">
        <v>357</v>
      </c>
      <c r="G131" s="111" t="s">
        <v>365</v>
      </c>
      <c r="H131" s="122" t="s">
        <v>422</v>
      </c>
      <c r="I131" s="124">
        <f>SUM(MAX(I132:J132),MAX(I133:J133),MAX(I134,J134),MAX(I136:J136))</f>
        <v>11967800</v>
      </c>
      <c r="J131" s="124"/>
      <c r="K131" s="104"/>
      <c r="L131" s="104">
        <v>26481</v>
      </c>
      <c r="M131" s="105">
        <f>SUM(MAX(I131:J131),K131:L131)</f>
        <v>11994281</v>
      </c>
      <c r="N131" s="123"/>
      <c r="O131" s="130"/>
      <c r="P131" s="133"/>
    </row>
    <row r="132" spans="1:16" x14ac:dyDescent="0.25">
      <c r="A132" s="125"/>
      <c r="B132" s="126"/>
      <c r="C132" s="102"/>
      <c r="D132" s="102"/>
      <c r="E132" s="102"/>
      <c r="F132" s="102"/>
      <c r="G132" s="111"/>
      <c r="H132" s="122"/>
      <c r="I132" s="14">
        <v>4845790</v>
      </c>
      <c r="J132" s="14">
        <v>5730000</v>
      </c>
      <c r="K132" s="104"/>
      <c r="L132" s="104"/>
      <c r="M132" s="105"/>
      <c r="N132" s="123"/>
      <c r="O132" s="132"/>
      <c r="P132" s="133"/>
    </row>
    <row r="133" spans="1:16" x14ac:dyDescent="0.25">
      <c r="A133" s="125"/>
      <c r="B133" s="126"/>
      <c r="C133" s="102"/>
      <c r="D133" s="102"/>
      <c r="E133" s="102"/>
      <c r="F133" s="102"/>
      <c r="G133" s="111"/>
      <c r="H133" s="122"/>
      <c r="I133" s="14">
        <v>3150840</v>
      </c>
      <c r="J133" s="14">
        <v>2080330</v>
      </c>
      <c r="K133" s="104"/>
      <c r="L133" s="104"/>
      <c r="M133" s="105"/>
      <c r="N133" s="123"/>
      <c r="O133" s="132"/>
      <c r="P133" s="133"/>
    </row>
    <row r="134" spans="1:16" x14ac:dyDescent="0.25">
      <c r="A134" s="125"/>
      <c r="B134" s="126"/>
      <c r="C134" s="102"/>
      <c r="D134" s="102"/>
      <c r="E134" s="102"/>
      <c r="F134" s="102"/>
      <c r="G134" s="111"/>
      <c r="H134" s="122"/>
      <c r="I134" s="14">
        <v>171950</v>
      </c>
      <c r="J134" s="14">
        <v>3070500</v>
      </c>
      <c r="K134" s="104"/>
      <c r="L134" s="104"/>
      <c r="M134" s="105"/>
      <c r="N134" s="123"/>
      <c r="O134" s="132"/>
      <c r="P134" s="133"/>
    </row>
    <row r="135" spans="1:16" x14ac:dyDescent="0.25">
      <c r="A135" s="125"/>
      <c r="B135" s="126"/>
      <c r="C135" s="102"/>
      <c r="D135" s="102"/>
      <c r="E135" s="102"/>
      <c r="F135" s="102"/>
      <c r="G135" s="111"/>
      <c r="H135" s="122"/>
      <c r="I135" s="14">
        <f>SUM(I132:I134)</f>
        <v>8168580</v>
      </c>
      <c r="J135" s="14">
        <f>SUM(J132:J134)</f>
        <v>10880830</v>
      </c>
      <c r="K135" s="104"/>
      <c r="L135" s="104"/>
      <c r="M135" s="105"/>
      <c r="N135" s="123"/>
      <c r="O135" s="132"/>
      <c r="P135" s="133"/>
    </row>
    <row r="136" spans="1:16" x14ac:dyDescent="0.25">
      <c r="A136" s="125"/>
      <c r="B136" s="126"/>
      <c r="C136" s="102"/>
      <c r="D136" s="102"/>
      <c r="E136" s="102"/>
      <c r="F136" s="102"/>
      <c r="G136" s="111"/>
      <c r="H136" s="122"/>
      <c r="I136" s="14">
        <v>16460</v>
      </c>
      <c r="J136" s="14">
        <v>11140</v>
      </c>
      <c r="K136" s="104"/>
      <c r="L136" s="104"/>
      <c r="M136" s="105"/>
      <c r="N136" s="123"/>
      <c r="O136" s="131"/>
      <c r="P136" s="133"/>
    </row>
    <row r="137" spans="1:16" x14ac:dyDescent="0.25">
      <c r="A137" s="36"/>
      <c r="B137" s="2"/>
      <c r="C137" s="3" t="s">
        <v>358</v>
      </c>
      <c r="D137" s="16"/>
      <c r="E137" s="16"/>
      <c r="F137" s="16"/>
      <c r="G137" s="83"/>
      <c r="H137" s="80"/>
      <c r="I137" s="14"/>
      <c r="J137" s="5"/>
      <c r="K137" s="5"/>
      <c r="L137" s="14"/>
      <c r="M137" s="39">
        <f>SUM(M130:M136)</f>
        <v>54656181</v>
      </c>
      <c r="N137" s="34"/>
      <c r="O137" s="25"/>
    </row>
    <row r="138" spans="1:16" x14ac:dyDescent="0.25">
      <c r="A138" s="36"/>
      <c r="B138" s="2"/>
      <c r="C138" s="3" t="s">
        <v>37</v>
      </c>
      <c r="D138" s="16"/>
      <c r="E138" s="16"/>
      <c r="F138" s="16"/>
      <c r="G138" s="83"/>
      <c r="H138" s="82"/>
      <c r="I138" s="4"/>
      <c r="J138" s="4"/>
      <c r="K138" s="4"/>
      <c r="L138" s="4"/>
      <c r="M138" s="42">
        <f>SUM(M137,M129)</f>
        <v>359619516</v>
      </c>
      <c r="N138" s="34"/>
      <c r="O138" s="25"/>
    </row>
    <row r="139" spans="1:16" x14ac:dyDescent="0.25">
      <c r="A139" s="58"/>
      <c r="B139" s="15"/>
      <c r="C139" s="59"/>
      <c r="D139" s="15"/>
      <c r="E139" s="15"/>
      <c r="F139" s="15"/>
      <c r="G139" s="86"/>
      <c r="H139" s="84"/>
      <c r="I139" s="60"/>
      <c r="J139" s="24"/>
      <c r="K139" s="24"/>
      <c r="L139" s="61"/>
      <c r="M139" s="62"/>
    </row>
    <row r="140" spans="1:16" x14ac:dyDescent="0.25">
      <c r="A140" s="36"/>
      <c r="B140" s="2"/>
      <c r="C140" s="17"/>
      <c r="D140" s="17"/>
      <c r="E140" s="15"/>
      <c r="F140" s="16"/>
      <c r="G140" s="83"/>
      <c r="H140" s="82"/>
      <c r="I140" s="5"/>
      <c r="J140" s="14"/>
      <c r="K140" s="13"/>
      <c r="L140" s="19"/>
      <c r="M140" s="39"/>
      <c r="N140" s="41"/>
    </row>
    <row r="141" spans="1:16" ht="13.5" thickBot="1" x14ac:dyDescent="0.3">
      <c r="A141" s="71"/>
      <c r="B141" s="72"/>
      <c r="C141" s="72"/>
      <c r="D141" s="73"/>
      <c r="E141" s="73"/>
      <c r="F141" s="73"/>
      <c r="G141" s="87"/>
      <c r="H141" s="85"/>
      <c r="I141" s="74"/>
      <c r="J141" s="75"/>
      <c r="K141" s="75"/>
      <c r="L141" s="74"/>
      <c r="M141" s="40"/>
      <c r="N141" s="41"/>
    </row>
    <row r="142" spans="1:16" x14ac:dyDescent="0.25">
      <c r="A142" s="43"/>
      <c r="H142" s="44"/>
      <c r="I142" s="54"/>
      <c r="M142" s="45"/>
    </row>
    <row r="143" spans="1:16" ht="13.5" thickBot="1" x14ac:dyDescent="0.3">
      <c r="A143" s="46"/>
      <c r="B143" s="47"/>
      <c r="C143" s="47"/>
      <c r="D143" s="47"/>
      <c r="E143" s="47"/>
      <c r="F143" s="47"/>
      <c r="G143" s="48"/>
      <c r="H143" s="49"/>
      <c r="I143" s="50"/>
      <c r="J143" s="51"/>
      <c r="K143" s="51"/>
      <c r="L143" s="52"/>
      <c r="M143" s="53"/>
    </row>
  </sheetData>
  <sheetProtection autoFilter="0"/>
  <autoFilter ref="A1:O142" xr:uid="{B4061E7A-DABD-479B-8FED-43C1E4747969}"/>
  <customSheetViews>
    <customSheetView guid="{AE92899C-D424-467E-819D-EA7EE1737954}" showPageBreaks="1" showGridLines="0" fitToPage="1" printArea="1" showAutoFilter="1">
      <selection activeCell="L1" sqref="L1"/>
      <pageMargins left="0.70866141732283472" right="0.70866141732283472" top="0.78740157480314965" bottom="0.78740157480314965" header="0.31496062992125984" footer="0.31496062992125984"/>
      <pageSetup paperSize="8" scale="54" fitToHeight="3" orientation="portrait" r:id="rId1"/>
      <autoFilter ref="A1:M129" xr:uid="{93081BE3-5179-4799-8AA6-E63C940858DD}"/>
    </customSheetView>
    <customSheetView guid="{66EF1436-E57D-4478-9290-9906DCBA7358}" showPageBreaks="1" showGridLines="0" fitToPage="1" showAutoFilter="1">
      <selection activeCell="H4" sqref="H4"/>
      <pageMargins left="0.70866141732283472" right="0.70866141732283472" top="0.78740157480314965" bottom="0.78740157480314965" header="0.31496062992125984" footer="0.31496062992125984"/>
      <pageSetup paperSize="8" scale="54" fitToHeight="3" orientation="portrait" r:id="rId2"/>
      <autoFilter ref="A1:N129" xr:uid="{BA3D0338-78C6-424C-A2D9-0C5DE701AB7F}"/>
    </customSheetView>
    <customSheetView guid="{0E517363-09B4-45A4-BF09-F359B4DCAB0B}" showGridLines="0" fitToPage="1" showAutoFilter="1">
      <pageMargins left="0.70866141732283472" right="0.70866141732283472" top="0.78740157480314965" bottom="0.78740157480314965" header="0.31496062992125984" footer="0.31496062992125984"/>
      <pageSetup paperSize="8" scale="53" fitToHeight="3" orientation="portrait" r:id="rId3"/>
      <autoFilter ref="A1:M141" xr:uid="{D3612DF9-27FC-4AB0-BE51-B520A798FBE8}"/>
    </customSheetView>
  </customSheetViews>
  <mergeCells count="119">
    <mergeCell ref="H131:H136"/>
    <mergeCell ref="O89:O92"/>
    <mergeCell ref="O99:O100"/>
    <mergeCell ref="O131:O136"/>
    <mergeCell ref="P131:P136"/>
    <mergeCell ref="P25:P28"/>
    <mergeCell ref="P17:P20"/>
    <mergeCell ref="P49:P52"/>
    <mergeCell ref="P67:P70"/>
    <mergeCell ref="P89:P93"/>
    <mergeCell ref="P104:P107"/>
    <mergeCell ref="P99:P102"/>
    <mergeCell ref="O25:O28"/>
    <mergeCell ref="O104:O107"/>
    <mergeCell ref="O49:O50"/>
    <mergeCell ref="O67:O68"/>
    <mergeCell ref="N17:N20"/>
    <mergeCell ref="A17:A20"/>
    <mergeCell ref="N131:N136"/>
    <mergeCell ref="I131:J131"/>
    <mergeCell ref="F131:F136"/>
    <mergeCell ref="G131:G136"/>
    <mergeCell ref="K131:K136"/>
    <mergeCell ref="L131:L136"/>
    <mergeCell ref="M131:M136"/>
    <mergeCell ref="A131:A136"/>
    <mergeCell ref="B131:B136"/>
    <mergeCell ref="C131:C136"/>
    <mergeCell ref="D131:D136"/>
    <mergeCell ref="E131:E136"/>
    <mergeCell ref="B17:B20"/>
    <mergeCell ref="C17:C20"/>
    <mergeCell ref="D17:D20"/>
    <mergeCell ref="E17:E20"/>
    <mergeCell ref="F17:F20"/>
    <mergeCell ref="F89:F93"/>
    <mergeCell ref="F67:F70"/>
    <mergeCell ref="A89:A93"/>
    <mergeCell ref="B89:B93"/>
    <mergeCell ref="C89:C93"/>
    <mergeCell ref="D89:D93"/>
    <mergeCell ref="E89:E93"/>
    <mergeCell ref="A49:A52"/>
    <mergeCell ref="B49:B52"/>
    <mergeCell ref="C49:C52"/>
    <mergeCell ref="D49:D52"/>
    <mergeCell ref="E49:E52"/>
    <mergeCell ref="F49:F52"/>
    <mergeCell ref="L49:L52"/>
    <mergeCell ref="M49:M52"/>
    <mergeCell ref="A67:A70"/>
    <mergeCell ref="B67:B70"/>
    <mergeCell ref="C67:C70"/>
    <mergeCell ref="D67:D70"/>
    <mergeCell ref="E67:E70"/>
    <mergeCell ref="H49:H52"/>
    <mergeCell ref="H67:H70"/>
    <mergeCell ref="H89:H93"/>
    <mergeCell ref="G17:G20"/>
    <mergeCell ref="I17:J17"/>
    <mergeCell ref="K17:K20"/>
    <mergeCell ref="L17:L20"/>
    <mergeCell ref="M17:M20"/>
    <mergeCell ref="M89:M93"/>
    <mergeCell ref="N89:N93"/>
    <mergeCell ref="G89:G93"/>
    <mergeCell ref="I89:J89"/>
    <mergeCell ref="K89:K93"/>
    <mergeCell ref="L89:L93"/>
    <mergeCell ref="N67:N70"/>
    <mergeCell ref="G67:G70"/>
    <mergeCell ref="I67:J67"/>
    <mergeCell ref="K67:K70"/>
    <mergeCell ref="N49:N52"/>
    <mergeCell ref="G49:G52"/>
    <mergeCell ref="I49:J49"/>
    <mergeCell ref="K49:K52"/>
    <mergeCell ref="L67:L70"/>
    <mergeCell ref="M67:M70"/>
    <mergeCell ref="H17:H18"/>
    <mergeCell ref="A99:A102"/>
    <mergeCell ref="B99:B102"/>
    <mergeCell ref="C99:C102"/>
    <mergeCell ref="D99:D102"/>
    <mergeCell ref="E99:E102"/>
    <mergeCell ref="M99:M102"/>
    <mergeCell ref="N99:N102"/>
    <mergeCell ref="F99:F102"/>
    <mergeCell ref="G99:G102"/>
    <mergeCell ref="K99:K102"/>
    <mergeCell ref="L99:L102"/>
    <mergeCell ref="I99:J99"/>
    <mergeCell ref="H99:H102"/>
    <mergeCell ref="A104:A107"/>
    <mergeCell ref="B104:B107"/>
    <mergeCell ref="C104:C107"/>
    <mergeCell ref="D104:D107"/>
    <mergeCell ref="E104:E107"/>
    <mergeCell ref="M104:M107"/>
    <mergeCell ref="N104:N107"/>
    <mergeCell ref="F104:F107"/>
    <mergeCell ref="G104:G107"/>
    <mergeCell ref="I104:J104"/>
    <mergeCell ref="K104:K107"/>
    <mergeCell ref="L104:L107"/>
    <mergeCell ref="H104:H107"/>
    <mergeCell ref="A25:A28"/>
    <mergeCell ref="B25:B28"/>
    <mergeCell ref="C25:C28"/>
    <mergeCell ref="D25:D28"/>
    <mergeCell ref="E25:E28"/>
    <mergeCell ref="L25:L28"/>
    <mergeCell ref="M25:M28"/>
    <mergeCell ref="N25:N28"/>
    <mergeCell ref="F25:F28"/>
    <mergeCell ref="G25:G28"/>
    <mergeCell ref="I25:J25"/>
    <mergeCell ref="K25:K28"/>
    <mergeCell ref="H25:H28"/>
  </mergeCells>
  <conditionalFormatting sqref="I2:J128 I130:J136 I140:J140">
    <cfRule type="expression" dxfId="5" priority="26">
      <formula>AND(I2=MAX($I2:$J2))</formula>
    </cfRule>
  </conditionalFormatting>
  <conditionalFormatting sqref="I2:J128 I130:J136">
    <cfRule type="expression" dxfId="4" priority="8">
      <formula>OR($H2="celkem dle ZP",$H2="celkem dle ocenění")</formula>
    </cfRule>
  </conditionalFormatting>
  <conditionalFormatting sqref="O23:O25 O34 O60:O61 O65:O67 O69:O70 O72 O112 O126:O127">
    <cfRule type="expression" dxfId="3" priority="24">
      <formula>AND(LEFT($O23,6)="ověřen")</formula>
    </cfRule>
  </conditionalFormatting>
  <conditionalFormatting sqref="O99">
    <cfRule type="expression" dxfId="2" priority="2">
      <formula>AND(LEFT($O99,6)="ověřen")</formula>
    </cfRule>
  </conditionalFormatting>
  <conditionalFormatting sqref="O103:O104">
    <cfRule type="expression" dxfId="1" priority="1">
      <formula>AND(LEFT($O103,6)="ověřen")</formula>
    </cfRule>
  </conditionalFormatting>
  <conditionalFormatting sqref="O131">
    <cfRule type="expression" dxfId="0" priority="5">
      <formula>AND(LEFT($O131,6)="ověřen")</formula>
    </cfRule>
  </conditionalFormatting>
  <pageMargins left="0.7" right="0.7" top="0.75" bottom="0.75" header="0.3" footer="0.3"/>
  <pageSetup paperSize="9" scale="60" fitToHeight="3" orientation="landscape" r:id="rId4"/>
  <headerFooter>
    <oddHeader>&amp;L&amp;"-,Tučné"&amp;14&amp;UPřehled ocenění majetku</oddHead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Přehled ocenění majetku</vt:lpstr>
      <vt:lpstr>'Přehled ocenění majetku'!Názvy_tisku</vt:lpstr>
      <vt:lpstr>'Přehled ocenění majetku'!Oblast_tisku</vt:lpstr>
    </vt:vector>
  </TitlesOfParts>
  <Company>UZSVM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Kasiaras Evangelos</dc:creator>
  <cp:lastModifiedBy>Tvardková Michaela</cp:lastModifiedBy>
  <cp:lastPrinted>2024-07-29T06:07:41Z</cp:lastPrinted>
  <dcterms:created xsi:type="dcterms:W3CDTF">2022-08-16T12:39:00Z</dcterms:created>
  <dcterms:modified xsi:type="dcterms:W3CDTF">2024-08-08T07:58:15Z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2024-07-26T05:33:35Z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6eb686d3-bde0-4ebf-b77f-ac6b94c96fe4</vt:lpwstr>
  </property>
  <property fmtid="{D5CDD505-2E9C-101B-9397-08002B2CF9AE}" pid="8" name="MSIP_Label_215ad6d0-798b-44f9-b3fd-112ad6275fb4_ContentBits">
    <vt:lpwstr>2</vt:lpwstr>
  </property>
</Properties>
</file>