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renata_kubikova_msk_cz/Documents/Plocha/Přílohy MAT ZK 6.6/"/>
    </mc:Choice>
  </mc:AlternateContent>
  <xr:revisionPtr revIDLastSave="4537" documentId="8_{48BAFB5C-B02A-4C95-956B-8E2A920BAD42}" xr6:coauthVersionLast="47" xr6:coauthVersionMax="47" xr10:uidLastSave="{B3653050-CBE9-4838-B8DF-92907DBD6391}"/>
  <bookViews>
    <workbookView xWindow="-120" yWindow="-120" windowWidth="29040" windowHeight="15840" tabRatio="742" xr2:uid="{82066F74-6138-4E9B-8774-0D0D89BDB680}"/>
  </bookViews>
  <sheets>
    <sheet name="Příloha 1- REVIZE květen 24 " sheetId="4" r:id="rId1"/>
  </sheets>
  <definedNames>
    <definedName name="_xlnm._FilterDatabase" localSheetId="0" hidden="1">'Příloha 1- REVIZE květen 24 '!$A$6:$CF$72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O36" i="4" l="1"/>
  <c r="T60" i="4" l="1"/>
  <c r="U60" i="4"/>
  <c r="AA60" i="4"/>
  <c r="AJ38" i="4" l="1"/>
  <c r="T70" i="4"/>
  <c r="U70" i="4"/>
  <c r="R65" i="4"/>
  <c r="S71" i="4"/>
  <c r="T68" i="4"/>
  <c r="T67" i="4"/>
  <c r="U68" i="4"/>
  <c r="U69" i="4"/>
  <c r="U67" i="4"/>
  <c r="Z34" i="4" l="1"/>
  <c r="BK61" i="4" l="1"/>
  <c r="BJ61" i="4"/>
  <c r="BI61" i="4"/>
  <c r="BH61" i="4" s="1"/>
  <c r="BD61" i="4"/>
  <c r="BC61" i="4"/>
  <c r="BB61" i="4"/>
  <c r="BA61" i="4"/>
  <c r="AZ61" i="4" s="1"/>
  <c r="AV61" i="4"/>
  <c r="AU61" i="4"/>
  <c r="AS61" i="4"/>
  <c r="AR61" i="4" s="1"/>
  <c r="AO61" i="4"/>
  <c r="AN61" i="4"/>
  <c r="AM61" i="4"/>
  <c r="AL61" i="4"/>
  <c r="AK61" i="4"/>
  <c r="AE61" i="4"/>
  <c r="AC61" i="4"/>
  <c r="AB61" i="4"/>
  <c r="AA61" i="4"/>
  <c r="Z61" i="4"/>
  <c r="X61" i="4"/>
  <c r="AD61" i="4" s="1"/>
  <c r="S61" i="4"/>
  <c r="K61" i="4"/>
  <c r="Y61" i="4" l="1"/>
  <c r="AJ61" i="4"/>
  <c r="BL61" i="4"/>
  <c r="AD56" i="4"/>
  <c r="Z55" i="4"/>
  <c r="Z22" i="4"/>
  <c r="Z63" i="4"/>
  <c r="BN61" i="4" l="1"/>
  <c r="BM61" i="4"/>
  <c r="BO61" i="4" l="1"/>
  <c r="CA61" i="4"/>
  <c r="U75" i="4"/>
  <c r="T72" i="4" l="1"/>
  <c r="X55" i="4" l="1"/>
  <c r="AD55" i="4" s="1"/>
  <c r="X63" i="4"/>
  <c r="BL64" i="4" l="1"/>
  <c r="AV56" i="4"/>
  <c r="BA56" i="4"/>
  <c r="AZ56" i="4" s="1"/>
  <c r="BB56" i="4"/>
  <c r="BC56" i="4"/>
  <c r="BD56" i="4"/>
  <c r="BI56" i="4"/>
  <c r="BH56" i="4" s="1"/>
  <c r="BJ56" i="4"/>
  <c r="BK56" i="4"/>
  <c r="AS56" i="4"/>
  <c r="AR56" i="4" s="1"/>
  <c r="AU56" i="4"/>
  <c r="AO56" i="4"/>
  <c r="AE56" i="4"/>
  <c r="AM56" i="4"/>
  <c r="AL56" i="4"/>
  <c r="AB56" i="4"/>
  <c r="AC56" i="4"/>
  <c r="AO64" i="4"/>
  <c r="BG65" i="4"/>
  <c r="AW65" i="4"/>
  <c r="AI65" i="4"/>
  <c r="AG65" i="4"/>
  <c r="AF65" i="4"/>
  <c r="O65" i="4"/>
  <c r="S64" i="4"/>
  <c r="W65" i="4"/>
  <c r="BI29" i="4"/>
  <c r="BH29" i="4" s="1"/>
  <c r="BJ29" i="4"/>
  <c r="BK29" i="4"/>
  <c r="BI30" i="4"/>
  <c r="BH30" i="4" s="1"/>
  <c r="BJ30" i="4"/>
  <c r="BK30" i="4"/>
  <c r="BD30" i="4"/>
  <c r="BD29" i="4"/>
  <c r="BA29" i="4"/>
  <c r="AZ29" i="4" s="1"/>
  <c r="BB29" i="4"/>
  <c r="BC29" i="4"/>
  <c r="BA30" i="4"/>
  <c r="AZ30" i="4" s="1"/>
  <c r="BB30" i="4"/>
  <c r="BC30" i="4"/>
  <c r="AV30" i="4"/>
  <c r="AV29" i="4"/>
  <c r="AO30" i="4"/>
  <c r="AS30" i="4"/>
  <c r="AR30" i="4" s="1"/>
  <c r="AO29" i="4"/>
  <c r="AS29" i="4"/>
  <c r="AR29" i="4" s="1"/>
  <c r="AU30" i="4"/>
  <c r="AU29" i="4"/>
  <c r="AJ30" i="4"/>
  <c r="AJ29" i="4"/>
  <c r="Z30" i="4"/>
  <c r="Y30" i="4" s="1"/>
  <c r="BI64" i="4"/>
  <c r="BJ64" i="4"/>
  <c r="BK64" i="4"/>
  <c r="BD64" i="4"/>
  <c r="AJ64" i="4"/>
  <c r="AH65" i="4"/>
  <c r="AP65" i="4"/>
  <c r="AQ65" i="4"/>
  <c r="AT65" i="4"/>
  <c r="AX65" i="4"/>
  <c r="AY65" i="4"/>
  <c r="BE65" i="4"/>
  <c r="BF65" i="4"/>
  <c r="AD64" i="4"/>
  <c r="AC64" i="4"/>
  <c r="AB64" i="4"/>
  <c r="AA64" i="4"/>
  <c r="Z64" i="4"/>
  <c r="AD30" i="4"/>
  <c r="AD51" i="4"/>
  <c r="AD29" i="4"/>
  <c r="AA54" i="4"/>
  <c r="Z29" i="4"/>
  <c r="Y29" i="4" s="1"/>
  <c r="Z51" i="4"/>
  <c r="AE64" i="4"/>
  <c r="AE30" i="4"/>
  <c r="AE29" i="4"/>
  <c r="S30" i="4"/>
  <c r="S29" i="4"/>
  <c r="K30" i="4"/>
  <c r="K29" i="4"/>
  <c r="K64" i="4"/>
  <c r="T65" i="4" l="1"/>
  <c r="BL29" i="4"/>
  <c r="BN29" i="4" s="1"/>
  <c r="BL30" i="4"/>
  <c r="BM30" i="4" s="1"/>
  <c r="BM64" i="4"/>
  <c r="Y64" i="4"/>
  <c r="BN64" i="4" s="1"/>
  <c r="BL56" i="4"/>
  <c r="BM56" i="4" s="1"/>
  <c r="AJ56" i="4"/>
  <c r="AA56" i="4"/>
  <c r="Y56" i="4" s="1"/>
  <c r="S56" i="4"/>
  <c r="BO64" i="4" l="1"/>
  <c r="BM29" i="4"/>
  <c r="BN56" i="4"/>
  <c r="CA56" i="4" s="1"/>
  <c r="CA64" i="4"/>
  <c r="BN30" i="4"/>
  <c r="CA30" i="4" s="1"/>
  <c r="CA29" i="4" l="1"/>
  <c r="BO29" i="4"/>
  <c r="BO30" i="4"/>
  <c r="BO56" i="4"/>
  <c r="S60" i="4"/>
  <c r="X54" i="4" l="1"/>
  <c r="X53" i="4"/>
  <c r="X42" i="4"/>
  <c r="X31" i="4"/>
  <c r="X43" i="4"/>
  <c r="X39" i="4"/>
  <c r="X52" i="4"/>
  <c r="X41" i="4"/>
  <c r="X38" i="4"/>
  <c r="X25" i="4"/>
  <c r="X28" i="4"/>
  <c r="X37" i="4"/>
  <c r="X26" i="4"/>
  <c r="X24" i="4"/>
  <c r="X23" i="4"/>
  <c r="X22" i="4"/>
  <c r="X34" i="4"/>
  <c r="X33" i="4"/>
  <c r="X32" i="4"/>
  <c r="X20" i="4"/>
  <c r="AD20" i="4" s="1"/>
  <c r="X19" i="4"/>
  <c r="X18" i="4"/>
  <c r="X17" i="4"/>
  <c r="X13" i="4"/>
  <c r="X12" i="4"/>
  <c r="X21" i="4"/>
  <c r="X11" i="4"/>
  <c r="X10" i="4"/>
  <c r="X9" i="4"/>
  <c r="X16" i="4"/>
  <c r="X15" i="4"/>
  <c r="X14" i="4"/>
  <c r="X8" i="4"/>
  <c r="X7" i="4"/>
  <c r="Z54" i="4" l="1"/>
  <c r="S21" i="4"/>
  <c r="AD34" i="4" l="1"/>
  <c r="AD33" i="4"/>
  <c r="AD32" i="4"/>
  <c r="AD19" i="4"/>
  <c r="AD18" i="4"/>
  <c r="AD17" i="4"/>
  <c r="AD16" i="4"/>
  <c r="AD15" i="4"/>
  <c r="AD14" i="4"/>
  <c r="AD13" i="4"/>
  <c r="AD12" i="4"/>
  <c r="AD21" i="4"/>
  <c r="AD10" i="4"/>
  <c r="AD9" i="4"/>
  <c r="AD8" i="4"/>
  <c r="AD7" i="4"/>
  <c r="AD28" i="4"/>
  <c r="AD37" i="4"/>
  <c r="AD26" i="4"/>
  <c r="AD25" i="4"/>
  <c r="AD24" i="4"/>
  <c r="AD23" i="4"/>
  <c r="AD22" i="4"/>
  <c r="X57" i="4"/>
  <c r="X65" i="4" s="1"/>
  <c r="AD63" i="4"/>
  <c r="AD54" i="4"/>
  <c r="AD53" i="4"/>
  <c r="AD52" i="4"/>
  <c r="AD41" i="4"/>
  <c r="AD38" i="4"/>
  <c r="AD39" i="4"/>
  <c r="AD31" i="4"/>
  <c r="AD43" i="4"/>
  <c r="AD42" i="4"/>
  <c r="AD57" i="4" l="1"/>
  <c r="U46" i="4"/>
  <c r="U65" i="4" l="1"/>
  <c r="AU33" i="4"/>
  <c r="AV33" i="4"/>
  <c r="BA33" i="4"/>
  <c r="AZ33" i="4" s="1"/>
  <c r="BB33" i="4"/>
  <c r="BC33" i="4"/>
  <c r="BD33" i="4"/>
  <c r="BI33" i="4"/>
  <c r="BH33" i="4" s="1"/>
  <c r="BJ33" i="4"/>
  <c r="BK33" i="4"/>
  <c r="AL33" i="4"/>
  <c r="AJ33" i="4" s="1"/>
  <c r="AM33" i="4"/>
  <c r="AN33" i="4"/>
  <c r="AO33" i="4"/>
  <c r="AS33" i="4"/>
  <c r="AR33" i="4" s="1"/>
  <c r="AE33" i="4"/>
  <c r="AA33" i="4"/>
  <c r="AB33" i="4"/>
  <c r="AC33" i="4"/>
  <c r="CA49" i="4"/>
  <c r="CA50" i="4"/>
  <c r="S33" i="4"/>
  <c r="Z33" i="4"/>
  <c r="K33" i="4"/>
  <c r="K32" i="4"/>
  <c r="BK36" i="4"/>
  <c r="BJ36" i="4"/>
  <c r="BI36" i="4"/>
  <c r="BH36" i="4" s="1"/>
  <c r="BD36" i="4"/>
  <c r="BC36" i="4"/>
  <c r="BB36" i="4"/>
  <c r="BA36" i="4"/>
  <c r="AZ36" i="4" s="1"/>
  <c r="AV36" i="4"/>
  <c r="AU36" i="4"/>
  <c r="AS36" i="4"/>
  <c r="AR36" i="4" s="1"/>
  <c r="AO36" i="4"/>
  <c r="S36" i="4"/>
  <c r="AD36" i="4"/>
  <c r="AC36" i="4"/>
  <c r="AA36" i="4"/>
  <c r="Z36" i="4"/>
  <c r="K35" i="4"/>
  <c r="K36" i="4"/>
  <c r="I54" i="4"/>
  <c r="Y36" i="4" l="1"/>
  <c r="Y33" i="4"/>
  <c r="BN33" i="4" s="1"/>
  <c r="BM33" i="4"/>
  <c r="BO33" i="4" s="1"/>
  <c r="L60" i="4"/>
  <c r="Z60" i="4" s="1"/>
  <c r="M60" i="4"/>
  <c r="M65" i="4" s="1"/>
  <c r="BI48" i="4"/>
  <c r="BH48" i="4" s="1"/>
  <c r="BJ48" i="4"/>
  <c r="BK48" i="4"/>
  <c r="BI49" i="4"/>
  <c r="BH49" i="4" s="1"/>
  <c r="BJ49" i="4"/>
  <c r="BK49" i="4"/>
  <c r="AO48" i="4"/>
  <c r="AS48" i="4"/>
  <c r="AR48" i="4" s="1"/>
  <c r="AU48" i="4"/>
  <c r="AV48" i="4"/>
  <c r="BA48" i="4"/>
  <c r="AZ48" i="4" s="1"/>
  <c r="BB48" i="4"/>
  <c r="BC48" i="4"/>
  <c r="BD48" i="4"/>
  <c r="AO49" i="4"/>
  <c r="AS49" i="4"/>
  <c r="AR49" i="4" s="1"/>
  <c r="AU49" i="4"/>
  <c r="AV49" i="4"/>
  <c r="BA49" i="4"/>
  <c r="AZ49" i="4" s="1"/>
  <c r="BB49" i="4"/>
  <c r="BC49" i="4"/>
  <c r="BD49" i="4"/>
  <c r="L58" i="4"/>
  <c r="L65" i="4" s="1"/>
  <c r="K58" i="4" l="1"/>
  <c r="CA33" i="4"/>
  <c r="S49" i="4" l="1"/>
  <c r="S48" i="4"/>
  <c r="S35" i="4"/>
  <c r="AA50" i="4"/>
  <c r="Z48" i="4"/>
  <c r="AA48" i="4"/>
  <c r="AB48" i="4"/>
  <c r="AC48" i="4"/>
  <c r="AD48" i="4"/>
  <c r="AE48" i="4"/>
  <c r="AK48" i="4" s="1"/>
  <c r="AJ48" i="4" s="1"/>
  <c r="Z49" i="4"/>
  <c r="AA49" i="4"/>
  <c r="AB49" i="4"/>
  <c r="AC49" i="4"/>
  <c r="AD49" i="4"/>
  <c r="AE49" i="4"/>
  <c r="AK49" i="4" s="1"/>
  <c r="AJ49" i="4" s="1"/>
  <c r="K48" i="4"/>
  <c r="K49" i="4"/>
  <c r="K50" i="4"/>
  <c r="BM48" i="4" l="1"/>
  <c r="Y48" i="4"/>
  <c r="Y49" i="4"/>
  <c r="BC42" i="4" l="1"/>
  <c r="BA42" i="4"/>
  <c r="AZ42" i="4" s="1"/>
  <c r="BB42" i="4"/>
  <c r="BD42" i="4"/>
  <c r="BI42" i="4"/>
  <c r="BH42" i="4" s="1"/>
  <c r="BJ42" i="4"/>
  <c r="BK42" i="4"/>
  <c r="AV42" i="4"/>
  <c r="AO42" i="4"/>
  <c r="AS42" i="4"/>
  <c r="AR42" i="4" s="1"/>
  <c r="AU42" i="4"/>
  <c r="AE42" i="4"/>
  <c r="AB42" i="4"/>
  <c r="AC42" i="4"/>
  <c r="AA42" i="4"/>
  <c r="S42" i="4"/>
  <c r="Z42" i="4"/>
  <c r="K42" i="4"/>
  <c r="AK42" i="4" l="1"/>
  <c r="AJ42" i="4" s="1"/>
  <c r="BL42" i="4"/>
  <c r="BM42" i="4" s="1"/>
  <c r="Y42" i="4"/>
  <c r="BN42" i="4" l="1"/>
  <c r="CA42" i="4" s="1"/>
  <c r="BO42" i="4" l="1"/>
  <c r="AE54" i="4"/>
  <c r="AK54" i="4" s="1"/>
  <c r="AJ54" i="4" s="1"/>
  <c r="AO54" i="4"/>
  <c r="AS54" i="4"/>
  <c r="AR54" i="4" s="1"/>
  <c r="AU54" i="4"/>
  <c r="AV54" i="4"/>
  <c r="BA54" i="4"/>
  <c r="AZ54" i="4" s="1"/>
  <c r="BB54" i="4"/>
  <c r="BC54" i="4"/>
  <c r="BD54" i="4"/>
  <c r="BI54" i="4"/>
  <c r="BH54" i="4" s="1"/>
  <c r="BJ54" i="4"/>
  <c r="BK54" i="4"/>
  <c r="K54" i="4"/>
  <c r="AB54" i="4"/>
  <c r="AC54" i="4"/>
  <c r="S54" i="4"/>
  <c r="AV51" i="4"/>
  <c r="BA51" i="4"/>
  <c r="AZ51" i="4" s="1"/>
  <c r="BB51" i="4"/>
  <c r="BC51" i="4"/>
  <c r="BD51" i="4"/>
  <c r="BI51" i="4"/>
  <c r="BH51" i="4" s="1"/>
  <c r="BJ51" i="4"/>
  <c r="BK51" i="4"/>
  <c r="AS51" i="4"/>
  <c r="AR51" i="4" s="1"/>
  <c r="AU51" i="4"/>
  <c r="AO51" i="4"/>
  <c r="AJ43" i="4"/>
  <c r="AJ51" i="4"/>
  <c r="AE51" i="4"/>
  <c r="AB51" i="4"/>
  <c r="AC51" i="4"/>
  <c r="AA51" i="4"/>
  <c r="S51" i="4"/>
  <c r="K51" i="4"/>
  <c r="AK21" i="4"/>
  <c r="Y51" i="4" l="1"/>
  <c r="BL51" i="4"/>
  <c r="BM51" i="4" s="1"/>
  <c r="Y54" i="4"/>
  <c r="BN54" i="4" s="1"/>
  <c r="BM54" i="4"/>
  <c r="BO54" i="4" s="1"/>
  <c r="BO51" i="4" l="1"/>
  <c r="CA54" i="4"/>
  <c r="BN51" i="4"/>
  <c r="CA51" i="4" s="1"/>
  <c r="K39" i="4" l="1"/>
  <c r="AK59" i="4" l="1"/>
  <c r="AJ59" i="4" s="1"/>
  <c r="AS59" i="4"/>
  <c r="BJ27" i="4"/>
  <c r="BI27" i="4"/>
  <c r="BH27" i="4" s="1"/>
  <c r="BD27" i="4"/>
  <c r="BC27" i="4"/>
  <c r="BB27" i="4"/>
  <c r="BA27" i="4"/>
  <c r="AZ27" i="4" s="1"/>
  <c r="AV27" i="4"/>
  <c r="AU27" i="4"/>
  <c r="AS27" i="4"/>
  <c r="AR27" i="4" s="1"/>
  <c r="AO27" i="4"/>
  <c r="AN27" i="4"/>
  <c r="AE27" i="4"/>
  <c r="AK27" i="4" s="1"/>
  <c r="AJ27" i="4" s="1"/>
  <c r="AN59" i="4"/>
  <c r="AK62" i="4"/>
  <c r="K45" i="4"/>
  <c r="AC31" i="4"/>
  <c r="AC43" i="4"/>
  <c r="AC40" i="4"/>
  <c r="AC39" i="4"/>
  <c r="AC35" i="4"/>
  <c r="AC50" i="4"/>
  <c r="AC60" i="4"/>
  <c r="AC59" i="4"/>
  <c r="AC27" i="4"/>
  <c r="AC58" i="4"/>
  <c r="AC47" i="4"/>
  <c r="AC53" i="4"/>
  <c r="AC52" i="4"/>
  <c r="AC41" i="4"/>
  <c r="AC38" i="4"/>
  <c r="AC28" i="4"/>
  <c r="AC37" i="4"/>
  <c r="AC26" i="4"/>
  <c r="AC25" i="4"/>
  <c r="AC24" i="4"/>
  <c r="AC23" i="4"/>
  <c r="AC22" i="4"/>
  <c r="AC57" i="4"/>
  <c r="AC55" i="4"/>
  <c r="AC63" i="4"/>
  <c r="AC62" i="4"/>
  <c r="AC34" i="4"/>
  <c r="AC32" i="4"/>
  <c r="AC20" i="4"/>
  <c r="AC19" i="4"/>
  <c r="AC18" i="4"/>
  <c r="AC17" i="4"/>
  <c r="AC16" i="4"/>
  <c r="AC15" i="4"/>
  <c r="AC14" i="4"/>
  <c r="AC13" i="4"/>
  <c r="AC12" i="4"/>
  <c r="AC21" i="4"/>
  <c r="AC11" i="4"/>
  <c r="AC10" i="4"/>
  <c r="AC9" i="4"/>
  <c r="AC8" i="4"/>
  <c r="AC7" i="4"/>
  <c r="AC46" i="4"/>
  <c r="AC44" i="4"/>
  <c r="AC45" i="4"/>
  <c r="AA52" i="4"/>
  <c r="AB45" i="4"/>
  <c r="AO45" i="4"/>
  <c r="BL27" i="4" l="1"/>
  <c r="AC65" i="4"/>
  <c r="AU45" i="4" l="1"/>
  <c r="AN45" i="4"/>
  <c r="K53" i="4"/>
  <c r="K52" i="4"/>
  <c r="S52" i="4"/>
  <c r="Z52" i="4"/>
  <c r="AB52" i="4"/>
  <c r="AE52" i="4"/>
  <c r="AK52" i="4" s="1"/>
  <c r="AJ52" i="4" s="1"/>
  <c r="AO52" i="4"/>
  <c r="AS52" i="4"/>
  <c r="AR52" i="4" s="1"/>
  <c r="AU52" i="4"/>
  <c r="AV52" i="4"/>
  <c r="BA52" i="4"/>
  <c r="AZ52" i="4" s="1"/>
  <c r="BB52" i="4"/>
  <c r="BC52" i="4"/>
  <c r="BD52" i="4"/>
  <c r="BI52" i="4"/>
  <c r="BH52" i="4" s="1"/>
  <c r="BJ52" i="4"/>
  <c r="BK52" i="4"/>
  <c r="S53" i="4"/>
  <c r="Z53" i="4"/>
  <c r="AA53" i="4"/>
  <c r="AB53" i="4"/>
  <c r="AE53" i="4"/>
  <c r="AK53" i="4" s="1"/>
  <c r="AJ53" i="4" s="1"/>
  <c r="AO53" i="4"/>
  <c r="AS53" i="4"/>
  <c r="AR53" i="4" s="1"/>
  <c r="AU53" i="4"/>
  <c r="AV53" i="4"/>
  <c r="BA53" i="4"/>
  <c r="AZ53" i="4" s="1"/>
  <c r="BB53" i="4"/>
  <c r="BC53" i="4"/>
  <c r="BD53" i="4"/>
  <c r="BI53" i="4"/>
  <c r="BH53" i="4" s="1"/>
  <c r="BJ53" i="4"/>
  <c r="BK53" i="4"/>
  <c r="S45" i="4"/>
  <c r="Z45" i="4"/>
  <c r="AA45" i="4"/>
  <c r="AD45" i="4"/>
  <c r="AE45" i="4"/>
  <c r="AK45" i="4" s="1"/>
  <c r="AJ45" i="4" s="1"/>
  <c r="AS45" i="4"/>
  <c r="AR45" i="4" s="1"/>
  <c r="AV45" i="4"/>
  <c r="BA45" i="4"/>
  <c r="AZ45" i="4" s="1"/>
  <c r="BB45" i="4"/>
  <c r="BC45" i="4"/>
  <c r="BD45" i="4"/>
  <c r="BI45" i="4"/>
  <c r="BH45" i="4" s="1"/>
  <c r="BJ45" i="4"/>
  <c r="BK45" i="4"/>
  <c r="K47" i="4"/>
  <c r="S47" i="4"/>
  <c r="Z47" i="4"/>
  <c r="AA47" i="4"/>
  <c r="AB47" i="4"/>
  <c r="AD47" i="4"/>
  <c r="AE47" i="4"/>
  <c r="AK47" i="4" s="1"/>
  <c r="AJ47" i="4" s="1"/>
  <c r="AO47" i="4"/>
  <c r="AS47" i="4"/>
  <c r="AR47" i="4" s="1"/>
  <c r="AU47" i="4"/>
  <c r="AV47" i="4"/>
  <c r="BA47" i="4"/>
  <c r="AZ47" i="4" s="1"/>
  <c r="BB47" i="4"/>
  <c r="BC47" i="4"/>
  <c r="BD47" i="4"/>
  <c r="BI47" i="4"/>
  <c r="BH47" i="4" s="1"/>
  <c r="BJ47" i="4"/>
  <c r="BK47" i="4"/>
  <c r="S58" i="4"/>
  <c r="Z58" i="4"/>
  <c r="AA58" i="4"/>
  <c r="AB58" i="4"/>
  <c r="AD58" i="4"/>
  <c r="AE58" i="4"/>
  <c r="AO58" i="4"/>
  <c r="AS58" i="4"/>
  <c r="AR58" i="4" s="1"/>
  <c r="AU58" i="4"/>
  <c r="AV58" i="4"/>
  <c r="BA58" i="4"/>
  <c r="AZ58" i="4" s="1"/>
  <c r="BB58" i="4"/>
  <c r="BC58" i="4"/>
  <c r="BD58" i="4"/>
  <c r="BI58" i="4"/>
  <c r="BH58" i="4" s="1"/>
  <c r="BJ58" i="4"/>
  <c r="BK58" i="4"/>
  <c r="K27" i="4"/>
  <c r="BM27" i="4" s="1"/>
  <c r="S27" i="4"/>
  <c r="Z27" i="4"/>
  <c r="AA27" i="4"/>
  <c r="AB27" i="4"/>
  <c r="AD27" i="4"/>
  <c r="K59" i="4"/>
  <c r="S59" i="4"/>
  <c r="Z59" i="4"/>
  <c r="AA59" i="4"/>
  <c r="AB59" i="4"/>
  <c r="AD59" i="4"/>
  <c r="AE59" i="4"/>
  <c r="AO59" i="4"/>
  <c r="AR59" i="4"/>
  <c r="AV59" i="4"/>
  <c r="BA59" i="4"/>
  <c r="AZ59" i="4" s="1"/>
  <c r="BB59" i="4"/>
  <c r="BC59" i="4"/>
  <c r="BD59" i="4"/>
  <c r="BI59" i="4"/>
  <c r="BH59" i="4" s="1"/>
  <c r="BJ59" i="4"/>
  <c r="BK59" i="4"/>
  <c r="K60" i="4"/>
  <c r="AB60" i="4"/>
  <c r="AD60" i="4"/>
  <c r="AE60" i="4"/>
  <c r="AK60" i="4" s="1"/>
  <c r="AJ60" i="4" s="1"/>
  <c r="AO60" i="4"/>
  <c r="AS60" i="4"/>
  <c r="AR60" i="4" s="1"/>
  <c r="AU60" i="4"/>
  <c r="AV60" i="4"/>
  <c r="BA60" i="4"/>
  <c r="AZ60" i="4" s="1"/>
  <c r="BB60" i="4"/>
  <c r="BC60" i="4"/>
  <c r="BD60" i="4"/>
  <c r="BI60" i="4"/>
  <c r="BH60" i="4" s="1"/>
  <c r="BJ60" i="4"/>
  <c r="BK60" i="4"/>
  <c r="S50" i="4"/>
  <c r="Z50" i="4"/>
  <c r="AB50" i="4"/>
  <c r="AD50" i="4"/>
  <c r="AE50" i="4"/>
  <c r="AK50" i="4" s="1"/>
  <c r="AJ50" i="4" s="1"/>
  <c r="AO50" i="4"/>
  <c r="AS50" i="4"/>
  <c r="AR50" i="4" s="1"/>
  <c r="AU50" i="4"/>
  <c r="AV50" i="4"/>
  <c r="BA50" i="4"/>
  <c r="AZ50" i="4" s="1"/>
  <c r="BB50" i="4"/>
  <c r="BC50" i="4"/>
  <c r="BD50" i="4"/>
  <c r="BI50" i="4"/>
  <c r="BH50" i="4" s="1"/>
  <c r="BJ50" i="4"/>
  <c r="BK50" i="4"/>
  <c r="Z35" i="4"/>
  <c r="AA35" i="4"/>
  <c r="AB35" i="4"/>
  <c r="AD35" i="4"/>
  <c r="AE35" i="4"/>
  <c r="AK35" i="4" s="1"/>
  <c r="AO35" i="4"/>
  <c r="AS35" i="4"/>
  <c r="AR35" i="4" s="1"/>
  <c r="AU35" i="4"/>
  <c r="AV35" i="4"/>
  <c r="BA35" i="4"/>
  <c r="AZ35" i="4" s="1"/>
  <c r="BB35" i="4"/>
  <c r="BC35" i="4"/>
  <c r="BD35" i="4"/>
  <c r="BI35" i="4"/>
  <c r="BH35" i="4" s="1"/>
  <c r="BJ35" i="4"/>
  <c r="BK35" i="4"/>
  <c r="S39" i="4"/>
  <c r="Z39" i="4"/>
  <c r="AA39" i="4"/>
  <c r="AB39" i="4"/>
  <c r="AE39" i="4"/>
  <c r="AK39" i="4" s="1"/>
  <c r="AO39" i="4"/>
  <c r="AS39" i="4"/>
  <c r="AR39" i="4" s="1"/>
  <c r="AU39" i="4"/>
  <c r="AV39" i="4"/>
  <c r="BA39" i="4"/>
  <c r="AZ39" i="4" s="1"/>
  <c r="BB39" i="4"/>
  <c r="BC39" i="4"/>
  <c r="BD39" i="4"/>
  <c r="BI39" i="4"/>
  <c r="BH39" i="4" s="1"/>
  <c r="BJ39" i="4"/>
  <c r="BK39" i="4"/>
  <c r="K40" i="4"/>
  <c r="S40" i="4"/>
  <c r="Z40" i="4"/>
  <c r="AA40" i="4"/>
  <c r="AB40" i="4"/>
  <c r="AD40" i="4"/>
  <c r="AE40" i="4"/>
  <c r="AK40" i="4" s="1"/>
  <c r="AO40" i="4"/>
  <c r="AS40" i="4"/>
  <c r="AR40" i="4" s="1"/>
  <c r="AU40" i="4"/>
  <c r="AV40" i="4"/>
  <c r="BA40" i="4"/>
  <c r="AZ40" i="4" s="1"/>
  <c r="BB40" i="4"/>
  <c r="BC40" i="4"/>
  <c r="BD40" i="4"/>
  <c r="BI40" i="4"/>
  <c r="BH40" i="4" s="1"/>
  <c r="BJ40" i="4"/>
  <c r="BK40" i="4"/>
  <c r="K43" i="4"/>
  <c r="S43" i="4"/>
  <c r="Z43" i="4"/>
  <c r="AA43" i="4"/>
  <c r="AB43" i="4"/>
  <c r="AE43" i="4"/>
  <c r="AO43" i="4"/>
  <c r="AS43" i="4"/>
  <c r="AR43" i="4" s="1"/>
  <c r="AU43" i="4"/>
  <c r="AV43" i="4"/>
  <c r="BA43" i="4"/>
  <c r="AZ43" i="4" s="1"/>
  <c r="BB43" i="4"/>
  <c r="BC43" i="4"/>
  <c r="BD43" i="4"/>
  <c r="BI43" i="4"/>
  <c r="BH43" i="4" s="1"/>
  <c r="BJ43" i="4"/>
  <c r="BK43" i="4"/>
  <c r="BD38" i="4"/>
  <c r="K41" i="4"/>
  <c r="S41" i="4"/>
  <c r="Z41" i="4"/>
  <c r="AA41" i="4"/>
  <c r="AB41" i="4"/>
  <c r="AE41" i="4"/>
  <c r="AJ41" i="4"/>
  <c r="AO41" i="4"/>
  <c r="AS41" i="4"/>
  <c r="AR41" i="4" s="1"/>
  <c r="AU41" i="4"/>
  <c r="AV41" i="4"/>
  <c r="BA41" i="4"/>
  <c r="AZ41" i="4" s="1"/>
  <c r="BB41" i="4"/>
  <c r="BC41" i="4"/>
  <c r="BD41" i="4"/>
  <c r="BI41" i="4"/>
  <c r="BH41" i="4" s="1"/>
  <c r="BJ41" i="4"/>
  <c r="BK41" i="4"/>
  <c r="K38" i="4"/>
  <c r="S38" i="4"/>
  <c r="Z38" i="4"/>
  <c r="AA38" i="4"/>
  <c r="AB38" i="4"/>
  <c r="AE38" i="4"/>
  <c r="AO38" i="4"/>
  <c r="AS38" i="4"/>
  <c r="AR38" i="4" s="1"/>
  <c r="AU38" i="4"/>
  <c r="AV38" i="4"/>
  <c r="BA38" i="4"/>
  <c r="AZ38" i="4" s="1"/>
  <c r="BB38" i="4"/>
  <c r="BC38" i="4"/>
  <c r="BI38" i="4"/>
  <c r="BH38" i="4" s="1"/>
  <c r="BJ38" i="4"/>
  <c r="BK38" i="4"/>
  <c r="AK63" i="4"/>
  <c r="AE25" i="4"/>
  <c r="AK25" i="4" s="1"/>
  <c r="AE24" i="4"/>
  <c r="S25" i="4"/>
  <c r="S23" i="4"/>
  <c r="AK23" i="4"/>
  <c r="AK22" i="4"/>
  <c r="AJ22" i="4" s="1"/>
  <c r="BO27" i="4" l="1"/>
  <c r="AK58" i="4"/>
  <c r="AJ58" i="4" s="1"/>
  <c r="AJ35" i="4"/>
  <c r="BM60" i="4"/>
  <c r="BL45" i="4"/>
  <c r="AJ39" i="4"/>
  <c r="BM39" i="4"/>
  <c r="AJ40" i="4"/>
  <c r="BM43" i="4"/>
  <c r="BL41" i="4"/>
  <c r="BM41" i="4" s="1"/>
  <c r="BL58" i="4"/>
  <c r="BM58" i="4" s="1"/>
  <c r="Y47" i="4"/>
  <c r="Y40" i="4"/>
  <c r="BL35" i="4"/>
  <c r="BM35" i="4" s="1"/>
  <c r="Y59" i="4"/>
  <c r="BN59" i="4" s="1"/>
  <c r="Y60" i="4"/>
  <c r="BM38" i="4"/>
  <c r="BO38" i="4" s="1"/>
  <c r="BM40" i="4"/>
  <c r="Y27" i="4"/>
  <c r="BN27" i="4" s="1"/>
  <c r="Y58" i="4"/>
  <c r="Y53" i="4"/>
  <c r="BM59" i="4"/>
  <c r="Y39" i="4"/>
  <c r="Y41" i="4"/>
  <c r="Y50" i="4"/>
  <c r="BN48" i="4" s="1"/>
  <c r="BL52" i="4"/>
  <c r="BM52" i="4" s="1"/>
  <c r="BL47" i="4"/>
  <c r="BM47" i="4" s="1"/>
  <c r="Y43" i="4"/>
  <c r="Y38" i="4"/>
  <c r="BN38" i="4" s="1"/>
  <c r="Y35" i="4"/>
  <c r="BM53" i="4"/>
  <c r="Y45" i="4"/>
  <c r="BN45" i="4" s="1"/>
  <c r="Y52" i="4"/>
  <c r="BO39" i="4" l="1"/>
  <c r="BO59" i="4"/>
  <c r="CA48" i="4"/>
  <c r="BO48" i="4"/>
  <c r="BO53" i="4"/>
  <c r="BM45" i="4"/>
  <c r="BO45" i="4" s="1"/>
  <c r="BN35" i="4"/>
  <c r="CA35" i="4" s="1"/>
  <c r="CA38" i="4"/>
  <c r="CA59" i="4"/>
  <c r="BN39" i="4"/>
  <c r="CA39" i="4" s="1"/>
  <c r="BN60" i="4"/>
  <c r="CA60" i="4" s="1"/>
  <c r="BN43" i="4"/>
  <c r="CA43" i="4" s="1"/>
  <c r="BN53" i="4"/>
  <c r="BN58" i="4"/>
  <c r="BO58" i="4" s="1"/>
  <c r="BN52" i="4"/>
  <c r="CA52" i="4" s="1"/>
  <c r="BN47" i="4"/>
  <c r="CA47" i="4" s="1"/>
  <c r="BN41" i="4"/>
  <c r="CA41" i="4" s="1"/>
  <c r="BN40" i="4"/>
  <c r="CA40" i="4" s="1"/>
  <c r="CA27" i="4"/>
  <c r="BK14" i="4"/>
  <c r="BJ14" i="4"/>
  <c r="BD14" i="4"/>
  <c r="BI14" i="4"/>
  <c r="BH14" i="4" s="1"/>
  <c r="BC14" i="4"/>
  <c r="BB14" i="4"/>
  <c r="BA14" i="4"/>
  <c r="AZ14" i="4" s="1"/>
  <c r="AV14" i="4"/>
  <c r="AO14" i="4"/>
  <c r="AS14" i="4"/>
  <c r="AR14" i="4" s="1"/>
  <c r="AU14" i="4"/>
  <c r="AK14" i="4"/>
  <c r="AJ14" i="4" s="1"/>
  <c r="AN14" i="4"/>
  <c r="AM14" i="4"/>
  <c r="AE14" i="4"/>
  <c r="AA14" i="4"/>
  <c r="AB14" i="4"/>
  <c r="S14" i="4"/>
  <c r="Z14" i="4"/>
  <c r="BO41" i="4" l="1"/>
  <c r="BO60" i="4"/>
  <c r="BO40" i="4"/>
  <c r="BO43" i="4"/>
  <c r="BO52" i="4"/>
  <c r="BO35" i="4"/>
  <c r="BO47" i="4"/>
  <c r="CA53" i="4"/>
  <c r="CA45" i="4"/>
  <c r="CA58" i="4"/>
  <c r="Y14" i="4"/>
  <c r="BN14" i="4" s="1"/>
  <c r="K14" i="4"/>
  <c r="BM14" i="4" s="1"/>
  <c r="AJ12" i="4"/>
  <c r="AK9" i="4"/>
  <c r="AJ9" i="4" s="1"/>
  <c r="AJ10" i="4"/>
  <c r="AJ8" i="4"/>
  <c r="AE7" i="4"/>
  <c r="AJ7" i="4"/>
  <c r="AO9" i="4"/>
  <c r="AS9" i="4"/>
  <c r="AR9" i="4" s="1"/>
  <c r="AU9" i="4"/>
  <c r="AV9" i="4"/>
  <c r="BA9" i="4"/>
  <c r="AZ9" i="4" s="1"/>
  <c r="BB9" i="4"/>
  <c r="BC9" i="4"/>
  <c r="BD9" i="4"/>
  <c r="BI9" i="4"/>
  <c r="BH9" i="4" s="1"/>
  <c r="BJ9" i="4"/>
  <c r="BK9" i="4"/>
  <c r="AO10" i="4"/>
  <c r="AS10" i="4"/>
  <c r="AR10" i="4" s="1"/>
  <c r="AU10" i="4"/>
  <c r="AV10" i="4"/>
  <c r="BA10" i="4"/>
  <c r="AZ10" i="4" s="1"/>
  <c r="BB10" i="4"/>
  <c r="BC10" i="4"/>
  <c r="BD10" i="4"/>
  <c r="BI10" i="4"/>
  <c r="BH10" i="4" s="1"/>
  <c r="BJ10" i="4"/>
  <c r="BK10" i="4"/>
  <c r="AJ11" i="4"/>
  <c r="AJ21" i="4"/>
  <c r="AJ15" i="4"/>
  <c r="AN10" i="4"/>
  <c r="AM10" i="4"/>
  <c r="AN9" i="4"/>
  <c r="AM9" i="4"/>
  <c r="AE10" i="4"/>
  <c r="AE9" i="4"/>
  <c r="AB10" i="4"/>
  <c r="AA10" i="4"/>
  <c r="Z10" i="4"/>
  <c r="AB9" i="4"/>
  <c r="AA9" i="4"/>
  <c r="Z9" i="4"/>
  <c r="S9" i="4"/>
  <c r="S10" i="4"/>
  <c r="K9" i="4"/>
  <c r="K10" i="4"/>
  <c r="BO14" i="4" l="1"/>
  <c r="CA14" i="4"/>
  <c r="Y9" i="4"/>
  <c r="BN9" i="4" s="1"/>
  <c r="Y10" i="4"/>
  <c r="BN10" i="4" s="1"/>
  <c r="BM10" i="4"/>
  <c r="BO10" i="4" s="1"/>
  <c r="BM9" i="4"/>
  <c r="AE31" i="4"/>
  <c r="AS57" i="4"/>
  <c r="AR57" i="4" s="1"/>
  <c r="AU57" i="4"/>
  <c r="AV57" i="4"/>
  <c r="BA57" i="4"/>
  <c r="AZ57" i="4" s="1"/>
  <c r="BB57" i="4"/>
  <c r="BC57" i="4"/>
  <c r="BD57" i="4"/>
  <c r="BI57" i="4"/>
  <c r="BH57" i="4" s="1"/>
  <c r="BJ57" i="4"/>
  <c r="BK57" i="4"/>
  <c r="AS22" i="4"/>
  <c r="AR22" i="4" s="1"/>
  <c r="AU22" i="4"/>
  <c r="AV22" i="4"/>
  <c r="BA22" i="4"/>
  <c r="AZ22" i="4" s="1"/>
  <c r="BB22" i="4"/>
  <c r="BC22" i="4"/>
  <c r="BD22" i="4"/>
  <c r="BI22" i="4"/>
  <c r="BH22" i="4" s="1"/>
  <c r="BJ22" i="4"/>
  <c r="BK22" i="4"/>
  <c r="AS23" i="4"/>
  <c r="AR23" i="4" s="1"/>
  <c r="AU23" i="4"/>
  <c r="AV23" i="4"/>
  <c r="BA23" i="4"/>
  <c r="AZ23" i="4" s="1"/>
  <c r="BB23" i="4"/>
  <c r="BC23" i="4"/>
  <c r="BD23" i="4"/>
  <c r="BI23" i="4"/>
  <c r="BH23" i="4" s="1"/>
  <c r="BJ23" i="4"/>
  <c r="BK23" i="4"/>
  <c r="AS24" i="4"/>
  <c r="AR24" i="4" s="1"/>
  <c r="AU24" i="4"/>
  <c r="AV24" i="4"/>
  <c r="BA24" i="4"/>
  <c r="AZ24" i="4" s="1"/>
  <c r="BB24" i="4"/>
  <c r="BC24" i="4"/>
  <c r="BD24" i="4"/>
  <c r="BI24" i="4"/>
  <c r="BH24" i="4" s="1"/>
  <c r="BJ24" i="4"/>
  <c r="BK24" i="4"/>
  <c r="AS25" i="4"/>
  <c r="AR25" i="4" s="1"/>
  <c r="AU25" i="4"/>
  <c r="AV25" i="4"/>
  <c r="BA25" i="4"/>
  <c r="AZ25" i="4" s="1"/>
  <c r="BB25" i="4"/>
  <c r="BC25" i="4"/>
  <c r="BD25" i="4"/>
  <c r="BI25" i="4"/>
  <c r="BH25" i="4" s="1"/>
  <c r="BJ25" i="4"/>
  <c r="BK25" i="4"/>
  <c r="AS26" i="4"/>
  <c r="AR26" i="4" s="1"/>
  <c r="AU26" i="4"/>
  <c r="AV26" i="4"/>
  <c r="BA26" i="4"/>
  <c r="AZ26" i="4" s="1"/>
  <c r="BB26" i="4"/>
  <c r="BC26" i="4"/>
  <c r="BD26" i="4"/>
  <c r="BI26" i="4"/>
  <c r="BH26" i="4" s="1"/>
  <c r="BJ26" i="4"/>
  <c r="BK26" i="4"/>
  <c r="AS37" i="4"/>
  <c r="AR37" i="4" s="1"/>
  <c r="AU37" i="4"/>
  <c r="AV37" i="4"/>
  <c r="BA37" i="4"/>
  <c r="AZ37" i="4" s="1"/>
  <c r="BB37" i="4"/>
  <c r="BC37" i="4"/>
  <c r="BD37" i="4"/>
  <c r="BI37" i="4"/>
  <c r="BH37" i="4" s="1"/>
  <c r="BJ37" i="4"/>
  <c r="BK37" i="4"/>
  <c r="AS28" i="4"/>
  <c r="AR28" i="4" s="1"/>
  <c r="AU28" i="4"/>
  <c r="AV28" i="4"/>
  <c r="BA28" i="4"/>
  <c r="AZ28" i="4" s="1"/>
  <c r="BB28" i="4"/>
  <c r="BC28" i="4"/>
  <c r="BD28" i="4"/>
  <c r="BI28" i="4"/>
  <c r="BH28" i="4" s="1"/>
  <c r="BJ28" i="4"/>
  <c r="BK28" i="4"/>
  <c r="AS31" i="4"/>
  <c r="AR31" i="4" s="1"/>
  <c r="AU31" i="4"/>
  <c r="AV31" i="4"/>
  <c r="BA31" i="4"/>
  <c r="AZ31" i="4" s="1"/>
  <c r="BB31" i="4"/>
  <c r="BC31" i="4"/>
  <c r="BD31" i="4"/>
  <c r="BI31" i="4"/>
  <c r="BH31" i="4" s="1"/>
  <c r="BJ31" i="4"/>
  <c r="BK31" i="4"/>
  <c r="AO57" i="4"/>
  <c r="AO22" i="4"/>
  <c r="AO23" i="4"/>
  <c r="AO24" i="4"/>
  <c r="AO25" i="4"/>
  <c r="AO26" i="4"/>
  <c r="AO37" i="4"/>
  <c r="AO28" i="4"/>
  <c r="AO31" i="4"/>
  <c r="AE57" i="4"/>
  <c r="AJ57" i="4" s="1"/>
  <c r="AE22" i="4"/>
  <c r="AE23" i="4"/>
  <c r="AJ23" i="4" s="1"/>
  <c r="AJ25" i="4"/>
  <c r="AE26" i="4"/>
  <c r="AJ26" i="4" s="1"/>
  <c r="AE37" i="4"/>
  <c r="AJ37" i="4" s="1"/>
  <c r="AE28" i="4"/>
  <c r="AJ28" i="4" s="1"/>
  <c r="K25" i="4"/>
  <c r="K26" i="4"/>
  <c r="K37" i="4"/>
  <c r="K28" i="4"/>
  <c r="K31" i="4"/>
  <c r="K23" i="4"/>
  <c r="K22" i="4"/>
  <c r="K24" i="4"/>
  <c r="K57" i="4"/>
  <c r="S37" i="4"/>
  <c r="S28" i="4"/>
  <c r="S31" i="4"/>
  <c r="S24" i="4"/>
  <c r="S26" i="4"/>
  <c r="S57" i="4"/>
  <c r="S22" i="4"/>
  <c r="AB31" i="4"/>
  <c r="AA31" i="4"/>
  <c r="Z31" i="4"/>
  <c r="AB28" i="4"/>
  <c r="AA28" i="4"/>
  <c r="Z28" i="4"/>
  <c r="AB37" i="4"/>
  <c r="AA37" i="4"/>
  <c r="Z37" i="4"/>
  <c r="AB26" i="4"/>
  <c r="AA26" i="4"/>
  <c r="Z26" i="4"/>
  <c r="AB25" i="4"/>
  <c r="AA25" i="4"/>
  <c r="Z25" i="4"/>
  <c r="AB24" i="4"/>
  <c r="AA24" i="4"/>
  <c r="Z24" i="4"/>
  <c r="AB23" i="4"/>
  <c r="AA23" i="4"/>
  <c r="Z23" i="4"/>
  <c r="AB22" i="4"/>
  <c r="AA22" i="4"/>
  <c r="AB57" i="4"/>
  <c r="AA57" i="4"/>
  <c r="Z57" i="4"/>
  <c r="BO9" i="4" l="1"/>
  <c r="CA10" i="4"/>
  <c r="AK31" i="4"/>
  <c r="AJ31" i="4" s="1"/>
  <c r="CA9" i="4"/>
  <c r="AK24" i="4"/>
  <c r="AJ24" i="4" s="1"/>
  <c r="BL23" i="4"/>
  <c r="BM23" i="4" s="1"/>
  <c r="BL57" i="4"/>
  <c r="BM57" i="4" s="1"/>
  <c r="BL28" i="4"/>
  <c r="BM28" i="4" s="1"/>
  <c r="BL26" i="4"/>
  <c r="BM26" i="4" s="1"/>
  <c r="BL31" i="4"/>
  <c r="BM31" i="4" s="1"/>
  <c r="BL24" i="4"/>
  <c r="BM24" i="4" s="1"/>
  <c r="BL22" i="4"/>
  <c r="BM22" i="4" s="1"/>
  <c r="BM37" i="4"/>
  <c r="BL25" i="4"/>
  <c r="BM25" i="4" s="1"/>
  <c r="Y25" i="4"/>
  <c r="Y28" i="4"/>
  <c r="Y37" i="4"/>
  <c r="Y26" i="4"/>
  <c r="Y23" i="4"/>
  <c r="Y31" i="4"/>
  <c r="Y22" i="4"/>
  <c r="Y24" i="4"/>
  <c r="Y57" i="4"/>
  <c r="BO37" i="4" l="1"/>
  <c r="BN26" i="4"/>
  <c r="BO26" i="4" s="1"/>
  <c r="BN23" i="4"/>
  <c r="CA23" i="4" s="1"/>
  <c r="BN57" i="4"/>
  <c r="CA57" i="4" s="1"/>
  <c r="BN28" i="4"/>
  <c r="CA28" i="4" s="1"/>
  <c r="BN22" i="4"/>
  <c r="CA22" i="4" s="1"/>
  <c r="CA26" i="4"/>
  <c r="BN25" i="4"/>
  <c r="CA25" i="4" s="1"/>
  <c r="BN37" i="4"/>
  <c r="CA37" i="4" s="1"/>
  <c r="BN24" i="4"/>
  <c r="CA24" i="4" s="1"/>
  <c r="BN31" i="4"/>
  <c r="CA31" i="4" s="1"/>
  <c r="BO24" i="4" l="1"/>
  <c r="BO28" i="4"/>
  <c r="BO23" i="4"/>
  <c r="BO25" i="4"/>
  <c r="BO31" i="4"/>
  <c r="BO57" i="4"/>
  <c r="BO22" i="4"/>
  <c r="AN63" i="4"/>
  <c r="AA55" i="4"/>
  <c r="Z62" i="4"/>
  <c r="S7" i="4"/>
  <c r="AE55" i="4" l="1"/>
  <c r="AO63" i="4" l="1"/>
  <c r="AS63" i="4"/>
  <c r="AR63" i="4" s="1"/>
  <c r="AU63" i="4"/>
  <c r="AV63" i="4"/>
  <c r="BA63" i="4"/>
  <c r="AZ63" i="4" s="1"/>
  <c r="BB63" i="4"/>
  <c r="BC63" i="4"/>
  <c r="BD63" i="4"/>
  <c r="BI63" i="4"/>
  <c r="BH63" i="4" s="1"/>
  <c r="BJ63" i="4"/>
  <c r="BK63" i="4"/>
  <c r="AO55" i="4"/>
  <c r="AS55" i="4"/>
  <c r="AR55" i="4" s="1"/>
  <c r="AU55" i="4"/>
  <c r="AV55" i="4"/>
  <c r="BA55" i="4"/>
  <c r="AZ55" i="4" s="1"/>
  <c r="BB55" i="4"/>
  <c r="BC55" i="4"/>
  <c r="BD55" i="4"/>
  <c r="BI55" i="4"/>
  <c r="BH55" i="4" s="1"/>
  <c r="BJ55" i="4"/>
  <c r="BK55" i="4"/>
  <c r="AL63" i="4"/>
  <c r="AM63" i="4"/>
  <c r="AL55" i="4"/>
  <c r="AJ55" i="4" s="1"/>
  <c r="AM55" i="4"/>
  <c r="AE63" i="4"/>
  <c r="S63" i="4"/>
  <c r="S55" i="4"/>
  <c r="AA63" i="4"/>
  <c r="AB63" i="4"/>
  <c r="AB55" i="4"/>
  <c r="Y55" i="4" s="1"/>
  <c r="K63" i="4"/>
  <c r="K55" i="4"/>
  <c r="BM55" i="4" l="1"/>
  <c r="BN55" i="4"/>
  <c r="AJ63" i="4"/>
  <c r="BL63" i="4"/>
  <c r="BM63" i="4" s="1"/>
  <c r="Y63" i="4"/>
  <c r="AE62" i="4"/>
  <c r="BO55" i="4" l="1"/>
  <c r="BN63" i="4"/>
  <c r="CA63" i="4" s="1"/>
  <c r="CA55" i="4"/>
  <c r="AS62" i="4"/>
  <c r="AR62" i="4" s="1"/>
  <c r="AU62" i="4"/>
  <c r="AV62" i="4"/>
  <c r="BA62" i="4"/>
  <c r="AZ62" i="4" s="1"/>
  <c r="BB62" i="4"/>
  <c r="BC62" i="4"/>
  <c r="BD62" i="4"/>
  <c r="BI62" i="4"/>
  <c r="BH62" i="4" s="1"/>
  <c r="BJ62" i="4"/>
  <c r="BK62" i="4"/>
  <c r="AO62" i="4"/>
  <c r="AL62" i="4"/>
  <c r="AJ62" i="4" s="1"/>
  <c r="AN62" i="4"/>
  <c r="AM62" i="4"/>
  <c r="AA62" i="4"/>
  <c r="AB62" i="4"/>
  <c r="AD62" i="4"/>
  <c r="S62" i="4"/>
  <c r="K62" i="4"/>
  <c r="BO63" i="4" l="1"/>
  <c r="Y62" i="4"/>
  <c r="BL62" i="4"/>
  <c r="BM62" i="4" s="1"/>
  <c r="S32" i="4"/>
  <c r="Z32" i="4"/>
  <c r="AA32" i="4"/>
  <c r="AB32" i="4"/>
  <c r="AE32" i="4"/>
  <c r="AL32" i="4"/>
  <c r="AJ32" i="4" s="1"/>
  <c r="AM32" i="4"/>
  <c r="AN32" i="4"/>
  <c r="AO32" i="4"/>
  <c r="AS32" i="4"/>
  <c r="AR32" i="4" s="1"/>
  <c r="AU32" i="4"/>
  <c r="AV32" i="4"/>
  <c r="BA32" i="4"/>
  <c r="AZ32" i="4" s="1"/>
  <c r="BB32" i="4"/>
  <c r="BC32" i="4"/>
  <c r="BD32" i="4"/>
  <c r="BI32" i="4"/>
  <c r="BH32" i="4" s="1"/>
  <c r="BJ32" i="4"/>
  <c r="BK32" i="4"/>
  <c r="K34" i="4"/>
  <c r="S34" i="4"/>
  <c r="AA34" i="4"/>
  <c r="AB34" i="4"/>
  <c r="AE34" i="4"/>
  <c r="AL34" i="4"/>
  <c r="AJ34" i="4" s="1"/>
  <c r="AM34" i="4"/>
  <c r="AN34" i="4"/>
  <c r="AO34" i="4"/>
  <c r="AS34" i="4"/>
  <c r="AR34" i="4" s="1"/>
  <c r="AU34" i="4"/>
  <c r="AV34" i="4"/>
  <c r="BA34" i="4"/>
  <c r="AZ34" i="4" s="1"/>
  <c r="BB34" i="4"/>
  <c r="BC34" i="4"/>
  <c r="BD34" i="4"/>
  <c r="BI34" i="4"/>
  <c r="BH34" i="4" s="1"/>
  <c r="BJ34" i="4"/>
  <c r="BK34" i="4"/>
  <c r="BN62" i="4" l="1"/>
  <c r="CA62" i="4" s="1"/>
  <c r="Y32" i="4"/>
  <c r="Y34" i="4"/>
  <c r="BN34" i="4" s="1"/>
  <c r="BL32" i="4"/>
  <c r="BM32" i="4" s="1"/>
  <c r="BO62" i="4" l="1"/>
  <c r="BN32" i="4"/>
  <c r="CA32" i="4" s="1"/>
  <c r="BM34" i="4"/>
  <c r="Z19" i="4"/>
  <c r="AA19" i="4"/>
  <c r="AB19" i="4"/>
  <c r="AE19" i="4"/>
  <c r="AL19" i="4"/>
  <c r="AJ19" i="4" s="1"/>
  <c r="AM19" i="4"/>
  <c r="AN19" i="4"/>
  <c r="AO19" i="4"/>
  <c r="AS19" i="4"/>
  <c r="AR19" i="4" s="1"/>
  <c r="AU19" i="4"/>
  <c r="AV19" i="4"/>
  <c r="BA19" i="4"/>
  <c r="AZ19" i="4" s="1"/>
  <c r="BB19" i="4"/>
  <c r="BC19" i="4"/>
  <c r="BD19" i="4"/>
  <c r="BI19" i="4"/>
  <c r="BH19" i="4" s="1"/>
  <c r="BJ19" i="4"/>
  <c r="BK19" i="4"/>
  <c r="Z20" i="4"/>
  <c r="AA20" i="4"/>
  <c r="AB20" i="4"/>
  <c r="AE20" i="4"/>
  <c r="AL20" i="4"/>
  <c r="AJ20" i="4" s="1"/>
  <c r="AM20" i="4"/>
  <c r="AN20" i="4"/>
  <c r="AO20" i="4"/>
  <c r="AS20" i="4"/>
  <c r="AR20" i="4" s="1"/>
  <c r="AU20" i="4"/>
  <c r="AV20" i="4"/>
  <c r="BA20" i="4"/>
  <c r="AZ20" i="4" s="1"/>
  <c r="BB20" i="4"/>
  <c r="BC20" i="4"/>
  <c r="BD20" i="4"/>
  <c r="BI20" i="4"/>
  <c r="BH20" i="4" s="1"/>
  <c r="BJ20" i="4"/>
  <c r="BK20" i="4"/>
  <c r="S20" i="4"/>
  <c r="S19" i="4"/>
  <c r="K20" i="4"/>
  <c r="K19" i="4"/>
  <c r="AA18" i="4"/>
  <c r="AK13" i="4"/>
  <c r="AJ13" i="4" s="1"/>
  <c r="AE13" i="4"/>
  <c r="AE21" i="4"/>
  <c r="AV12" i="4"/>
  <c r="BA12" i="4"/>
  <c r="AZ12" i="4" s="1"/>
  <c r="BB12" i="4"/>
  <c r="BC12" i="4"/>
  <c r="BD12" i="4"/>
  <c r="AV13" i="4"/>
  <c r="BA13" i="4"/>
  <c r="AZ13" i="4" s="1"/>
  <c r="BB13" i="4"/>
  <c r="BC13" i="4"/>
  <c r="BD13" i="4"/>
  <c r="K12" i="4"/>
  <c r="Z11" i="4"/>
  <c r="K7" i="4"/>
  <c r="AL17" i="4"/>
  <c r="AJ17" i="4" s="1"/>
  <c r="AM17" i="4"/>
  <c r="AN17" i="4"/>
  <c r="AL18" i="4"/>
  <c r="AJ18" i="4" s="1"/>
  <c r="AM18" i="4"/>
  <c r="AN18" i="4"/>
  <c r="AK46" i="4"/>
  <c r="AM46" i="4"/>
  <c r="AN46" i="4"/>
  <c r="AM7" i="4"/>
  <c r="AN7" i="4"/>
  <c r="AM8" i="4"/>
  <c r="AN8" i="4"/>
  <c r="AM11" i="4"/>
  <c r="AN11" i="4"/>
  <c r="AM21" i="4"/>
  <c r="AN21" i="4"/>
  <c r="AM12" i="4"/>
  <c r="AN12" i="4"/>
  <c r="AM13" i="4"/>
  <c r="AN13" i="4"/>
  <c r="AM15" i="4"/>
  <c r="AN15" i="4"/>
  <c r="AB17" i="4"/>
  <c r="AB18" i="4"/>
  <c r="AD44" i="4"/>
  <c r="K44" i="4"/>
  <c r="K46" i="4"/>
  <c r="K8" i="4"/>
  <c r="K11" i="4"/>
  <c r="K21" i="4"/>
  <c r="K13" i="4"/>
  <c r="K15" i="4"/>
  <c r="BI12" i="4"/>
  <c r="BH12" i="4" s="1"/>
  <c r="BJ12" i="4"/>
  <c r="BK12" i="4"/>
  <c r="BI13" i="4"/>
  <c r="BH13" i="4" s="1"/>
  <c r="BJ13" i="4"/>
  <c r="BK13" i="4"/>
  <c r="S12" i="4"/>
  <c r="S13" i="4"/>
  <c r="S11" i="4"/>
  <c r="CA34" i="4" l="1"/>
  <c r="BO34" i="4"/>
  <c r="BO32" i="4"/>
  <c r="Y19" i="4"/>
  <c r="BL19" i="4"/>
  <c r="Y20" i="4"/>
  <c r="BL20" i="4"/>
  <c r="BM20" i="4" s="1"/>
  <c r="V67" i="4"/>
  <c r="Z12" i="4"/>
  <c r="AA12" i="4"/>
  <c r="AB12" i="4"/>
  <c r="Z13" i="4"/>
  <c r="AA13" i="4"/>
  <c r="AB13" i="4"/>
  <c r="AO12" i="4"/>
  <c r="AS12" i="4"/>
  <c r="AR12" i="4" s="1"/>
  <c r="AU12" i="4"/>
  <c r="AO13" i="4"/>
  <c r="BM13" i="4" s="1"/>
  <c r="AS13" i="4"/>
  <c r="AR13" i="4" s="1"/>
  <c r="AU13" i="4"/>
  <c r="V65" i="4"/>
  <c r="N65" i="4"/>
  <c r="BN20" i="4" l="1"/>
  <c r="CA20" i="4" s="1"/>
  <c r="BN19" i="4"/>
  <c r="BM19" i="4"/>
  <c r="BO19" i="4" s="1"/>
  <c r="Y12" i="4"/>
  <c r="Y13" i="4"/>
  <c r="BO20" i="4" l="1"/>
  <c r="CA19" i="4"/>
  <c r="BM12" i="4"/>
  <c r="BN13" i="4"/>
  <c r="BO13" i="4" s="1"/>
  <c r="BN12" i="4"/>
  <c r="AD11" i="4"/>
  <c r="AD46" i="4"/>
  <c r="AD65" i="4" s="1"/>
  <c r="S15" i="4"/>
  <c r="BO12" i="4" l="1"/>
  <c r="CA12" i="4"/>
  <c r="CA13" i="4"/>
  <c r="BD17" i="4" l="1"/>
  <c r="BI17" i="4"/>
  <c r="BH17" i="4" s="1"/>
  <c r="BJ17" i="4"/>
  <c r="BK17" i="4"/>
  <c r="BD18" i="4"/>
  <c r="BI18" i="4"/>
  <c r="BH18" i="4" s="1"/>
  <c r="BJ18" i="4"/>
  <c r="BK18" i="4"/>
  <c r="BA17" i="4"/>
  <c r="AZ17" i="4" s="1"/>
  <c r="BB17" i="4"/>
  <c r="BC17" i="4"/>
  <c r="BA18" i="4"/>
  <c r="AZ18" i="4" s="1"/>
  <c r="BB18" i="4"/>
  <c r="BC18" i="4"/>
  <c r="AV17" i="4"/>
  <c r="AV18" i="4"/>
  <c r="AS17" i="4"/>
  <c r="AR17" i="4" s="1"/>
  <c r="AU17" i="4"/>
  <c r="AS18" i="4"/>
  <c r="AR18" i="4" s="1"/>
  <c r="AU18" i="4"/>
  <c r="AO17" i="4"/>
  <c r="AO18" i="4"/>
  <c r="Z15" i="4"/>
  <c r="Y15" i="4" s="1"/>
  <c r="S18" i="4"/>
  <c r="S17" i="4"/>
  <c r="S16" i="4"/>
  <c r="K17" i="4" l="1"/>
  <c r="K18" i="4"/>
  <c r="AA17" i="4"/>
  <c r="Z44" i="4"/>
  <c r="Z17" i="4"/>
  <c r="Z18" i="4"/>
  <c r="BL17" i="4"/>
  <c r="BL18" i="4"/>
  <c r="AE17" i="4"/>
  <c r="AE18" i="4"/>
  <c r="AE16" i="4"/>
  <c r="AE15" i="4"/>
  <c r="BM18" i="4" l="1"/>
  <c r="BM17" i="4"/>
  <c r="Y18" i="4"/>
  <c r="BN18" i="4" s="1"/>
  <c r="Y17" i="4"/>
  <c r="BN17" i="4" s="1"/>
  <c r="BO17" i="4" l="1"/>
  <c r="BO18" i="4"/>
  <c r="CA17" i="4"/>
  <c r="CA18" i="4"/>
  <c r="S44" i="4"/>
  <c r="CA67" i="4" l="1"/>
  <c r="AA46" i="4"/>
  <c r="AK44" i="4"/>
  <c r="AA8" i="4"/>
  <c r="AE44" i="4"/>
  <c r="AA7" i="4"/>
  <c r="AJ44" i="4" l="1"/>
  <c r="AK65" i="4"/>
  <c r="AO46" i="4"/>
  <c r="AO7" i="4"/>
  <c r="AO8" i="4"/>
  <c r="AO11" i="4"/>
  <c r="AO21" i="4"/>
  <c r="AO15" i="4"/>
  <c r="AO16" i="4"/>
  <c r="AO44" i="4"/>
  <c r="AV46" i="4"/>
  <c r="AV7" i="4"/>
  <c r="AV8" i="4"/>
  <c r="AV11" i="4"/>
  <c r="AV21" i="4"/>
  <c r="AV15" i="4"/>
  <c r="AV16" i="4"/>
  <c r="AV44" i="4"/>
  <c r="BD44" i="4"/>
  <c r="AL16" i="4"/>
  <c r="AJ46" i="4"/>
  <c r="BC15" i="4"/>
  <c r="BC7" i="4"/>
  <c r="BC44" i="4"/>
  <c r="BK8" i="4"/>
  <c r="BK15" i="4"/>
  <c r="BC46" i="4"/>
  <c r="AS21" i="4"/>
  <c r="AR21" i="4" s="1"/>
  <c r="AS11" i="4"/>
  <c r="AR11" i="4" s="1"/>
  <c r="AS15" i="4"/>
  <c r="AR15" i="4" s="1"/>
  <c r="AE8" i="4"/>
  <c r="AE46" i="4"/>
  <c r="AE11" i="4"/>
  <c r="K16" i="4"/>
  <c r="K65" i="4" s="1"/>
  <c r="AA44" i="4"/>
  <c r="AB44" i="4"/>
  <c r="AM44" i="4"/>
  <c r="AN44" i="4"/>
  <c r="AS44" i="4"/>
  <c r="BA44" i="4"/>
  <c r="BB44" i="4"/>
  <c r="BI44" i="4"/>
  <c r="BJ44" i="4"/>
  <c r="BK44" i="4"/>
  <c r="S46" i="4"/>
  <c r="Z46" i="4"/>
  <c r="AB46" i="4"/>
  <c r="AS46" i="4"/>
  <c r="AR46" i="4" s="1"/>
  <c r="BA46" i="4"/>
  <c r="AZ46" i="4" s="1"/>
  <c r="BB46" i="4"/>
  <c r="BD46" i="4"/>
  <c r="BI46" i="4"/>
  <c r="BH46" i="4" s="1"/>
  <c r="BJ46" i="4"/>
  <c r="BK46" i="4"/>
  <c r="Z7" i="4"/>
  <c r="AB7" i="4"/>
  <c r="AS7" i="4"/>
  <c r="AR7" i="4" s="1"/>
  <c r="AU7" i="4"/>
  <c r="BA7" i="4"/>
  <c r="AZ7" i="4" s="1"/>
  <c r="BB7" i="4"/>
  <c r="BD7" i="4"/>
  <c r="BI7" i="4"/>
  <c r="BH7" i="4" s="1"/>
  <c r="BJ7" i="4"/>
  <c r="BK7" i="4"/>
  <c r="S8" i="4"/>
  <c r="Z8" i="4"/>
  <c r="AB8" i="4"/>
  <c r="AS8" i="4"/>
  <c r="AR8" i="4" s="1"/>
  <c r="AU8" i="4"/>
  <c r="BA8" i="4"/>
  <c r="AZ8" i="4" s="1"/>
  <c r="BB8" i="4"/>
  <c r="BC8" i="4"/>
  <c r="BD8" i="4"/>
  <c r="BI8" i="4"/>
  <c r="BH8" i="4" s="1"/>
  <c r="BJ8" i="4"/>
  <c r="AA11" i="4"/>
  <c r="AB11" i="4"/>
  <c r="AU11" i="4"/>
  <c r="BA11" i="4"/>
  <c r="AZ11" i="4" s="1"/>
  <c r="BB11" i="4"/>
  <c r="BC11" i="4"/>
  <c r="BD11" i="4"/>
  <c r="BI11" i="4"/>
  <c r="BH11" i="4" s="1"/>
  <c r="BJ11" i="4"/>
  <c r="BK11" i="4"/>
  <c r="Z21" i="4"/>
  <c r="AA21" i="4"/>
  <c r="AB21" i="4"/>
  <c r="AU21" i="4"/>
  <c r="BA21" i="4"/>
  <c r="AZ21" i="4" s="1"/>
  <c r="BB21" i="4"/>
  <c r="BC21" i="4"/>
  <c r="BD21" i="4"/>
  <c r="BI21" i="4"/>
  <c r="BH21" i="4" s="1"/>
  <c r="BJ21" i="4"/>
  <c r="BK21" i="4"/>
  <c r="AB15" i="4"/>
  <c r="AU15" i="4"/>
  <c r="BA15" i="4"/>
  <c r="AZ15" i="4" s="1"/>
  <c r="BB15" i="4"/>
  <c r="BD15" i="4"/>
  <c r="BI15" i="4"/>
  <c r="BH15" i="4" s="1"/>
  <c r="BJ15" i="4"/>
  <c r="Z16" i="4"/>
  <c r="AA16" i="4"/>
  <c r="AB16" i="4"/>
  <c r="AM16" i="4"/>
  <c r="AN16" i="4"/>
  <c r="AS16" i="4"/>
  <c r="AR16" i="4" s="1"/>
  <c r="AU16" i="4"/>
  <c r="BA16" i="4"/>
  <c r="AZ16" i="4" s="1"/>
  <c r="BB16" i="4"/>
  <c r="BC16" i="4"/>
  <c r="BD16" i="4"/>
  <c r="BI16" i="4"/>
  <c r="BH16" i="4" s="1"/>
  <c r="BJ16" i="4"/>
  <c r="BK16" i="4"/>
  <c r="S66" i="4" l="1"/>
  <c r="T75" i="4" s="1"/>
  <c r="AE65" i="4"/>
  <c r="AS65" i="4"/>
  <c r="Z65" i="4"/>
  <c r="AN65" i="4"/>
  <c r="S65" i="4"/>
  <c r="AM65" i="4"/>
  <c r="BK65" i="4"/>
  <c r="AB65" i="4"/>
  <c r="AJ16" i="4"/>
  <c r="AJ65" i="4" s="1"/>
  <c r="AL65" i="4"/>
  <c r="BJ65" i="4"/>
  <c r="AA65" i="4"/>
  <c r="BD65" i="4"/>
  <c r="BI65" i="4"/>
  <c r="AV65" i="4"/>
  <c r="AO65" i="4"/>
  <c r="AU65" i="4"/>
  <c r="BB65" i="4"/>
  <c r="BA65" i="4"/>
  <c r="BC65" i="4"/>
  <c r="BM15" i="4"/>
  <c r="BM44" i="4"/>
  <c r="BH44" i="4"/>
  <c r="Y46" i="4"/>
  <c r="BN46" i="4" s="1"/>
  <c r="AZ44" i="4"/>
  <c r="AZ65" i="4" s="1"/>
  <c r="AR44" i="4"/>
  <c r="AR65" i="4" s="1"/>
  <c r="BM7" i="4"/>
  <c r="BL16" i="4"/>
  <c r="BL65" i="4" s="1"/>
  <c r="BM46" i="4"/>
  <c r="BN15" i="4"/>
  <c r="BM21" i="4"/>
  <c r="BM11" i="4"/>
  <c r="BM8" i="4"/>
  <c r="Y16" i="4"/>
  <c r="Y44" i="4"/>
  <c r="Y11" i="4"/>
  <c r="Y8" i="4"/>
  <c r="BN8" i="4" s="1"/>
  <c r="Y21" i="4"/>
  <c r="Y7" i="4"/>
  <c r="BO15" i="4" l="1"/>
  <c r="BH65" i="4"/>
  <c r="Y65" i="4"/>
  <c r="CA15" i="4"/>
  <c r="BM16" i="4"/>
  <c r="BN44" i="4"/>
  <c r="BO44" i="4" s="1"/>
  <c r="CA46" i="4"/>
  <c r="BO46" i="4"/>
  <c r="CA8" i="4"/>
  <c r="BN11" i="4"/>
  <c r="CA11" i="4" s="1"/>
  <c r="BN21" i="4"/>
  <c r="CA21" i="4" s="1"/>
  <c r="BN16" i="4"/>
  <c r="BN7" i="4"/>
  <c r="BM65" i="4" l="1"/>
  <c r="BO16" i="4"/>
  <c r="BO21" i="4"/>
  <c r="BO11" i="4"/>
  <c r="BN65" i="4"/>
  <c r="CA7" i="4"/>
  <c r="CA16" i="4"/>
  <c r="BO8" i="4"/>
  <c r="BO7" i="4"/>
  <c r="BO65" i="4" l="1"/>
  <c r="CA44" i="4"/>
</calcChain>
</file>

<file path=xl/sharedStrings.xml><?xml version="1.0" encoding="utf-8"?>
<sst xmlns="http://schemas.openxmlformats.org/spreadsheetml/2006/main" count="286" uniqueCount="154">
  <si>
    <t xml:space="preserve">  </t>
  </si>
  <si>
    <t>ROZPOČET AKCE (v tis. Kč)</t>
  </si>
  <si>
    <t>Kategorie</t>
  </si>
  <si>
    <t>Odvětví</t>
  </si>
  <si>
    <t xml:space="preserve">KRAJ,    
DOTACE  K/D              </t>
  </si>
  <si>
    <t>ORJ</t>
  </si>
  <si>
    <t>Název akce</t>
  </si>
  <si>
    <t xml:space="preserve">ORG           (org akce , org dotace)         </t>
  </si>
  <si>
    <t>IR</t>
  </si>
  <si>
    <t>VÝDAJE</t>
  </si>
  <si>
    <t>ZÁVAZKY</t>
  </si>
  <si>
    <t>Jiné zdroje -  vlastní zdroje PO, plánovaný příjem u akcí "ISPROFIN" příp. dotace EU před revizí / zdroje PO po revizi</t>
  </si>
  <si>
    <t>Celkové výdaje na akci před revizí</t>
  </si>
  <si>
    <t>Celkové výdaje na akci po revizi</t>
  </si>
  <si>
    <t xml:space="preserve">ÚPRAVA ROZPOČTU - revize </t>
  </si>
  <si>
    <t>ROK 2025 PŘED REVIZÍ</t>
  </si>
  <si>
    <t>ROK 2026 PŘED REVIZÍ</t>
  </si>
  <si>
    <t>ROK 2026 PO REVIZI</t>
  </si>
  <si>
    <t>Z TOHO</t>
  </si>
  <si>
    <t>§</t>
  </si>
  <si>
    <t>POL.</t>
  </si>
  <si>
    <t>Závazný ukazatel v Kč</t>
  </si>
  <si>
    <t>ROZDÍL CELKEM</t>
  </si>
  <si>
    <t>Závazný ukazatel - změna o částku v Kč</t>
  </si>
  <si>
    <t>CELKEM upravený rozpočet po revizi</t>
  </si>
  <si>
    <t>CELKEM schválený závazek</t>
  </si>
  <si>
    <t>NÁVRH závazku po revizi</t>
  </si>
  <si>
    <t>typ úpravy</t>
  </si>
  <si>
    <t>Pozn.</t>
  </si>
  <si>
    <t>vlastní zdroje z rozpočtu  MSK</t>
  </si>
  <si>
    <t>úvěr ČS,a.s.</t>
  </si>
  <si>
    <t>úvěr UCB</t>
  </si>
  <si>
    <t>Fond pro financování strategických projektů</t>
  </si>
  <si>
    <t>vlastní zdroje MSK</t>
  </si>
  <si>
    <t xml:space="preserve">Závazný ukazatel v Kč </t>
  </si>
  <si>
    <t>Pozn</t>
  </si>
  <si>
    <t>D</t>
  </si>
  <si>
    <t>K</t>
  </si>
  <si>
    <t>CELKEM</t>
  </si>
  <si>
    <t>Kategorie změn:</t>
  </si>
  <si>
    <t>shválení nová akce  ZDR</t>
  </si>
  <si>
    <t>shválení nová akce  ŠMS</t>
  </si>
  <si>
    <t>přesun úvěr do dalšího roku posun realizace akce</t>
  </si>
  <si>
    <t>EP K</t>
  </si>
  <si>
    <t>x</t>
  </si>
  <si>
    <t>CELKEM upravený rozpočet k datu: 9.5. 2024</t>
  </si>
  <si>
    <t>DOPR</t>
  </si>
  <si>
    <r>
      <rPr>
        <b/>
        <sz val="8"/>
        <color theme="1"/>
        <rFont val="Arial"/>
        <family val="2"/>
        <charset val="238"/>
      </rPr>
      <t>Rekonstrukce zdroje vytápění, středisko Karviná</t>
    </r>
    <r>
      <rPr>
        <sz val="8"/>
        <color theme="1"/>
        <rFont val="Arial"/>
        <family val="2"/>
        <charset val="238"/>
      </rPr>
      <t xml:space="preserve">  (Správa silnic Moravskoslezského kraje, příspěvková organizace)</t>
    </r>
  </si>
  <si>
    <t>přesun v letech</t>
  </si>
  <si>
    <t>ŠMS</t>
  </si>
  <si>
    <r>
      <rPr>
        <b/>
        <sz val="8"/>
        <color theme="1"/>
        <rFont val="Arial"/>
        <family val="2"/>
        <charset val="238"/>
      </rPr>
      <t>Rekonstrukce zdroje vytápění správní budovy, středisko Nový Jičín</t>
    </r>
    <r>
      <rPr>
        <sz val="8"/>
        <color theme="1"/>
        <rFont val="Arial"/>
        <family val="2"/>
        <charset val="238"/>
      </rPr>
      <t xml:space="preserve"> (Správa silnic Moravskoslezského kraje, příspěvková organizace)</t>
    </r>
  </si>
  <si>
    <r>
      <t>Rekonstrukce školní kuchyně a výdejny (S</t>
    </r>
    <r>
      <rPr>
        <sz val="8"/>
        <color theme="1"/>
        <rFont val="Arial"/>
        <family val="2"/>
        <charset val="238"/>
      </rPr>
      <t>třední škola techniky a služeb, Karviná, příspěvková organizace)</t>
    </r>
  </si>
  <si>
    <t>4262001317         4262000000</t>
  </si>
  <si>
    <r>
      <t>Stavební úpravy části školy pro potřeby Vzdělávacího a výcvikového střediska a umístění sídla Správy silnic MSK v Ostravě-Zábřehu</t>
    </r>
    <r>
      <rPr>
        <sz val="8"/>
        <color theme="1"/>
        <rFont val="Arial"/>
        <family val="2"/>
        <charset val="238"/>
      </rPr>
      <t xml:space="preserve"> (Střední škola stavební a dřevozpracující, Ostrava, příspěvková organizace</t>
    </r>
    <r>
      <rPr>
        <b/>
        <sz val="8"/>
        <color theme="1"/>
        <rFont val="Arial"/>
        <family val="2"/>
        <charset val="238"/>
      </rPr>
      <t>)</t>
    </r>
  </si>
  <si>
    <r>
      <t xml:space="preserve">4002001305  </t>
    </r>
    <r>
      <rPr>
        <sz val="8"/>
        <color rgb="FF00B0F0"/>
        <rFont val="Arial"/>
        <family val="2"/>
        <charset val="238"/>
      </rPr>
      <t>4002401305</t>
    </r>
  </si>
  <si>
    <t>ROK 2025 PO REVIZI výstup</t>
  </si>
  <si>
    <t>4201001528  4201000000</t>
  </si>
  <si>
    <r>
      <t xml:space="preserve">Rekonstrukce objektu </t>
    </r>
    <r>
      <rPr>
        <sz val="8"/>
        <color theme="1"/>
        <rFont val="Arial"/>
        <family val="2"/>
        <charset val="238"/>
      </rPr>
      <t>(Základní škola, Hlučín, Gen. Svobody 8, příspěvková organizac)</t>
    </r>
  </si>
  <si>
    <r>
      <t xml:space="preserve">Výměna oken </t>
    </r>
    <r>
      <rPr>
        <b/>
        <sz val="8"/>
        <color theme="1"/>
        <rFont val="Arial"/>
        <family val="2"/>
        <charset val="238"/>
      </rPr>
      <t>(</t>
    </r>
    <r>
      <rPr>
        <sz val="8"/>
        <color theme="1"/>
        <rFont val="Arial"/>
        <family val="2"/>
        <charset val="238"/>
      </rPr>
      <t>Dětský domov a Školní jídelna, Radkov-Dubová 141, příspěvková organizace)</t>
    </r>
  </si>
  <si>
    <r>
      <t xml:space="preserve">Rekonstrukce zdroje vytápění - tepelné čerpadlo </t>
    </r>
    <r>
      <rPr>
        <sz val="8"/>
        <color theme="1"/>
        <rFont val="Arial"/>
        <family val="2"/>
        <charset val="238"/>
      </rPr>
      <t>(Dětský domov a Školní jídelna, Frýdek-Místek, příspěvková organizace)</t>
    </r>
  </si>
  <si>
    <r>
      <rPr>
        <b/>
        <sz val="8"/>
        <color rgb="FF000000"/>
        <rFont val="Arial"/>
        <family val="2"/>
        <charset val="238"/>
      </rPr>
      <t>Rekonstrukce zdroje vytápění centrální kotelny</t>
    </r>
    <r>
      <rPr>
        <sz val="8"/>
        <color indexed="8"/>
        <rFont val="Arial"/>
        <family val="2"/>
        <charset val="238"/>
      </rPr>
      <t xml:space="preserve"> (Střední škola technická, Opava, Kolofíkovo nábřeží 51, příspěvková organizace)</t>
    </r>
  </si>
  <si>
    <t>4455001333   4455000000</t>
  </si>
  <si>
    <r>
      <t xml:space="preserve">Rekonstrukce zdroje vytápění v kotelně hlavní budovy  </t>
    </r>
    <r>
      <rPr>
        <sz val="8"/>
        <rFont val="Arial"/>
        <family val="2"/>
        <charset val="238"/>
      </rPr>
      <t>(Střední průmyslová škola stavební, Opava, příspěvková organizace)</t>
    </r>
  </si>
  <si>
    <r>
      <rPr>
        <b/>
        <sz val="8"/>
        <rFont val="Arial"/>
        <family val="2"/>
        <charset val="238"/>
      </rPr>
      <t xml:space="preserve">Vybudování účeben pro CLS </t>
    </r>
    <r>
      <rPr>
        <sz val="8"/>
        <rFont val="Arial"/>
        <family val="2"/>
        <charset val="238"/>
      </rPr>
      <t>(Gymnázium a Střední průmyslová škola elektrotechniky a informatiky, Frenštát pod Radhoštěm, příspěvková organizace)</t>
    </r>
  </si>
  <si>
    <t>4431000000         4431001117</t>
  </si>
  <si>
    <r>
      <rPr>
        <b/>
        <sz val="8"/>
        <rFont val="Arial"/>
        <family val="2"/>
        <charset val="238"/>
      </rPr>
      <t>Rekonstrukce zdroje vytápění – instalace tepelného čerpadla</t>
    </r>
    <r>
      <rPr>
        <sz val="8"/>
        <rFont val="Arial"/>
        <family val="2"/>
        <charset val="238"/>
      </rPr>
      <t xml:space="preserve"> (Mateřská škola Eliška, Opava, příspěvková organizace)</t>
    </r>
  </si>
  <si>
    <r>
      <rPr>
        <b/>
        <sz val="8"/>
        <rFont val="Aral"/>
        <charset val="238"/>
      </rPr>
      <t>Rekonstrukce zdroje vytápění hlavní budovy školy(</t>
    </r>
    <r>
      <rPr>
        <sz val="8"/>
        <rFont val="Aral"/>
        <charset val="238"/>
      </rPr>
      <t xml:space="preserve"> Obchodní akademie a Střední odborná škola logistická, Opava, příspěvková organizace)</t>
    </r>
  </si>
  <si>
    <r>
      <rPr>
        <b/>
        <sz val="8"/>
        <rFont val="Arial"/>
        <family val="2"/>
        <charset val="238"/>
      </rPr>
      <t>Rekonstrukce zdroje vytápění dětského domova</t>
    </r>
    <r>
      <rPr>
        <sz val="8"/>
        <rFont val="Arial"/>
        <family val="2"/>
        <charset val="238"/>
      </rPr>
      <t xml:space="preserve">  (Dětský domov a Školní jídelna, Lichnov 253, příspěvková organizace)</t>
    </r>
  </si>
  <si>
    <t>KULT</t>
  </si>
  <si>
    <r>
      <rPr>
        <b/>
        <sz val="8"/>
        <rFont val="Arial"/>
        <family val="2"/>
        <charset val="238"/>
      </rPr>
      <t xml:space="preserve">Zámek Nová Horka - revitalizace objektů v zahradě  </t>
    </r>
    <r>
      <rPr>
        <sz val="8"/>
        <rFont val="Arial"/>
        <family val="2"/>
        <charset val="238"/>
      </rPr>
      <t>(Muzeum Novojičínska, příspěvková organizace)</t>
    </r>
  </si>
  <si>
    <r>
      <rPr>
        <b/>
        <sz val="8"/>
        <color rgb="FF000000"/>
        <rFont val="Arial"/>
        <family val="2"/>
        <charset val="238"/>
      </rPr>
      <t>Hrad Sovinec – revitalizace vstupní části objektu</t>
    </r>
    <r>
      <rPr>
        <sz val="8"/>
        <color indexed="8"/>
        <rFont val="Arial"/>
        <family val="2"/>
        <charset val="238"/>
      </rPr>
      <t xml:space="preserve">  Muzeum v Bruntále, příspěvková organizace, příspěvková organizace</t>
    </r>
  </si>
  <si>
    <t>4350004005   4350000000</t>
  </si>
  <si>
    <t>ZDR</t>
  </si>
  <si>
    <r>
      <rPr>
        <b/>
        <sz val="8"/>
        <color rgb="FF000000"/>
        <rFont val="Arial"/>
        <family val="2"/>
        <charset val="238"/>
      </rPr>
      <t>Rekonstrukce sportovní haly včetně zázemí (BIM)</t>
    </r>
    <r>
      <rPr>
        <sz val="8"/>
        <color indexed="8"/>
        <rFont val="Arial"/>
        <family val="2"/>
        <charset val="238"/>
      </rPr>
      <t xml:space="preserve"> (Střední průmyslová škola, Obchodní akademie a Jazyková škola s právem státní jazykové zkoušky, Frýdek-Místek, příspěvková organizace)</t>
    </r>
  </si>
  <si>
    <t>navýšení o 19 500</t>
  </si>
  <si>
    <r>
      <t>Novostavba školní družiny (</t>
    </r>
    <r>
      <rPr>
        <sz val="8"/>
        <color rgb="FF000000"/>
        <rFont val="Arial"/>
        <family val="2"/>
        <charset val="238"/>
      </rPr>
      <t>Střední škola, Základní škola a Mateřská škola, Karviná, příspěvková organizace)</t>
    </r>
  </si>
  <si>
    <t>SOC</t>
  </si>
  <si>
    <t>ROK 2027 PŘED REVIZÍ</t>
  </si>
  <si>
    <t>ROK 2027 PO REVIZI</t>
  </si>
  <si>
    <t>4082001514      4082000000</t>
  </si>
  <si>
    <r>
      <rPr>
        <b/>
        <sz val="8"/>
        <color theme="1"/>
        <rFont val="Arial"/>
        <family val="2"/>
        <charset val="238"/>
      </rPr>
      <t>Novostavba garáží a dílen v areálu cestmistrovství Frýdek-Místek Správy silnic Moravskoslezského kraje, p. o (</t>
    </r>
    <r>
      <rPr>
        <sz val="8"/>
        <color theme="1"/>
        <rFont val="Arial"/>
        <family val="2"/>
        <charset val="238"/>
      </rPr>
      <t>Správa silnic Moravskoslezského kraje, příspěvková organizace)</t>
    </r>
  </si>
  <si>
    <r>
      <rPr>
        <b/>
        <sz val="8"/>
        <color theme="1"/>
        <rFont val="Arial"/>
        <family val="2"/>
        <charset val="238"/>
      </rPr>
      <t xml:space="preserve">Rekonstrukce objektu dílen a garáží CM Krnov </t>
    </r>
    <r>
      <rPr>
        <sz val="8"/>
        <color theme="1"/>
        <rFont val="Arial"/>
        <family val="2"/>
        <charset val="238"/>
      </rPr>
      <t>(Správa silnic Moravskoslezského kraje, příspěvková organizace)</t>
    </r>
  </si>
  <si>
    <r>
      <rPr>
        <b/>
        <sz val="8"/>
        <color rgb="FF000000"/>
        <rFont val="Arial"/>
        <family val="2"/>
        <charset val="238"/>
      </rPr>
      <t>Modernizace koncertního sálu</t>
    </r>
    <r>
      <rPr>
        <sz val="8"/>
        <color indexed="8"/>
        <rFont val="Arial"/>
        <family val="2"/>
        <charset val="238"/>
      </rPr>
      <t xml:space="preserve"> (Janáčkova konzervatoř v Ostravě, příspěvková organizace)</t>
    </r>
  </si>
  <si>
    <r>
      <t>Sanace obvodového zdiva</t>
    </r>
    <r>
      <rPr>
        <sz val="8"/>
        <color rgb="FF000000"/>
        <rFont val="Arial"/>
        <family val="2"/>
        <charset val="238"/>
      </rPr>
      <t xml:space="preserve"> (Základní škola, Ostrava-Zábřeh,  Kpt. Vajdy 1a, příspěvková organizace)</t>
    </r>
  </si>
  <si>
    <r>
      <t xml:space="preserve">Rekonstrukce sociálního zařízení </t>
    </r>
    <r>
      <rPr>
        <sz val="8"/>
        <color rgb="FF000000"/>
        <rFont val="Arial"/>
        <family val="2"/>
        <charset val="238"/>
      </rPr>
      <t>(Základní škola, Ostrava-Slezská Ostrava, Na Vizině 28, příspěvková organizace</t>
    </r>
    <r>
      <rPr>
        <b/>
        <sz val="8"/>
        <color rgb="FF000000"/>
        <rFont val="Arial"/>
        <family val="2"/>
        <charset val="238"/>
      </rPr>
      <t>)</t>
    </r>
  </si>
  <si>
    <r>
      <rPr>
        <b/>
        <sz val="8"/>
        <color rgb="FF000000"/>
        <rFont val="Arial"/>
        <family val="2"/>
        <charset val="238"/>
      </rPr>
      <t>Novostavba výukových prostor včetně venkovních úprav (</t>
    </r>
    <r>
      <rPr>
        <sz val="8"/>
        <color rgb="FF000000"/>
        <rFont val="Arial"/>
        <family val="2"/>
        <charset val="238"/>
      </rPr>
      <t>Střední škola teleinformatiky, Ostrava, příspěvková organizace)</t>
    </r>
  </si>
  <si>
    <r>
      <rPr>
        <b/>
        <sz val="8"/>
        <color rgb="FF000000"/>
        <rFont val="Arial"/>
        <family val="2"/>
        <charset val="238"/>
      </rPr>
      <t xml:space="preserve">Rekonstrukce školní kuchyně a jídelny </t>
    </r>
    <r>
      <rPr>
        <sz val="8"/>
        <color rgb="FF000000"/>
        <rFont val="Arial"/>
        <family val="2"/>
        <charset val="238"/>
      </rPr>
      <t>(Gymnázium, Nový Jičín, příspěvková organizace)</t>
    </r>
  </si>
  <si>
    <r>
      <rPr>
        <b/>
        <sz val="8"/>
        <color rgb="FF000000"/>
        <rFont val="Arial"/>
        <family val="2"/>
        <charset val="238"/>
      </rPr>
      <t>Stavební úpravy tělocvičny</t>
    </r>
    <r>
      <rPr>
        <sz val="8"/>
        <color rgb="FF000000"/>
        <rFont val="Arial"/>
        <family val="2"/>
        <charset val="238"/>
      </rPr>
      <t xml:space="preserve"> (Mendelovo gymnázium, Opava, příspěvková organizace)</t>
    </r>
  </si>
  <si>
    <t>4420004003  4420000000</t>
  </si>
  <si>
    <r>
      <t xml:space="preserve">Oprava Památníku životické tragédie </t>
    </r>
    <r>
      <rPr>
        <sz val="8"/>
        <color rgb="FF000000"/>
        <rFont val="Arial"/>
        <family val="2"/>
        <charset val="238"/>
      </rPr>
      <t>(Muzeum Těšínska, příspěvková organizace)</t>
    </r>
  </si>
  <si>
    <t>4383000000           4383001505</t>
  </si>
  <si>
    <r>
      <rPr>
        <b/>
        <sz val="8"/>
        <color rgb="FF000000"/>
        <rFont val="Arial"/>
        <family val="2"/>
        <charset val="238"/>
      </rPr>
      <t xml:space="preserve">Výměna oken </t>
    </r>
    <r>
      <rPr>
        <sz val="8"/>
        <color rgb="FF000000"/>
        <rFont val="Arial"/>
        <family val="2"/>
        <charset val="238"/>
      </rPr>
      <t>(Základní škola, Ostrava-Mariánské Hory, Karasova 6, příspěvková organizace)</t>
    </r>
  </si>
  <si>
    <t>4291105515  4291100000</t>
  </si>
  <si>
    <r>
      <rPr>
        <b/>
        <sz val="8"/>
        <color rgb="FF000000"/>
        <rFont val="Arial"/>
        <family val="2"/>
        <charset val="238"/>
      </rPr>
      <t>Požárně bezpečnostní řešení objektu Domova Odry</t>
    </r>
    <r>
      <rPr>
        <sz val="8"/>
        <color rgb="FF000000"/>
        <rFont val="Arial"/>
        <family val="2"/>
        <charset val="238"/>
      </rPr>
      <t xml:space="preserve"> (Domov Odry, příspěvková organizace)</t>
    </r>
  </si>
  <si>
    <r>
      <rPr>
        <b/>
        <sz val="8"/>
        <color rgb="FF000000"/>
        <rFont val="Arial"/>
        <family val="2"/>
        <charset val="238"/>
      </rPr>
      <t xml:space="preserve">Rekonstrukce kanalizace - Karviná </t>
    </r>
    <r>
      <rPr>
        <sz val="8"/>
        <color rgb="FF000000"/>
        <rFont val="Arial"/>
        <family val="2"/>
        <charset val="238"/>
      </rPr>
      <t>(Nemocnice Karviná - Ráj, příspěvková organizace)</t>
    </r>
  </si>
  <si>
    <r>
      <rPr>
        <b/>
        <sz val="8"/>
        <color rgb="FF000000"/>
        <rFont val="Arial"/>
        <family val="2"/>
        <charset val="238"/>
      </rPr>
      <t>Adaptace budovy na spisovnu (</t>
    </r>
    <r>
      <rPr>
        <sz val="8"/>
        <color rgb="FF000000"/>
        <rFont val="Arial"/>
        <family val="2"/>
        <charset val="238"/>
      </rPr>
      <t>Slezská nemocnice v Opavě, příspěvková organizace)</t>
    </r>
  </si>
  <si>
    <r>
      <rPr>
        <b/>
        <sz val="8"/>
        <color rgb="FF000000"/>
        <rFont val="Arial"/>
        <family val="2"/>
        <charset val="238"/>
      </rPr>
      <t>Pavilon W - stavební úpravy a přístavba</t>
    </r>
    <r>
      <rPr>
        <sz val="8"/>
        <color rgb="FF000000"/>
        <rFont val="Arial"/>
        <family val="2"/>
        <charset val="238"/>
      </rPr>
      <t xml:space="preserve">  (Slezská nemocnice v Opavě, příspěvková organizace)</t>
    </r>
  </si>
  <si>
    <r>
      <t xml:space="preserve">5954000000  </t>
    </r>
    <r>
      <rPr>
        <sz val="8"/>
        <color rgb="FF00B0F0"/>
        <rFont val="Arial"/>
        <family val="2"/>
        <charset val="238"/>
      </rPr>
      <t>5954400000</t>
    </r>
  </si>
  <si>
    <r>
      <t>ROK 202</t>
    </r>
    <r>
      <rPr>
        <sz val="11"/>
        <rFont val="Tahoma"/>
        <family val="2"/>
        <charset val="238"/>
      </rPr>
      <t>8</t>
    </r>
    <r>
      <rPr>
        <b/>
        <sz val="11"/>
        <rFont val="Tahoma"/>
        <family val="2"/>
        <charset val="238"/>
      </rPr>
      <t>- PŘED REVIZÍ</t>
    </r>
  </si>
  <si>
    <t xml:space="preserve">státní dotace aj. </t>
  </si>
  <si>
    <t>státní dotace aj.</t>
  </si>
  <si>
    <t xml:space="preserve">státní dotace aj není závazek </t>
  </si>
  <si>
    <t>státní dotace -jiné zdroje není závazek</t>
  </si>
  <si>
    <r>
      <rPr>
        <b/>
        <sz val="8"/>
        <color rgb="FF000000"/>
        <rFont val="Arial"/>
        <family val="2"/>
        <charset val="238"/>
      </rPr>
      <t>Rekonstrukce střechy a zateplení fasády</t>
    </r>
    <r>
      <rPr>
        <sz val="8"/>
        <color rgb="FF000000"/>
        <rFont val="Arial"/>
        <family val="2"/>
        <charset val="238"/>
      </rPr>
      <t xml:space="preserve"> (Gymnázium, Třinec, příspěvková organizace)</t>
    </r>
  </si>
  <si>
    <r>
      <rPr>
        <sz val="8"/>
        <rFont val="Arial"/>
        <family val="2"/>
        <charset val="238"/>
      </rPr>
      <t>4004000000</t>
    </r>
    <r>
      <rPr>
        <sz val="8"/>
        <color rgb="FF00B0F0"/>
        <rFont val="Arial"/>
        <family val="2"/>
        <charset val="238"/>
      </rPr>
      <t xml:space="preserve">  4004400000</t>
    </r>
  </si>
  <si>
    <r>
      <rPr>
        <sz val="8"/>
        <rFont val="Arial"/>
        <family val="2"/>
        <charset val="238"/>
      </rPr>
      <t>5867000000</t>
    </r>
    <r>
      <rPr>
        <sz val="8"/>
        <color rgb="FF00B0F0"/>
        <rFont val="Arial"/>
        <family val="2"/>
        <charset val="238"/>
      </rPr>
      <t xml:space="preserve">  </t>
    </r>
    <r>
      <rPr>
        <sz val="8"/>
        <rFont val="Arial"/>
        <family val="2"/>
        <charset val="238"/>
      </rPr>
      <t xml:space="preserve">  </t>
    </r>
    <r>
      <rPr>
        <sz val="8"/>
        <color rgb="FF00B0F0"/>
        <rFont val="Arial"/>
        <family val="2"/>
        <charset val="238"/>
      </rPr>
      <t xml:space="preserve"> 5867400000</t>
    </r>
  </si>
  <si>
    <r>
      <t>Rekonstrukce objektu SŠ a domova mládeže</t>
    </r>
    <r>
      <rPr>
        <sz val="8"/>
        <color rgb="FF000000"/>
        <rFont val="Arial"/>
        <family val="2"/>
        <charset val="238"/>
      </rPr>
      <t xml:space="preserve"> (Střední škola společného stravování, Ostrava-Hrabůvka, příspěvková organizace)</t>
    </r>
  </si>
  <si>
    <r>
      <rPr>
        <b/>
        <sz val="8"/>
        <color rgb="FF000000"/>
        <rFont val="Arial"/>
        <family val="2"/>
        <charset val="238"/>
      </rPr>
      <t xml:space="preserve">Využití objektu v Bílé </t>
    </r>
    <r>
      <rPr>
        <sz val="8"/>
        <color rgb="FF000000"/>
        <rFont val="Arial"/>
        <family val="2"/>
        <charset val="238"/>
      </rPr>
      <t>(Vzdělávací a sportovní centrum Bílá, příspěvková organizace)</t>
    </r>
  </si>
  <si>
    <r>
      <rPr>
        <sz val="8"/>
        <rFont val="Arial"/>
        <family val="2"/>
        <charset val="238"/>
      </rPr>
      <t>5681000000</t>
    </r>
    <r>
      <rPr>
        <sz val="8"/>
        <color rgb="FFFF0000"/>
        <rFont val="Arial"/>
        <family val="2"/>
        <charset val="238"/>
      </rPr>
      <t xml:space="preserve">  </t>
    </r>
    <r>
      <rPr>
        <sz val="8"/>
        <color rgb="FF00B0F0"/>
        <rFont val="Arial"/>
        <family val="2"/>
        <charset val="238"/>
      </rPr>
      <t>5681400000</t>
    </r>
  </si>
  <si>
    <t>ROK 2028 PO REVIZÍ</t>
  </si>
  <si>
    <r>
      <t xml:space="preserve">Výstavba ředitelství včetně spojovacích chodeb </t>
    </r>
    <r>
      <rPr>
        <sz val="8"/>
        <color rgb="FF000000"/>
        <rFont val="Arial"/>
        <family val="2"/>
        <charset val="238"/>
      </rPr>
      <t xml:space="preserve">(Střední škola technická a dopravní, Ostrava-Vítkovice, příspěvková organizace) </t>
    </r>
  </si>
  <si>
    <t>státní dotace, vlastní PO  aj. není závazek</t>
  </si>
  <si>
    <r>
      <t xml:space="preserve">5730000000    </t>
    </r>
    <r>
      <rPr>
        <sz val="8"/>
        <color rgb="FF00B0F0"/>
        <rFont val="Tahoma"/>
        <family val="2"/>
        <charset val="238"/>
      </rPr>
      <t>5730400000</t>
    </r>
  </si>
  <si>
    <r>
      <rPr>
        <b/>
        <sz val="8"/>
        <color rgb="FF000000"/>
        <rFont val="Arial"/>
        <family val="2"/>
        <charset val="238"/>
      </rPr>
      <t>Rekonstrukce budovy na ulici Praskova čp. 411 v Opavě</t>
    </r>
    <r>
      <rPr>
        <sz val="8"/>
        <color rgb="FF000000"/>
        <rFont val="Arial"/>
        <family val="2"/>
        <charset val="238"/>
      </rPr>
      <t xml:space="preserve"> (Základní škola, Opava, Praskova 411, příspěvková organizace)</t>
    </r>
  </si>
  <si>
    <r>
      <rPr>
        <b/>
        <sz val="8"/>
        <color rgb="FF000000"/>
        <rFont val="Arial"/>
        <family val="2"/>
        <charset val="238"/>
      </rPr>
      <t>Rekultivace vnitrobloku a zpevněné plochy</t>
    </r>
    <r>
      <rPr>
        <sz val="8"/>
        <color rgb="FF000000"/>
        <rFont val="Arial"/>
        <family val="2"/>
        <charset val="238"/>
      </rPr>
      <t xml:space="preserve"> (Polské gymnázium - Polskie Gimnazjum im. Juliusza Słowackiego, Český Těšín, příspěvková organizace)</t>
    </r>
  </si>
  <si>
    <r>
      <rPr>
        <b/>
        <sz val="8"/>
        <color rgb="FF000000"/>
        <rFont val="Arial"/>
        <family val="2"/>
        <charset val="238"/>
      </rPr>
      <t>Oprava střechy Žerotínského zámku</t>
    </r>
    <r>
      <rPr>
        <sz val="8"/>
        <color rgb="FF000000"/>
        <rFont val="Arial"/>
        <family val="2"/>
        <charset val="238"/>
      </rPr>
      <t xml:space="preserve"> (Muzeum Novojičínska, příspěvková organizace)</t>
    </r>
  </si>
  <si>
    <r>
      <rPr>
        <b/>
        <sz val="8"/>
        <color rgb="FF000000"/>
        <rFont val="Arial"/>
        <family val="2"/>
        <charset val="238"/>
      </rPr>
      <t>Rekonstrukce správní budovy</t>
    </r>
    <r>
      <rPr>
        <sz val="8"/>
        <color rgb="FF000000"/>
        <rFont val="Arial"/>
        <family val="2"/>
        <charset val="238"/>
      </rPr>
      <t xml:space="preserve"> (Domov Březiny, příspěvková organizace, Petřvald)</t>
    </r>
  </si>
  <si>
    <r>
      <t xml:space="preserve">Rekonstrukce objektu Na Pomezí </t>
    </r>
    <r>
      <rPr>
        <sz val="8"/>
        <color rgb="FF000000"/>
        <rFont val="Arial"/>
        <family val="2"/>
        <charset val="238"/>
      </rPr>
      <t>(Sírius, příspěvková organizace)</t>
    </r>
  </si>
  <si>
    <r>
      <t xml:space="preserve">Pavilon G - vnitřní stavební úpravy </t>
    </r>
    <r>
      <rPr>
        <sz val="8"/>
        <color rgb="FF000000"/>
        <rFont val="Arial"/>
        <family val="2"/>
        <charset val="238"/>
      </rPr>
      <t>(Slezská nemocnice v Opavě, příspěvková organizace)</t>
    </r>
  </si>
  <si>
    <r>
      <rPr>
        <b/>
        <sz val="8"/>
        <color rgb="FF000000"/>
        <rFont val="Arial"/>
        <family val="2"/>
        <charset val="238"/>
      </rPr>
      <t>Sportovní areál na ul. Komenského, Opava</t>
    </r>
    <r>
      <rPr>
        <sz val="8"/>
        <color rgb="FF000000"/>
        <rFont val="Arial"/>
        <family val="2"/>
        <charset val="238"/>
      </rPr>
      <t xml:space="preserve"> (Mendelovo gymnázium, Opava, příspěvková organizace)</t>
    </r>
  </si>
  <si>
    <r>
      <rPr>
        <sz val="8"/>
        <color rgb="FF00B0F0"/>
        <rFont val="Arial"/>
        <family val="2"/>
        <charset val="238"/>
      </rPr>
      <t>4485405003</t>
    </r>
    <r>
      <rPr>
        <sz val="8"/>
        <color rgb="FFFF0000"/>
        <rFont val="Arial"/>
        <family val="2"/>
        <charset val="238"/>
      </rPr>
      <t xml:space="preserve">    </t>
    </r>
    <r>
      <rPr>
        <sz val="8"/>
        <rFont val="Arial"/>
        <family val="2"/>
        <charset val="238"/>
      </rPr>
      <t>4485105003</t>
    </r>
  </si>
  <si>
    <t>Rok nákladu &lt; 2024</t>
  </si>
  <si>
    <r>
      <rPr>
        <b/>
        <sz val="8"/>
        <color rgb="FF000000"/>
        <rFont val="Arial"/>
        <family val="2"/>
        <charset val="238"/>
      </rPr>
      <t>Modernizace Odborného léčebného ústavu Metylovice</t>
    </r>
    <r>
      <rPr>
        <sz val="8"/>
        <color rgb="FF000000"/>
        <rFont val="Arial"/>
        <family val="2"/>
        <charset val="238"/>
      </rPr>
      <t xml:space="preserve"> (Odborný léčebný ústav Metylovice - Moravskoslezské sanatorium, příspěvková organizace)</t>
    </r>
  </si>
  <si>
    <t>4298105006  4298100000</t>
  </si>
  <si>
    <t xml:space="preserve"> </t>
  </si>
  <si>
    <t>5879000000  5879400000</t>
  </si>
  <si>
    <t>navýšení o 15 000</t>
  </si>
  <si>
    <t>navýšení o14 000</t>
  </si>
  <si>
    <t>navýšení o10 000</t>
  </si>
  <si>
    <t>navýšení o 26 000</t>
  </si>
  <si>
    <r>
      <rPr>
        <b/>
        <sz val="8"/>
        <rFont val="Arial"/>
        <family val="2"/>
        <charset val="238"/>
      </rPr>
      <t>Rekonstrukce kuchyně a jídelny</t>
    </r>
    <r>
      <rPr>
        <sz val="8"/>
        <rFont val="Arial"/>
        <family val="2"/>
        <charset val="238"/>
      </rPr>
      <t xml:space="preserve"> (Střední škola a Vyšší odborná škola, Kopřivnice, příspěvková organizace)</t>
    </r>
  </si>
  <si>
    <r>
      <rPr>
        <b/>
        <sz val="8"/>
        <color rgb="FF000000"/>
        <rFont val="Arial"/>
        <family val="2"/>
        <charset val="238"/>
      </rPr>
      <t>Rekonstrukce JIP neoperačních oborů</t>
    </r>
    <r>
      <rPr>
        <sz val="8"/>
        <color rgb="FF000000"/>
        <rFont val="Arial"/>
        <family val="2"/>
        <charset val="238"/>
      </rPr>
      <t xml:space="preserve"> (Nemocnice ve Frýdku-Místku, příspěvková organizace)</t>
    </r>
  </si>
  <si>
    <t>úspora na akci úvěr</t>
  </si>
  <si>
    <t>7, 13</t>
  </si>
  <si>
    <t>navýšení o 12 mil. Kč</t>
  </si>
  <si>
    <t>Celková změna rozpočtu 2024</t>
  </si>
  <si>
    <t>2 - Změna zdroje financování  ( úvěrové zdroje x vlastní zdroje z rozpočtu kraje a zapojení volných úvěrových zdrojů)</t>
  </si>
  <si>
    <t>navýšení o 13 000</t>
  </si>
  <si>
    <r>
      <rPr>
        <b/>
        <sz val="8"/>
        <color rgb="FF000000"/>
        <rFont val="Arial"/>
        <family val="2"/>
        <charset val="238"/>
      </rPr>
      <t>Výměna rozvodů vody</t>
    </r>
    <r>
      <rPr>
        <sz val="8"/>
        <color rgb="FF000000"/>
        <rFont val="Arial"/>
        <family val="2"/>
        <charset val="238"/>
      </rPr>
      <t xml:space="preserve"> (Gymnázium, Ostrava-Hrabůvka, příspěvková organizace)</t>
    </r>
  </si>
  <si>
    <r>
      <rPr>
        <b/>
        <sz val="8"/>
        <color rgb="FF000000"/>
        <rFont val="Arial"/>
        <family val="2"/>
        <charset val="238"/>
      </rPr>
      <t xml:space="preserve">Rekonstrukce elektroinstalace </t>
    </r>
    <r>
      <rPr>
        <sz val="8"/>
        <color rgb="FF000000"/>
        <rFont val="Arial"/>
        <family val="2"/>
        <charset val="238"/>
      </rPr>
      <t>(Gymnázium, Ostrava-Hrabůvka, příspěvková organizace)</t>
    </r>
  </si>
  <si>
    <r>
      <t xml:space="preserve">Výstavba administrativní budovy </t>
    </r>
    <r>
      <rPr>
        <sz val="8"/>
        <color rgb="FF000000"/>
        <rFont val="Arial"/>
        <family val="2"/>
        <charset val="238"/>
      </rPr>
      <t>(Fontána, příspěvková organizace)</t>
    </r>
  </si>
  <si>
    <r>
      <rPr>
        <b/>
        <sz val="8"/>
        <color rgb="FF000000"/>
        <rFont val="Arial"/>
        <family val="2"/>
        <charset val="238"/>
      </rPr>
      <t>Rekonstrukce  elektroinstalace</t>
    </r>
    <r>
      <rPr>
        <b/>
        <strike/>
        <sz val="8"/>
        <color rgb="FF000000"/>
        <rFont val="Arial"/>
        <family val="2"/>
        <charset val="238"/>
      </rPr>
      <t xml:space="preserve"> </t>
    </r>
    <r>
      <rPr>
        <b/>
        <sz val="8"/>
        <color rgb="FF00B0F0"/>
        <rFont val="Arial"/>
        <family val="2"/>
        <charset val="238"/>
      </rPr>
      <t xml:space="preserve"> </t>
    </r>
    <r>
      <rPr>
        <sz val="8"/>
        <color rgb="FF000000"/>
        <rFont val="Arial"/>
        <family val="2"/>
        <charset val="238"/>
      </rPr>
      <t>(Střední zdravotnická škola a Vyšší odborná škola zdravotnická, Ostrava, příspěvková organizace)</t>
    </r>
  </si>
  <si>
    <r>
      <rPr>
        <b/>
        <sz val="8"/>
        <color rgb="FF000000"/>
        <rFont val="Arial"/>
        <family val="2"/>
        <charset val="238"/>
      </rPr>
      <t>Rekonstrukce elektroinstalace (</t>
    </r>
    <r>
      <rPr>
        <sz val="8"/>
        <color rgb="FF000000"/>
        <rFont val="Arial"/>
        <family val="2"/>
        <charset val="238"/>
      </rPr>
      <t>Základní škola speciální, Ostrava-Slezská Ostrava, příspěvková organizace)</t>
    </r>
  </si>
  <si>
    <r>
      <t xml:space="preserve">Financování vybraných akcí reprodukce majetku kraje na rok 2024, změna závazků kraje v dalších letech, změna financování akcí z úvěru České spořitelny, a.s. </t>
    </r>
    <r>
      <rPr>
        <b/>
        <sz val="16"/>
        <color rgb="FFFF0000"/>
        <rFont val="Tahoma"/>
        <family val="2"/>
        <charset val="238"/>
      </rPr>
      <t xml:space="preserve"> </t>
    </r>
  </si>
  <si>
    <t>ROZPOČET 2024 po revizi</t>
  </si>
  <si>
    <t>UPRAVENÝ ROZPOČET 2024</t>
  </si>
  <si>
    <t xml:space="preserve">     - z toho přesun zdroje na tvorbu do dalších let</t>
  </si>
  <si>
    <t xml:space="preserve">     - z toho úspora</t>
  </si>
  <si>
    <t>1 - Změna financování a změna závazků  Moravskoslezského kraje</t>
  </si>
  <si>
    <t>4 - Schválení nové akce, schválení závazku v dalších letech</t>
  </si>
  <si>
    <t>3 - Navýšení celkových výdajů na akci v roce 2024</t>
  </si>
  <si>
    <r>
      <rPr>
        <b/>
        <sz val="8"/>
        <color rgb="FF000000"/>
        <rFont val="Arial"/>
        <family val="2"/>
        <charset val="238"/>
      </rPr>
      <t>Rekonstrukce silnice III/47811, II/478 Ostrava, ulice Mitrovická</t>
    </r>
    <r>
      <rPr>
        <sz val="8"/>
        <color indexed="8"/>
        <rFont val="Arial"/>
        <family val="2"/>
        <charset val="238"/>
      </rPr>
      <t xml:space="preserve"> </t>
    </r>
  </si>
  <si>
    <r>
      <t xml:space="preserve">Rekonstrukce vzletové a přistávací dráhy a navazujících provozních ploch Letiště Leoše Janáčka Ostrava </t>
    </r>
    <r>
      <rPr>
        <sz val="8"/>
        <color rgb="FF000000"/>
        <rFont val="Arial"/>
        <family val="2"/>
        <charset val="238"/>
      </rPr>
      <t>(Letiště Ostrava, a.s)</t>
    </r>
  </si>
  <si>
    <r>
      <rPr>
        <b/>
        <sz val="8"/>
        <color rgb="FF000000"/>
        <rFont val="Arial"/>
        <family val="2"/>
        <charset val="238"/>
      </rPr>
      <t>Letiště Leoše Janáčka Ostrava, výstavba odbavovací plochy APN S3</t>
    </r>
    <r>
      <rPr>
        <sz val="8"/>
        <color indexed="8"/>
        <rFont val="Arial"/>
        <family val="2"/>
        <charset val="238"/>
      </rPr>
      <t xml:space="preserve"> (Letiště Ostrava, a.s)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</si>
</sst>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405]General"/>
  </numFmts>
  <fonts count="5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name val="Tahoma"/>
      <family val="2"/>
      <charset val="238"/>
    </font>
    <font>
      <b/>
      <sz val="14"/>
      <name val="Tahoma"/>
      <family val="2"/>
      <charset val="238"/>
    </font>
    <font>
      <b/>
      <sz val="11"/>
      <name val="Tahoma"/>
      <family val="2"/>
      <charset val="238"/>
    </font>
    <font>
      <sz val="10"/>
      <name val="Arial"/>
      <family val="2"/>
      <charset val="238"/>
    </font>
    <font>
      <b/>
      <sz val="8"/>
      <name val="Tahoma"/>
      <family val="2"/>
      <charset val="238"/>
    </font>
    <font>
      <sz val="9"/>
      <color theme="1"/>
      <name val="Tahoma"/>
      <family val="2"/>
      <charset val="238"/>
    </font>
    <font>
      <sz val="9"/>
      <name val="Tahoma"/>
      <family val="2"/>
      <charset val="238"/>
    </font>
    <font>
      <sz val="8"/>
      <name val="Tahoma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9"/>
      <name val="Tahoma"/>
      <family val="2"/>
      <charset val="238"/>
    </font>
    <font>
      <b/>
      <sz val="9"/>
      <color theme="1"/>
      <name val="Tahoma"/>
      <family val="2"/>
      <charset val="238"/>
    </font>
    <font>
      <sz val="7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8"/>
      <color rgb="FFFF0000"/>
      <name val="Tahoma"/>
      <family val="2"/>
      <charset val="238"/>
    </font>
    <font>
      <sz val="8"/>
      <color rgb="FF7030A0"/>
      <name val="Arial"/>
      <family val="2"/>
      <charset val="238"/>
    </font>
    <font>
      <b/>
      <sz val="16"/>
      <name val="Tahoma"/>
      <family val="2"/>
      <charset val="238"/>
    </font>
    <font>
      <sz val="10"/>
      <name val="Arial CE"/>
      <family val="2"/>
      <charset val="238"/>
    </font>
    <font>
      <b/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9"/>
      <name val="Tahoma"/>
      <family val="2"/>
      <charset val="238"/>
    </font>
    <font>
      <sz val="9"/>
      <color theme="1"/>
      <name val="Tahoma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9"/>
      <name val="Tahoma"/>
      <family val="2"/>
      <charset val="238"/>
    </font>
    <font>
      <sz val="9"/>
      <name val="Arial"/>
      <family val="2"/>
      <charset val="238"/>
    </font>
    <font>
      <b/>
      <sz val="8"/>
      <color rgb="FF000000"/>
      <name val="Tahoma"/>
      <family val="2"/>
      <charset val="238"/>
    </font>
    <font>
      <b/>
      <sz val="9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8"/>
      <color rgb="FF00B0F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indexed="8"/>
      <name val="Arial"/>
      <family val="2"/>
    </font>
    <font>
      <sz val="8"/>
      <name val="Aral"/>
      <charset val="238"/>
    </font>
    <font>
      <b/>
      <sz val="8"/>
      <name val="Aral"/>
      <charset val="238"/>
    </font>
    <font>
      <sz val="8"/>
      <color rgb="FF000000"/>
      <name val="Arial"/>
      <family val="2"/>
      <charset val="238"/>
    </font>
    <font>
      <sz val="11"/>
      <name val="Tahoma"/>
      <family val="2"/>
      <charset val="238"/>
    </font>
    <font>
      <sz val="8"/>
      <color rgb="FFFF0000"/>
      <name val="Arial"/>
      <family val="2"/>
      <charset val="238"/>
    </font>
    <font>
      <sz val="8"/>
      <color rgb="FF00B0F0"/>
      <name val="Tahoma"/>
      <family val="2"/>
      <charset val="238"/>
    </font>
    <font>
      <sz val="8"/>
      <color indexed="8"/>
      <name val="Tahoma"/>
      <family val="2"/>
      <charset val="238"/>
    </font>
    <font>
      <b/>
      <strike/>
      <sz val="8"/>
      <color rgb="FF000000"/>
      <name val="Arial"/>
      <family val="2"/>
      <charset val="238"/>
    </font>
    <font>
      <b/>
      <sz val="8"/>
      <color rgb="FF00B0F0"/>
      <name val="Arial"/>
      <family val="2"/>
      <charset val="238"/>
    </font>
    <font>
      <b/>
      <sz val="8"/>
      <color indexed="8"/>
      <name val="Arial"/>
      <family val="2"/>
      <charset val="238"/>
    </font>
    <font>
      <sz val="9"/>
      <color theme="1"/>
      <name val="Tahoma"/>
      <family val="2"/>
      <charset val="238"/>
    </font>
    <font>
      <sz val="9"/>
      <name val="Tahoma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9"/>
      <name val="Tahoma"/>
      <family val="2"/>
      <charset val="238"/>
    </font>
    <font>
      <b/>
      <sz val="8"/>
      <name val="Tahoma"/>
      <family val="2"/>
      <charset val="238"/>
    </font>
    <font>
      <b/>
      <sz val="16"/>
      <color rgb="FFFF0000"/>
      <name val="Tahoma"/>
      <family val="2"/>
      <charset val="238"/>
    </font>
    <font>
      <sz val="10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6" fillId="0" borderId="0"/>
    <xf numFmtId="0" fontId="6" fillId="0" borderId="0"/>
    <xf numFmtId="0" fontId="20" fillId="0" borderId="0"/>
    <xf numFmtId="0" fontId="33" fillId="0" borderId="0"/>
    <xf numFmtId="0" fontId="6" fillId="0" borderId="0">
      <alignment wrapText="1"/>
    </xf>
    <xf numFmtId="0" fontId="6" fillId="0" borderId="0">
      <alignment wrapText="1"/>
    </xf>
    <xf numFmtId="0" fontId="6" fillId="0" borderId="0">
      <alignment wrapText="1"/>
    </xf>
  </cellStyleXfs>
  <cellXfs count="387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2" borderId="0" xfId="0" applyFill="1"/>
    <xf numFmtId="0" fontId="1" fillId="2" borderId="0" xfId="0" applyFont="1" applyFill="1"/>
    <xf numFmtId="0" fontId="3" fillId="0" borderId="9" xfId="1" applyFont="1" applyBorder="1" applyAlignment="1" applyProtection="1">
      <alignment horizontal="center" vertical="center" textRotation="90" wrapText="1"/>
      <protection locked="0"/>
    </xf>
    <xf numFmtId="49" fontId="4" fillId="0" borderId="2" xfId="2" applyNumberFormat="1" applyFont="1" applyBorder="1" applyAlignment="1">
      <alignment horizontal="center" vertical="center"/>
    </xf>
    <xf numFmtId="0" fontId="3" fillId="0" borderId="15" xfId="1" applyFont="1" applyBorder="1" applyAlignment="1" applyProtection="1">
      <alignment horizontal="center" vertical="center" textRotation="90" wrapText="1"/>
      <protection locked="0"/>
    </xf>
    <xf numFmtId="4" fontId="8" fillId="0" borderId="0" xfId="0" applyNumberFormat="1" applyFont="1"/>
    <xf numFmtId="0" fontId="8" fillId="0" borderId="0" xfId="0" applyFont="1"/>
    <xf numFmtId="0" fontId="9" fillId="2" borderId="15" xfId="1" applyFont="1" applyFill="1" applyBorder="1" applyAlignment="1" applyProtection="1">
      <alignment horizontal="center" vertical="center" wrapText="1"/>
      <protection locked="0"/>
    </xf>
    <xf numFmtId="0" fontId="10" fillId="0" borderId="26" xfId="1" applyFont="1" applyBorder="1" applyAlignment="1" applyProtection="1">
      <alignment horizontal="center" vertical="center" wrapText="1"/>
      <protection locked="0"/>
    </xf>
    <xf numFmtId="4" fontId="13" fillId="4" borderId="31" xfId="0" applyNumberFormat="1" applyFont="1" applyFill="1" applyBorder="1" applyAlignment="1">
      <alignment horizontal="right" vertical="center"/>
    </xf>
    <xf numFmtId="4" fontId="9" fillId="2" borderId="15" xfId="0" applyNumberFormat="1" applyFont="1" applyFill="1" applyBorder="1" applyAlignment="1">
      <alignment horizontal="right" vertical="center"/>
    </xf>
    <xf numFmtId="4" fontId="13" fillId="4" borderId="34" xfId="0" applyNumberFormat="1" applyFont="1" applyFill="1" applyBorder="1" applyAlignment="1">
      <alignment vertical="center"/>
    </xf>
    <xf numFmtId="4" fontId="9" fillId="4" borderId="15" xfId="0" applyNumberFormat="1" applyFont="1" applyFill="1" applyBorder="1" applyAlignment="1">
      <alignment vertical="center"/>
    </xf>
    <xf numFmtId="4" fontId="9" fillId="4" borderId="32" xfId="0" applyNumberFormat="1" applyFont="1" applyFill="1" applyBorder="1" applyAlignment="1">
      <alignment vertical="center"/>
    </xf>
    <xf numFmtId="4" fontId="13" fillId="2" borderId="34" xfId="0" applyNumberFormat="1" applyFont="1" applyFill="1" applyBorder="1" applyAlignment="1">
      <alignment vertical="center"/>
    </xf>
    <xf numFmtId="4" fontId="13" fillId="4" borderId="25" xfId="0" applyNumberFormat="1" applyFont="1" applyFill="1" applyBorder="1" applyAlignment="1">
      <alignment vertical="center"/>
    </xf>
    <xf numFmtId="4" fontId="13" fillId="2" borderId="31" xfId="0" applyNumberFormat="1" applyFont="1" applyFill="1" applyBorder="1" applyAlignment="1">
      <alignment vertical="center"/>
    </xf>
    <xf numFmtId="4" fontId="9" fillId="2" borderId="15" xfId="0" applyNumberFormat="1" applyFont="1" applyFill="1" applyBorder="1" applyAlignment="1">
      <alignment vertical="center"/>
    </xf>
    <xf numFmtId="0" fontId="9" fillId="0" borderId="25" xfId="1" applyFont="1" applyBorder="1" applyAlignment="1" applyProtection="1">
      <alignment horizontal="center" vertical="center" wrapText="1"/>
      <protection locked="0"/>
    </xf>
    <xf numFmtId="4" fontId="13" fillId="4" borderId="31" xfId="0" applyNumberFormat="1" applyFont="1" applyFill="1" applyBorder="1" applyAlignment="1">
      <alignment vertical="center"/>
    </xf>
    <xf numFmtId="4" fontId="13" fillId="5" borderId="15" xfId="0" applyNumberFormat="1" applyFont="1" applyFill="1" applyBorder="1" applyAlignment="1">
      <alignment vertical="center"/>
    </xf>
    <xf numFmtId="4" fontId="13" fillId="4" borderId="34" xfId="0" applyNumberFormat="1" applyFont="1" applyFill="1" applyBorder="1" applyAlignment="1">
      <alignment horizontal="right" vertical="center"/>
    </xf>
    <xf numFmtId="4" fontId="9" fillId="2" borderId="25" xfId="0" applyNumberFormat="1" applyFont="1" applyFill="1" applyBorder="1" applyAlignment="1">
      <alignment horizontal="right" vertical="center"/>
    </xf>
    <xf numFmtId="4" fontId="9" fillId="4" borderId="25" xfId="0" applyNumberFormat="1" applyFont="1" applyFill="1" applyBorder="1" applyAlignment="1">
      <alignment vertical="center"/>
    </xf>
    <xf numFmtId="4" fontId="9" fillId="2" borderId="25" xfId="0" applyNumberFormat="1" applyFont="1" applyFill="1" applyBorder="1" applyAlignment="1">
      <alignment vertical="center"/>
    </xf>
    <xf numFmtId="4" fontId="9" fillId="4" borderId="35" xfId="0" applyNumberFormat="1" applyFont="1" applyFill="1" applyBorder="1" applyAlignment="1">
      <alignment vertical="center"/>
    </xf>
    <xf numFmtId="4" fontId="13" fillId="2" borderId="25" xfId="0" applyNumberFormat="1" applyFont="1" applyFill="1" applyBorder="1" applyAlignment="1">
      <alignment vertical="center"/>
    </xf>
    <xf numFmtId="0" fontId="9" fillId="0" borderId="27" xfId="1" applyFont="1" applyBorder="1" applyAlignment="1" applyProtection="1">
      <alignment horizontal="center" vertical="center" wrapText="1"/>
      <protection locked="0"/>
    </xf>
    <xf numFmtId="4" fontId="12" fillId="2" borderId="28" xfId="0" applyNumberFormat="1" applyFont="1" applyFill="1" applyBorder="1"/>
    <xf numFmtId="4" fontId="9" fillId="2" borderId="28" xfId="0" applyNumberFormat="1" applyFont="1" applyFill="1" applyBorder="1" applyAlignment="1">
      <alignment horizontal="right" vertical="center"/>
    </xf>
    <xf numFmtId="4" fontId="13" fillId="2" borderId="24" xfId="0" applyNumberFormat="1" applyFont="1" applyFill="1" applyBorder="1" applyAlignment="1">
      <alignment vertical="center"/>
    </xf>
    <xf numFmtId="49" fontId="5" fillId="0" borderId="0" xfId="0" applyNumberFormat="1" applyFont="1" applyAlignment="1">
      <alignment horizontal="left"/>
    </xf>
    <xf numFmtId="0" fontId="16" fillId="0" borderId="0" xfId="0" applyFont="1"/>
    <xf numFmtId="4" fontId="0" fillId="0" borderId="0" xfId="0" applyNumberFormat="1"/>
    <xf numFmtId="0" fontId="11" fillId="0" borderId="16" xfId="0" applyFont="1" applyBorder="1"/>
    <xf numFmtId="0" fontId="11" fillId="0" borderId="28" xfId="0" applyFont="1" applyBorder="1"/>
    <xf numFmtId="4" fontId="8" fillId="6" borderId="0" xfId="0" applyNumberFormat="1" applyFont="1" applyFill="1"/>
    <xf numFmtId="0" fontId="11" fillId="0" borderId="15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11" fillId="0" borderId="43" xfId="0" applyFont="1" applyBorder="1"/>
    <xf numFmtId="0" fontId="3" fillId="0" borderId="37" xfId="1" applyFont="1" applyBorder="1" applyAlignment="1" applyProtection="1">
      <alignment horizontal="center" vertical="center" textRotation="90" wrapText="1"/>
      <protection locked="0"/>
    </xf>
    <xf numFmtId="4" fontId="7" fillId="0" borderId="36" xfId="2" applyNumberFormat="1" applyFont="1" applyBorder="1" applyAlignment="1">
      <alignment horizontal="center" vertical="center" wrapText="1"/>
    </xf>
    <xf numFmtId="4" fontId="7" fillId="0" borderId="37" xfId="2" applyNumberFormat="1" applyFont="1" applyBorder="1" applyAlignment="1">
      <alignment horizontal="center" vertical="center" wrapText="1"/>
    </xf>
    <xf numFmtId="4" fontId="7" fillId="2" borderId="37" xfId="2" applyNumberFormat="1" applyFont="1" applyFill="1" applyBorder="1" applyAlignment="1">
      <alignment horizontal="center" vertical="center" wrapText="1"/>
    </xf>
    <xf numFmtId="4" fontId="7" fillId="2" borderId="38" xfId="2" applyNumberFormat="1" applyFont="1" applyFill="1" applyBorder="1" applyAlignment="1">
      <alignment horizontal="center" vertical="center" wrapText="1"/>
    </xf>
    <xf numFmtId="4" fontId="7" fillId="3" borderId="52" xfId="2" applyNumberFormat="1" applyFont="1" applyFill="1" applyBorder="1" applyAlignment="1">
      <alignment horizontal="center" vertical="center" wrapText="1"/>
    </xf>
    <xf numFmtId="4" fontId="7" fillId="3" borderId="38" xfId="2" applyNumberFormat="1" applyFont="1" applyFill="1" applyBorder="1" applyAlignment="1">
      <alignment horizontal="center" vertical="center" wrapText="1"/>
    </xf>
    <xf numFmtId="4" fontId="7" fillId="3" borderId="37" xfId="2" applyNumberFormat="1" applyFont="1" applyFill="1" applyBorder="1" applyAlignment="1">
      <alignment horizontal="center" vertical="center" wrapText="1"/>
    </xf>
    <xf numFmtId="4" fontId="7" fillId="3" borderId="39" xfId="2" applyNumberFormat="1" applyFont="1" applyFill="1" applyBorder="1" applyAlignment="1">
      <alignment horizontal="center" vertical="center" wrapText="1"/>
    </xf>
    <xf numFmtId="4" fontId="7" fillId="0" borderId="38" xfId="2" applyNumberFormat="1" applyFont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4" fontId="13" fillId="2" borderId="32" xfId="0" applyNumberFormat="1" applyFont="1" applyFill="1" applyBorder="1" applyAlignment="1">
      <alignment horizontal="center" vertical="center"/>
    </xf>
    <xf numFmtId="4" fontId="12" fillId="2" borderId="26" xfId="0" applyNumberFormat="1" applyFont="1" applyFill="1" applyBorder="1" applyAlignment="1">
      <alignment wrapText="1"/>
    </xf>
    <xf numFmtId="4" fontId="12" fillId="2" borderId="16" xfId="0" applyNumberFormat="1" applyFont="1" applyFill="1" applyBorder="1" applyAlignment="1">
      <alignment wrapText="1"/>
    </xf>
    <xf numFmtId="4" fontId="12" fillId="2" borderId="28" xfId="0" applyNumberFormat="1" applyFont="1" applyFill="1" applyBorder="1" applyAlignment="1">
      <alignment wrapText="1"/>
    </xf>
    <xf numFmtId="4" fontId="14" fillId="4" borderId="17" xfId="0" applyNumberFormat="1" applyFont="1" applyFill="1" applyBorder="1" applyAlignment="1">
      <alignment vertical="center"/>
    </xf>
    <xf numFmtId="0" fontId="16" fillId="0" borderId="4" xfId="0" applyFont="1" applyBorder="1" applyAlignment="1">
      <alignment vertical="top"/>
    </xf>
    <xf numFmtId="0" fontId="16" fillId="0" borderId="5" xfId="0" applyFont="1" applyBorder="1" applyAlignment="1">
      <alignment vertical="top"/>
    </xf>
    <xf numFmtId="0" fontId="16" fillId="0" borderId="6" xfId="0" applyFont="1" applyBorder="1" applyAlignment="1">
      <alignment vertical="top"/>
    </xf>
    <xf numFmtId="0" fontId="11" fillId="0" borderId="27" xfId="0" applyFont="1" applyBorder="1" applyAlignment="1">
      <alignment horizontal="left"/>
    </xf>
    <xf numFmtId="0" fontId="21" fillId="2" borderId="27" xfId="0" applyFont="1" applyFill="1" applyBorder="1" applyAlignment="1">
      <alignment horizontal="left" vertical="center" wrapText="1"/>
    </xf>
    <xf numFmtId="4" fontId="13" fillId="4" borderId="15" xfId="0" applyNumberFormat="1" applyFont="1" applyFill="1" applyBorder="1" applyAlignment="1">
      <alignment vertical="center"/>
    </xf>
    <xf numFmtId="4" fontId="13" fillId="2" borderId="15" xfId="0" applyNumberFormat="1" applyFont="1" applyFill="1" applyBorder="1" applyAlignment="1">
      <alignment vertical="center"/>
    </xf>
    <xf numFmtId="4" fontId="13" fillId="5" borderId="25" xfId="0" applyNumberFormat="1" applyFont="1" applyFill="1" applyBorder="1" applyAlignment="1">
      <alignment vertical="center"/>
    </xf>
    <xf numFmtId="4" fontId="8" fillId="0" borderId="25" xfId="0" applyNumberFormat="1" applyFont="1" applyBorder="1" applyAlignment="1">
      <alignment vertical="center"/>
    </xf>
    <xf numFmtId="4" fontId="14" fillId="4" borderId="25" xfId="0" applyNumberFormat="1" applyFont="1" applyFill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4" fontId="17" fillId="2" borderId="37" xfId="2" applyNumberFormat="1" applyFont="1" applyFill="1" applyBorder="1" applyAlignment="1">
      <alignment horizontal="center" vertical="center" wrapText="1"/>
    </xf>
    <xf numFmtId="4" fontId="17" fillId="3" borderId="37" xfId="2" applyNumberFormat="1" applyFont="1" applyFill="1" applyBorder="1" applyAlignment="1">
      <alignment horizontal="center" vertical="center" wrapText="1"/>
    </xf>
    <xf numFmtId="4" fontId="23" fillId="2" borderId="28" xfId="0" applyNumberFormat="1" applyFont="1" applyFill="1" applyBorder="1" applyAlignment="1">
      <alignment horizontal="right" vertical="center"/>
    </xf>
    <xf numFmtId="4" fontId="0" fillId="0" borderId="2" xfId="0" applyNumberFormat="1" applyBorder="1" applyAlignment="1">
      <alignment horizontal="center"/>
    </xf>
    <xf numFmtId="0" fontId="23" fillId="0" borderId="27" xfId="1" applyFont="1" applyBorder="1" applyAlignment="1" applyProtection="1">
      <alignment horizontal="center" vertical="center" wrapText="1"/>
      <protection locked="0"/>
    </xf>
    <xf numFmtId="0" fontId="25" fillId="0" borderId="15" xfId="0" applyFont="1" applyBorder="1" applyAlignment="1">
      <alignment horizontal="center" vertical="center"/>
    </xf>
    <xf numFmtId="0" fontId="25" fillId="0" borderId="27" xfId="0" applyFont="1" applyBorder="1" applyAlignment="1">
      <alignment horizontal="left"/>
    </xf>
    <xf numFmtId="4" fontId="26" fillId="2" borderId="16" xfId="0" applyNumberFormat="1" applyFont="1" applyFill="1" applyBorder="1" applyAlignment="1">
      <alignment wrapText="1"/>
    </xf>
    <xf numFmtId="4" fontId="27" fillId="4" borderId="31" xfId="0" applyNumberFormat="1" applyFont="1" applyFill="1" applyBorder="1" applyAlignment="1">
      <alignment horizontal="right" vertical="center"/>
    </xf>
    <xf numFmtId="4" fontId="28" fillId="0" borderId="15" xfId="0" applyNumberFormat="1" applyFont="1" applyBorder="1" applyAlignment="1">
      <alignment vertical="center"/>
    </xf>
    <xf numFmtId="4" fontId="23" fillId="2" borderId="15" xfId="0" applyNumberFormat="1" applyFont="1" applyFill="1" applyBorder="1" applyAlignment="1">
      <alignment horizontal="right" vertical="center"/>
    </xf>
    <xf numFmtId="4" fontId="27" fillId="4" borderId="31" xfId="0" applyNumberFormat="1" applyFont="1" applyFill="1" applyBorder="1" applyAlignment="1">
      <alignment vertical="center"/>
    </xf>
    <xf numFmtId="4" fontId="23" fillId="4" borderId="15" xfId="0" applyNumberFormat="1" applyFont="1" applyFill="1" applyBorder="1" applyAlignment="1">
      <alignment vertical="center"/>
    </xf>
    <xf numFmtId="4" fontId="27" fillId="2" borderId="31" xfId="0" applyNumberFormat="1" applyFont="1" applyFill="1" applyBorder="1" applyAlignment="1">
      <alignment vertical="center"/>
    </xf>
    <xf numFmtId="4" fontId="27" fillId="4" borderId="15" xfId="0" applyNumberFormat="1" applyFont="1" applyFill="1" applyBorder="1" applyAlignment="1">
      <alignment vertical="center"/>
    </xf>
    <xf numFmtId="4" fontId="27" fillId="2" borderId="24" xfId="0" applyNumberFormat="1" applyFont="1" applyFill="1" applyBorder="1" applyAlignment="1">
      <alignment vertical="center"/>
    </xf>
    <xf numFmtId="4" fontId="27" fillId="4" borderId="25" xfId="0" applyNumberFormat="1" applyFont="1" applyFill="1" applyBorder="1" applyAlignment="1">
      <alignment vertical="center"/>
    </xf>
    <xf numFmtId="4" fontId="27" fillId="2" borderId="25" xfId="0" applyNumberFormat="1" applyFont="1" applyFill="1" applyBorder="1" applyAlignment="1">
      <alignment vertical="center"/>
    </xf>
    <xf numFmtId="4" fontId="23" fillId="4" borderId="25" xfId="0" applyNumberFormat="1" applyFont="1" applyFill="1" applyBorder="1" applyAlignment="1">
      <alignment vertical="center"/>
    </xf>
    <xf numFmtId="4" fontId="27" fillId="2" borderId="15" xfId="0" applyNumberFormat="1" applyFont="1" applyFill="1" applyBorder="1" applyAlignment="1">
      <alignment vertical="center"/>
    </xf>
    <xf numFmtId="4" fontId="27" fillId="5" borderId="15" xfId="0" applyNumberFormat="1" applyFont="1" applyFill="1" applyBorder="1" applyAlignment="1">
      <alignment vertical="center"/>
    </xf>
    <xf numFmtId="4" fontId="23" fillId="2" borderId="15" xfId="0" applyNumberFormat="1" applyFont="1" applyFill="1" applyBorder="1" applyAlignment="1">
      <alignment vertical="center"/>
    </xf>
    <xf numFmtId="4" fontId="24" fillId="0" borderId="0" xfId="0" applyNumberFormat="1" applyFont="1"/>
    <xf numFmtId="0" fontId="24" fillId="0" borderId="0" xfId="0" applyFont="1"/>
    <xf numFmtId="4" fontId="24" fillId="0" borderId="25" xfId="0" applyNumberFormat="1" applyFont="1" applyBorder="1" applyAlignment="1">
      <alignment vertical="center"/>
    </xf>
    <xf numFmtId="4" fontId="30" fillId="4" borderId="25" xfId="0" applyNumberFormat="1" applyFont="1" applyFill="1" applyBorder="1" applyAlignment="1">
      <alignment vertical="center"/>
    </xf>
    <xf numFmtId="4" fontId="16" fillId="0" borderId="5" xfId="0" applyNumberFormat="1" applyFont="1" applyBorder="1" applyAlignment="1">
      <alignment vertical="top"/>
    </xf>
    <xf numFmtId="0" fontId="5" fillId="4" borderId="2" xfId="0" applyFont="1" applyFill="1" applyBorder="1" applyAlignment="1">
      <alignment vertical="center"/>
    </xf>
    <xf numFmtId="4" fontId="9" fillId="0" borderId="15" xfId="0" applyNumberFormat="1" applyFont="1" applyBorder="1" applyAlignment="1">
      <alignment horizontal="right" vertical="center"/>
    </xf>
    <xf numFmtId="4" fontId="23" fillId="0" borderId="15" xfId="0" applyNumberFormat="1" applyFont="1" applyBorder="1" applyAlignment="1">
      <alignment horizontal="right" vertical="center"/>
    </xf>
    <xf numFmtId="0" fontId="15" fillId="0" borderId="16" xfId="1" applyFont="1" applyBorder="1" applyAlignment="1" applyProtection="1">
      <alignment horizontal="center" vertical="center" wrapText="1"/>
      <protection locked="0"/>
    </xf>
    <xf numFmtId="0" fontId="21" fillId="0" borderId="15" xfId="0" applyFont="1" applyBorder="1" applyAlignment="1">
      <alignment horizontal="left" vertical="center" wrapText="1"/>
    </xf>
    <xf numFmtId="0" fontId="32" fillId="0" borderId="15" xfId="0" applyFont="1" applyBorder="1" applyAlignment="1">
      <alignment horizontal="left" vertical="center" wrapText="1"/>
    </xf>
    <xf numFmtId="4" fontId="14" fillId="2" borderId="17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34" fillId="0" borderId="56" xfId="5" applyFont="1" applyBorder="1" applyAlignment="1">
      <alignment horizontal="left" vertical="center" wrapText="1"/>
    </xf>
    <xf numFmtId="0" fontId="35" fillId="0" borderId="15" xfId="5" applyFont="1" applyBorder="1" applyAlignment="1">
      <alignment horizontal="left" vertical="center" wrapText="1"/>
    </xf>
    <xf numFmtId="164" fontId="34" fillId="0" borderId="31" xfId="5" applyNumberFormat="1" applyFont="1" applyBorder="1" applyAlignment="1">
      <alignment horizontal="center" vertical="center" wrapText="1"/>
    </xf>
    <xf numFmtId="164" fontId="34" fillId="0" borderId="32" xfId="5" applyNumberFormat="1" applyFont="1" applyBorder="1" applyAlignment="1">
      <alignment horizontal="center" vertical="center" wrapText="1"/>
    </xf>
    <xf numFmtId="0" fontId="35" fillId="2" borderId="15" xfId="5" applyFont="1" applyFill="1" applyBorder="1" applyAlignment="1">
      <alignment horizontal="left" vertical="center" wrapText="1"/>
    </xf>
    <xf numFmtId="0" fontId="11" fillId="2" borderId="27" xfId="0" applyFont="1" applyFill="1" applyBorder="1" applyAlignment="1">
      <alignment horizontal="left" vertical="center" wrapText="1"/>
    </xf>
    <xf numFmtId="164" fontId="34" fillId="0" borderId="44" xfId="5" applyNumberFormat="1" applyFont="1" applyBorder="1" applyAlignment="1">
      <alignment horizontal="center" vertical="center" wrapText="1"/>
    </xf>
    <xf numFmtId="164" fontId="34" fillId="0" borderId="59" xfId="5" applyNumberFormat="1" applyFont="1" applyBorder="1" applyAlignment="1">
      <alignment horizontal="center" vertical="center" wrapText="1"/>
    </xf>
    <xf numFmtId="0" fontId="34" fillId="2" borderId="61" xfId="6" applyFont="1" applyFill="1" applyBorder="1" applyAlignment="1">
      <alignment horizontal="left" vertical="center" wrapText="1"/>
    </xf>
    <xf numFmtId="0" fontId="34" fillId="2" borderId="62" xfId="6" applyFont="1" applyFill="1" applyBorder="1" applyAlignment="1">
      <alignment horizontal="left" vertical="center" wrapText="1"/>
    </xf>
    <xf numFmtId="1" fontId="34" fillId="0" borderId="63" xfId="6" applyNumberFormat="1" applyFont="1" applyBorder="1" applyAlignment="1">
      <alignment horizontal="center" vertical="center" wrapText="1"/>
    </xf>
    <xf numFmtId="1" fontId="34" fillId="2" borderId="64" xfId="6" applyNumberFormat="1" applyFont="1" applyFill="1" applyBorder="1" applyAlignment="1">
      <alignment horizontal="center" vertical="center" wrapText="1"/>
    </xf>
    <xf numFmtId="1" fontId="34" fillId="2" borderId="60" xfId="6" applyNumberFormat="1" applyFont="1" applyFill="1" applyBorder="1" applyAlignment="1">
      <alignment horizontal="center" vertical="center" wrapText="1"/>
    </xf>
    <xf numFmtId="0" fontId="26" fillId="2" borderId="25" xfId="0" applyFont="1" applyFill="1" applyBorder="1" applyAlignment="1">
      <alignment horizontal="left" vertical="center"/>
    </xf>
    <xf numFmtId="1" fontId="37" fillId="2" borderId="64" xfId="6" applyNumberFormat="1" applyFont="1" applyFill="1" applyBorder="1" applyAlignment="1">
      <alignment horizontal="center" vertical="center" wrapText="1"/>
    </xf>
    <xf numFmtId="0" fontId="34" fillId="2" borderId="56" xfId="6" applyFont="1" applyFill="1" applyBorder="1" applyAlignment="1">
      <alignment horizontal="left" vertical="center" wrapText="1"/>
    </xf>
    <xf numFmtId="0" fontId="34" fillId="2" borderId="58" xfId="6" applyFont="1" applyFill="1" applyBorder="1" applyAlignment="1">
      <alignment horizontal="left" vertical="center" wrapText="1"/>
    </xf>
    <xf numFmtId="0" fontId="34" fillId="2" borderId="15" xfId="6" applyFont="1" applyFill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1" fontId="34" fillId="2" borderId="63" xfId="6" applyNumberFormat="1" applyFont="1" applyFill="1" applyBorder="1" applyAlignment="1">
      <alignment horizontal="center" vertical="center" wrapText="1"/>
    </xf>
    <xf numFmtId="0" fontId="38" fillId="0" borderId="15" xfId="0" applyFont="1" applyBorder="1" applyAlignment="1">
      <alignment horizontal="left" vertical="center" wrapText="1"/>
    </xf>
    <xf numFmtId="0" fontId="34" fillId="2" borderId="31" xfId="7" applyFont="1" applyFill="1" applyBorder="1" applyAlignment="1">
      <alignment horizontal="center" vertical="center" wrapText="1"/>
    </xf>
    <xf numFmtId="0" fontId="34" fillId="0" borderId="27" xfId="8" applyFont="1" applyBorder="1" applyAlignment="1">
      <alignment horizontal="left" vertical="center" wrapText="1"/>
    </xf>
    <xf numFmtId="0" fontId="34" fillId="2" borderId="25" xfId="6" applyFont="1" applyFill="1" applyBorder="1" applyAlignment="1">
      <alignment horizontal="left" vertical="center" wrapText="1"/>
    </xf>
    <xf numFmtId="0" fontId="36" fillId="2" borderId="25" xfId="6" applyFont="1" applyFill="1" applyBorder="1" applyAlignment="1">
      <alignment horizontal="left" vertical="center" wrapText="1"/>
    </xf>
    <xf numFmtId="0" fontId="40" fillId="2" borderId="25" xfId="6" applyFont="1" applyFill="1" applyBorder="1" applyAlignment="1">
      <alignment horizontal="left" vertical="center" wrapText="1"/>
    </xf>
    <xf numFmtId="1" fontId="34" fillId="0" borderId="64" xfId="6" applyNumberFormat="1" applyFont="1" applyBorder="1" applyAlignment="1">
      <alignment horizontal="center" vertical="center" wrapText="1"/>
    </xf>
    <xf numFmtId="164" fontId="34" fillId="0" borderId="31" xfId="8" applyNumberFormat="1" applyFont="1" applyBorder="1" applyAlignment="1">
      <alignment horizontal="center" vertical="center" wrapText="1"/>
    </xf>
    <xf numFmtId="164" fontId="34" fillId="2" borderId="32" xfId="8" applyNumberFormat="1" applyFont="1" applyFill="1" applyBorder="1" applyAlignment="1">
      <alignment horizontal="center" vertical="center" wrapText="1"/>
    </xf>
    <xf numFmtId="4" fontId="9" fillId="0" borderId="25" xfId="0" applyNumberFormat="1" applyFont="1" applyBorder="1" applyAlignment="1">
      <alignment vertical="center"/>
    </xf>
    <xf numFmtId="3" fontId="34" fillId="2" borderId="61" xfId="6" applyNumberFormat="1" applyFont="1" applyFill="1" applyBorder="1" applyAlignment="1">
      <alignment horizontal="left" vertical="center" wrapText="1"/>
    </xf>
    <xf numFmtId="4" fontId="22" fillId="2" borderId="15" xfId="0" applyNumberFormat="1" applyFont="1" applyFill="1" applyBorder="1" applyAlignment="1">
      <alignment vertical="center"/>
    </xf>
    <xf numFmtId="4" fontId="18" fillId="0" borderId="25" xfId="0" applyNumberFormat="1" applyFont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0" fontId="25" fillId="0" borderId="28" xfId="0" applyFont="1" applyBorder="1" applyAlignment="1">
      <alignment horizontal="left"/>
    </xf>
    <xf numFmtId="0" fontId="12" fillId="0" borderId="67" xfId="6" applyFont="1" applyBorder="1" applyAlignment="1">
      <alignment horizontal="left" vertical="center" wrapText="1"/>
    </xf>
    <xf numFmtId="1" fontId="34" fillId="0" borderId="31" xfId="6" applyNumberFormat="1" applyFont="1" applyBorder="1" applyAlignment="1">
      <alignment horizontal="center" vertical="center" wrapText="1"/>
    </xf>
    <xf numFmtId="1" fontId="37" fillId="2" borderId="32" xfId="6" applyNumberFormat="1" applyFont="1" applyFill="1" applyBorder="1" applyAlignment="1">
      <alignment horizontal="center" vertical="center" wrapText="1"/>
    </xf>
    <xf numFmtId="0" fontId="34" fillId="2" borderId="61" xfId="6" applyFont="1" applyFill="1" applyBorder="1" applyAlignment="1">
      <alignment horizontal="left" vertical="center"/>
    </xf>
    <xf numFmtId="0" fontId="35" fillId="2" borderId="61" xfId="6" applyFont="1" applyFill="1" applyBorder="1" applyAlignment="1">
      <alignment horizontal="left" vertical="center"/>
    </xf>
    <xf numFmtId="3" fontId="35" fillId="2" borderId="68" xfId="6" applyNumberFormat="1" applyFont="1" applyFill="1" applyBorder="1" applyAlignment="1">
      <alignment horizontal="left" vertical="center" wrapText="1"/>
    </xf>
    <xf numFmtId="3" fontId="35" fillId="2" borderId="15" xfId="6" applyNumberFormat="1" applyFont="1" applyFill="1" applyBorder="1" applyAlignment="1">
      <alignment horizontal="left" vertical="center" wrapText="1"/>
    </xf>
    <xf numFmtId="3" fontId="42" fillId="2" borderId="57" xfId="6" applyNumberFormat="1" applyFont="1" applyFill="1" applyBorder="1" applyAlignment="1">
      <alignment horizontal="left" vertical="center" wrapText="1"/>
    </xf>
    <xf numFmtId="0" fontId="10" fillId="2" borderId="15" xfId="4" applyFont="1" applyFill="1" applyBorder="1" applyAlignment="1">
      <alignment horizontal="left" vertical="center" wrapText="1"/>
    </xf>
    <xf numFmtId="0" fontId="44" fillId="0" borderId="31" xfId="4" applyFont="1" applyBorder="1" applyAlignment="1">
      <alignment horizontal="center" vertical="center"/>
    </xf>
    <xf numFmtId="0" fontId="12" fillId="2" borderId="15" xfId="6" applyFont="1" applyFill="1" applyBorder="1" applyAlignment="1">
      <alignment horizontal="left" vertical="center" wrapText="1"/>
    </xf>
    <xf numFmtId="3" fontId="12" fillId="2" borderId="57" xfId="6" applyNumberFormat="1" applyFont="1" applyFill="1" applyBorder="1" applyAlignment="1">
      <alignment horizontal="left" vertical="center" wrapText="1"/>
    </xf>
    <xf numFmtId="0" fontId="12" fillId="2" borderId="65" xfId="6" applyFont="1" applyFill="1" applyBorder="1" applyAlignment="1">
      <alignment horizontal="left" vertical="center" wrapText="1"/>
    </xf>
    <xf numFmtId="3" fontId="40" fillId="2" borderId="15" xfId="8" applyNumberFormat="1" applyFont="1" applyFill="1" applyBorder="1" applyAlignment="1">
      <alignment horizontal="left" vertical="center" wrapText="1"/>
    </xf>
    <xf numFmtId="3" fontId="42" fillId="2" borderId="57" xfId="5" applyNumberFormat="1" applyFont="1" applyFill="1" applyBorder="1" applyAlignment="1">
      <alignment horizontal="left" vertical="center" wrapText="1"/>
    </xf>
    <xf numFmtId="4" fontId="22" fillId="2" borderId="25" xfId="0" applyNumberFormat="1" applyFont="1" applyFill="1" applyBorder="1" applyAlignment="1">
      <alignment vertical="center"/>
    </xf>
    <xf numFmtId="0" fontId="9" fillId="2" borderId="27" xfId="1" applyFont="1" applyFill="1" applyBorder="1" applyAlignment="1" applyProtection="1">
      <alignment horizontal="center" vertical="center" wrapText="1"/>
      <protection locked="0"/>
    </xf>
    <xf numFmtId="0" fontId="34" fillId="2" borderId="67" xfId="6" applyFont="1" applyFill="1" applyBorder="1" applyAlignment="1">
      <alignment horizontal="left" vertical="center" wrapText="1"/>
    </xf>
    <xf numFmtId="0" fontId="34" fillId="0" borderId="32" xfId="7" applyFont="1" applyBorder="1" applyAlignment="1">
      <alignment horizontal="center" vertical="center" wrapText="1"/>
    </xf>
    <xf numFmtId="0" fontId="34" fillId="2" borderId="32" xfId="7" applyFont="1" applyFill="1" applyBorder="1" applyAlignment="1">
      <alignment horizontal="center" vertical="center" wrapText="1"/>
    </xf>
    <xf numFmtId="0" fontId="34" fillId="2" borderId="15" xfId="7" applyFont="1" applyFill="1" applyBorder="1" applyAlignment="1">
      <alignment horizontal="center" vertical="center" wrapText="1"/>
    </xf>
    <xf numFmtId="4" fontId="13" fillId="2" borderId="24" xfId="0" applyNumberFormat="1" applyFont="1" applyFill="1" applyBorder="1" applyAlignment="1">
      <alignment horizontal="right" vertical="center"/>
    </xf>
    <xf numFmtId="4" fontId="52" fillId="4" borderId="31" xfId="0" applyNumberFormat="1" applyFont="1" applyFill="1" applyBorder="1" applyAlignment="1">
      <alignment horizontal="right" vertical="center"/>
    </xf>
    <xf numFmtId="1" fontId="47" fillId="2" borderId="64" xfId="6" applyNumberFormat="1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44" fillId="2" borderId="32" xfId="4" applyFont="1" applyFill="1" applyBorder="1" applyAlignment="1">
      <alignment horizontal="center" vertical="center" wrapText="1"/>
    </xf>
    <xf numFmtId="164" fontId="36" fillId="2" borderId="32" xfId="5" applyNumberFormat="1" applyFont="1" applyFill="1" applyBorder="1" applyAlignment="1">
      <alignment horizontal="center" vertical="center" wrapText="1"/>
    </xf>
    <xf numFmtId="164" fontId="34" fillId="2" borderId="59" xfId="5" applyNumberFormat="1" applyFont="1" applyFill="1" applyBorder="1" applyAlignment="1">
      <alignment horizontal="center" vertical="center" wrapText="1"/>
    </xf>
    <xf numFmtId="1" fontId="47" fillId="2" borderId="66" xfId="6" applyNumberFormat="1" applyFont="1" applyFill="1" applyBorder="1" applyAlignment="1">
      <alignment horizontal="center" vertical="center" wrapText="1"/>
    </xf>
    <xf numFmtId="0" fontId="26" fillId="2" borderId="25" xfId="0" applyFont="1" applyFill="1" applyBorder="1" applyAlignment="1">
      <alignment horizontal="left" vertical="center" wrapText="1"/>
    </xf>
    <xf numFmtId="4" fontId="48" fillId="0" borderId="0" xfId="0" applyNumberFormat="1" applyFont="1"/>
    <xf numFmtId="4" fontId="8" fillId="8" borderId="0" xfId="0" applyNumberFormat="1" applyFont="1" applyFill="1"/>
    <xf numFmtId="4" fontId="1" fillId="8" borderId="0" xfId="0" applyNumberFormat="1" applyFont="1" applyFill="1"/>
    <xf numFmtId="4" fontId="48" fillId="9" borderId="0" xfId="0" applyNumberFormat="1" applyFont="1" applyFill="1"/>
    <xf numFmtId="4" fontId="8" fillId="9" borderId="0" xfId="0" applyNumberFormat="1" applyFont="1" applyFill="1"/>
    <xf numFmtId="4" fontId="8" fillId="2" borderId="0" xfId="0" applyNumberFormat="1" applyFont="1" applyFill="1"/>
    <xf numFmtId="4" fontId="5" fillId="4" borderId="50" xfId="0" applyNumberFormat="1" applyFont="1" applyFill="1" applyBorder="1" applyAlignment="1">
      <alignment vertical="center"/>
    </xf>
    <xf numFmtId="4" fontId="1" fillId="0" borderId="0" xfId="0" applyNumberFormat="1" applyFont="1"/>
    <xf numFmtId="0" fontId="36" fillId="2" borderId="67" xfId="6" applyFont="1" applyFill="1" applyBorder="1" applyAlignment="1">
      <alignment horizontal="left" vertical="center" wrapText="1"/>
    </xf>
    <xf numFmtId="4" fontId="5" fillId="4" borderId="11" xfId="0" applyNumberFormat="1" applyFont="1" applyFill="1" applyBorder="1" applyAlignment="1">
      <alignment vertical="center"/>
    </xf>
    <xf numFmtId="4" fontId="5" fillId="2" borderId="0" xfId="0" applyNumberFormat="1" applyFont="1" applyFill="1" applyAlignment="1">
      <alignment vertical="center"/>
    </xf>
    <xf numFmtId="4" fontId="5" fillId="4" borderId="18" xfId="0" applyNumberFormat="1" applyFont="1" applyFill="1" applyBorder="1" applyAlignment="1">
      <alignment horizontal="center" vertical="center"/>
    </xf>
    <xf numFmtId="4" fontId="5" fillId="4" borderId="30" xfId="0" applyNumberFormat="1" applyFont="1" applyFill="1" applyBorder="1" applyAlignment="1">
      <alignment horizontal="center" vertical="center"/>
    </xf>
    <xf numFmtId="4" fontId="5" fillId="4" borderId="55" xfId="0" applyNumberFormat="1" applyFont="1" applyFill="1" applyBorder="1" applyAlignment="1">
      <alignment horizontal="center" vertical="center"/>
    </xf>
    <xf numFmtId="4" fontId="9" fillId="0" borderId="25" xfId="0" applyNumberFormat="1" applyFont="1" applyBorder="1" applyAlignment="1">
      <alignment horizontal="right" vertical="center"/>
    </xf>
    <xf numFmtId="4" fontId="22" fillId="2" borderId="16" xfId="0" applyNumberFormat="1" applyFont="1" applyFill="1" applyBorder="1" applyAlignment="1">
      <alignment vertical="center"/>
    </xf>
    <xf numFmtId="1" fontId="34" fillId="0" borderId="78" xfId="6" applyNumberFormat="1" applyFont="1" applyBorder="1" applyAlignment="1">
      <alignment horizontal="center" vertical="center" wrapText="1"/>
    </xf>
    <xf numFmtId="1" fontId="34" fillId="0" borderId="77" xfId="6" applyNumberFormat="1" applyFont="1" applyBorder="1" applyAlignment="1">
      <alignment horizontal="center" vertical="center" wrapText="1"/>
    </xf>
    <xf numFmtId="1" fontId="34" fillId="0" borderId="66" xfId="6" applyNumberFormat="1" applyFont="1" applyBorder="1" applyAlignment="1">
      <alignment horizontal="center" vertical="center" wrapText="1"/>
    </xf>
    <xf numFmtId="1" fontId="37" fillId="2" borderId="80" xfId="6" applyNumberFormat="1" applyFont="1" applyFill="1" applyBorder="1" applyAlignment="1">
      <alignment horizontal="center" vertical="center" wrapText="1"/>
    </xf>
    <xf numFmtId="4" fontId="16" fillId="0" borderId="0" xfId="0" applyNumberFormat="1" applyFont="1"/>
    <xf numFmtId="0" fontId="8" fillId="2" borderId="81" xfId="0" applyFont="1" applyFill="1" applyBorder="1" applyAlignment="1">
      <alignment horizontal="center" vertical="center" wrapText="1"/>
    </xf>
    <xf numFmtId="0" fontId="31" fillId="2" borderId="81" xfId="0" applyFont="1" applyFill="1" applyBorder="1" applyAlignment="1">
      <alignment horizontal="center" vertical="center" wrapText="1"/>
    </xf>
    <xf numFmtId="0" fontId="8" fillId="2" borderId="81" xfId="0" applyFont="1" applyFill="1" applyBorder="1" applyAlignment="1">
      <alignment horizontal="center" vertical="center"/>
    </xf>
    <xf numFmtId="0" fontId="22" fillId="2" borderId="81" xfId="6" applyFont="1" applyFill="1" applyBorder="1" applyAlignment="1">
      <alignment horizontal="center" vertical="center" wrapText="1"/>
    </xf>
    <xf numFmtId="0" fontId="8" fillId="2" borderId="8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40" fillId="2" borderId="15" xfId="6" applyFont="1" applyFill="1" applyBorder="1" applyAlignment="1">
      <alignment horizontal="left" vertical="center" wrapText="1"/>
    </xf>
    <xf numFmtId="4" fontId="13" fillId="2" borderId="79" xfId="0" applyNumberFormat="1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left" vertical="center" wrapText="1"/>
    </xf>
    <xf numFmtId="0" fontId="9" fillId="2" borderId="71" xfId="1" applyFont="1" applyFill="1" applyBorder="1" applyAlignment="1" applyProtection="1">
      <alignment horizontal="center" vertical="center" wrapText="1"/>
      <protection locked="0"/>
    </xf>
    <xf numFmtId="0" fontId="34" fillId="0" borderId="15" xfId="5" applyFont="1" applyBorder="1" applyAlignment="1">
      <alignment horizontal="left" vertical="center" wrapText="1"/>
    </xf>
    <xf numFmtId="0" fontId="5" fillId="4" borderId="20" xfId="0" applyFont="1" applyFill="1" applyBorder="1" applyAlignment="1">
      <alignment horizontal="left" vertical="center" wrapText="1"/>
    </xf>
    <xf numFmtId="1" fontId="12" fillId="2" borderId="63" xfId="6" applyNumberFormat="1" applyFont="1" applyFill="1" applyBorder="1" applyAlignment="1">
      <alignment horizontal="center" vertical="center" wrapText="1"/>
    </xf>
    <xf numFmtId="4" fontId="13" fillId="2" borderId="35" xfId="0" applyNumberFormat="1" applyFont="1" applyFill="1" applyBorder="1" applyAlignment="1">
      <alignment horizontal="center" vertical="center"/>
    </xf>
    <xf numFmtId="4" fontId="5" fillId="4" borderId="18" xfId="0" applyNumberFormat="1" applyFont="1" applyFill="1" applyBorder="1" applyAlignment="1">
      <alignment horizontal="right" vertical="center"/>
    </xf>
    <xf numFmtId="4" fontId="13" fillId="4" borderId="44" xfId="0" applyNumberFormat="1" applyFont="1" applyFill="1" applyBorder="1" applyAlignment="1">
      <alignment horizontal="right" vertical="center"/>
    </xf>
    <xf numFmtId="4" fontId="34" fillId="2" borderId="14" xfId="6" applyNumberFormat="1" applyFont="1" applyFill="1" applyBorder="1" applyAlignment="1">
      <alignment horizontal="right" vertical="center" wrapText="1"/>
    </xf>
    <xf numFmtId="4" fontId="14" fillId="4" borderId="83" xfId="0" applyNumberFormat="1" applyFont="1" applyFill="1" applyBorder="1" applyAlignment="1">
      <alignment vertical="center"/>
    </xf>
    <xf numFmtId="4" fontId="8" fillId="0" borderId="43" xfId="0" applyNumberFormat="1" applyFont="1" applyBorder="1" applyAlignment="1">
      <alignment horizontal="right"/>
    </xf>
    <xf numFmtId="0" fontId="22" fillId="2" borderId="81" xfId="6" applyFont="1" applyFill="1" applyBorder="1" applyAlignment="1">
      <alignment horizontal="center" vertical="center" wrapText="1"/>
    </xf>
    <xf numFmtId="0" fontId="22" fillId="2" borderId="69" xfId="6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left" vertical="center" wrapText="1"/>
    </xf>
    <xf numFmtId="0" fontId="5" fillId="4" borderId="20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4" fontId="9" fillId="2" borderId="27" xfId="0" applyNumberFormat="1" applyFont="1" applyFill="1" applyBorder="1" applyAlignment="1">
      <alignment horizontal="right" vertical="center"/>
    </xf>
    <xf numFmtId="4" fontId="9" fillId="2" borderId="25" xfId="0" applyNumberFormat="1" applyFont="1" applyFill="1" applyBorder="1" applyAlignment="1">
      <alignment horizontal="right" vertical="center"/>
    </xf>
    <xf numFmtId="0" fontId="8" fillId="2" borderId="81" xfId="0" applyFont="1" applyFill="1" applyBorder="1" applyAlignment="1">
      <alignment horizontal="center" vertical="center"/>
    </xf>
    <xf numFmtId="0" fontId="8" fillId="2" borderId="69" xfId="0" applyFont="1" applyFill="1" applyBorder="1" applyAlignment="1">
      <alignment horizontal="center" vertical="center"/>
    </xf>
    <xf numFmtId="0" fontId="49" fillId="2" borderId="27" xfId="1" applyFont="1" applyFill="1" applyBorder="1" applyAlignment="1" applyProtection="1">
      <alignment horizontal="center" vertical="center" wrapText="1"/>
      <protection locked="0"/>
    </xf>
    <xf numFmtId="0" fontId="49" fillId="2" borderId="25" xfId="1" applyFont="1" applyFill="1" applyBorder="1" applyAlignment="1" applyProtection="1">
      <alignment horizontal="center" vertical="center" wrapText="1"/>
      <protection locked="0"/>
    </xf>
    <xf numFmtId="0" fontId="50" fillId="0" borderId="27" xfId="0" applyFont="1" applyBorder="1" applyAlignment="1">
      <alignment horizontal="center" vertical="center"/>
    </xf>
    <xf numFmtId="0" fontId="50" fillId="0" borderId="25" xfId="0" applyFont="1" applyBorder="1" applyAlignment="1">
      <alignment horizontal="center" vertical="center"/>
    </xf>
    <xf numFmtId="0" fontId="12" fillId="0" borderId="27" xfId="7" applyFont="1" applyBorder="1" applyAlignment="1">
      <alignment horizontal="left" vertical="center" wrapText="1"/>
    </xf>
    <xf numFmtId="0" fontId="51" fillId="0" borderId="25" xfId="7" applyFont="1" applyBorder="1" applyAlignment="1">
      <alignment horizontal="left" vertical="center" wrapText="1"/>
    </xf>
    <xf numFmtId="0" fontId="51" fillId="2" borderId="27" xfId="8" applyFont="1" applyFill="1" applyBorder="1" applyAlignment="1">
      <alignment horizontal="left" vertical="center" wrapText="1"/>
    </xf>
    <xf numFmtId="0" fontId="51" fillId="2" borderId="25" xfId="8" applyFont="1" applyFill="1" applyBorder="1" applyAlignment="1">
      <alignment horizontal="left" vertical="center" wrapText="1"/>
    </xf>
    <xf numFmtId="0" fontId="34" fillId="2" borderId="76" xfId="7" applyFont="1" applyFill="1" applyBorder="1" applyAlignment="1">
      <alignment horizontal="center" vertical="center" wrapText="1"/>
    </xf>
    <xf numFmtId="0" fontId="34" fillId="2" borderId="77" xfId="7" applyFont="1" applyFill="1" applyBorder="1" applyAlignment="1">
      <alignment horizontal="center" vertical="center" wrapText="1"/>
    </xf>
    <xf numFmtId="0" fontId="36" fillId="2" borderId="72" xfId="6" applyFont="1" applyFill="1" applyBorder="1" applyAlignment="1">
      <alignment horizontal="left" vertical="center" wrapText="1"/>
    </xf>
    <xf numFmtId="0" fontId="36" fillId="2" borderId="73" xfId="6" applyFont="1" applyFill="1" applyBorder="1" applyAlignment="1">
      <alignment horizontal="left" vertical="center" wrapText="1"/>
    </xf>
    <xf numFmtId="0" fontId="9" fillId="2" borderId="27" xfId="1" applyFont="1" applyFill="1" applyBorder="1" applyAlignment="1" applyProtection="1">
      <alignment horizontal="center" vertical="center" wrapText="1"/>
      <protection locked="0"/>
    </xf>
    <xf numFmtId="0" fontId="9" fillId="2" borderId="25" xfId="1" applyFont="1" applyFill="1" applyBorder="1" applyAlignment="1" applyProtection="1">
      <alignment horizontal="center" vertical="center" wrapText="1"/>
      <protection locked="0"/>
    </xf>
    <xf numFmtId="0" fontId="11" fillId="0" borderId="27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4" fontId="8" fillId="0" borderId="0" xfId="0" applyNumberFormat="1" applyFont="1" applyAlignment="1">
      <alignment horizontal="center"/>
    </xf>
    <xf numFmtId="4" fontId="9" fillId="4" borderId="27" xfId="0" applyNumberFormat="1" applyFont="1" applyFill="1" applyBorder="1" applyAlignment="1">
      <alignment horizontal="right" vertical="center"/>
    </xf>
    <xf numFmtId="4" fontId="9" fillId="4" borderId="25" xfId="0" applyNumberFormat="1" applyFont="1" applyFill="1" applyBorder="1" applyAlignment="1">
      <alignment horizontal="right" vertical="center"/>
    </xf>
    <xf numFmtId="4" fontId="9" fillId="4" borderId="59" xfId="0" applyNumberFormat="1" applyFont="1" applyFill="1" applyBorder="1" applyAlignment="1">
      <alignment horizontal="right" vertical="center"/>
    </xf>
    <xf numFmtId="4" fontId="9" fillId="4" borderId="35" xfId="0" applyNumberFormat="1" applyFont="1" applyFill="1" applyBorder="1" applyAlignment="1">
      <alignment horizontal="right" vertical="center"/>
    </xf>
    <xf numFmtId="4" fontId="27" fillId="4" borderId="27" xfId="0" applyNumberFormat="1" applyFont="1" applyFill="1" applyBorder="1" applyAlignment="1">
      <alignment horizontal="right" vertical="center"/>
    </xf>
    <xf numFmtId="4" fontId="27" fillId="4" borderId="25" xfId="0" applyNumberFormat="1" applyFont="1" applyFill="1" applyBorder="1" applyAlignment="1">
      <alignment horizontal="right" vertical="center"/>
    </xf>
    <xf numFmtId="4" fontId="9" fillId="0" borderId="27" xfId="0" applyNumberFormat="1" applyFont="1" applyBorder="1" applyAlignment="1">
      <alignment horizontal="right" vertical="center"/>
    </xf>
    <xf numFmtId="4" fontId="9" fillId="0" borderId="25" xfId="0" applyNumberFormat="1" applyFont="1" applyBorder="1" applyAlignment="1">
      <alignment horizontal="right" vertical="center"/>
    </xf>
    <xf numFmtId="0" fontId="40" fillId="2" borderId="72" xfId="6" applyFont="1" applyFill="1" applyBorder="1" applyAlignment="1">
      <alignment horizontal="left" vertical="center" wrapText="1"/>
    </xf>
    <xf numFmtId="0" fontId="40" fillId="2" borderId="73" xfId="6" applyFont="1" applyFill="1" applyBorder="1" applyAlignment="1">
      <alignment horizontal="left" vertical="center" wrapText="1"/>
    </xf>
    <xf numFmtId="0" fontId="8" fillId="2" borderId="81" xfId="0" applyFont="1" applyFill="1" applyBorder="1" applyAlignment="1">
      <alignment horizontal="center" vertical="center" wrapText="1"/>
    </xf>
    <xf numFmtId="0" fontId="8" fillId="2" borderId="69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/>
    </xf>
    <xf numFmtId="0" fontId="19" fillId="0" borderId="2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55" fillId="2" borderId="53" xfId="1" applyFont="1" applyFill="1" applyBorder="1" applyAlignment="1" applyProtection="1">
      <alignment horizontal="center" vertical="center" textRotation="90" wrapText="1"/>
      <protection locked="0"/>
    </xf>
    <xf numFmtId="0" fontId="55" fillId="2" borderId="54" xfId="1" applyFont="1" applyFill="1" applyBorder="1" applyAlignment="1" applyProtection="1">
      <alignment horizontal="center" vertical="center" textRotation="90" wrapText="1"/>
      <protection locked="0"/>
    </xf>
    <xf numFmtId="0" fontId="55" fillId="2" borderId="47" xfId="1" applyFont="1" applyFill="1" applyBorder="1" applyAlignment="1" applyProtection="1">
      <alignment horizontal="center" vertical="center" textRotation="90" wrapText="1"/>
      <protection locked="0"/>
    </xf>
    <xf numFmtId="0" fontId="3" fillId="0" borderId="53" xfId="1" applyFont="1" applyBorder="1" applyAlignment="1" applyProtection="1">
      <alignment horizontal="center" vertical="center" textRotation="90" wrapText="1"/>
      <protection locked="0"/>
    </xf>
    <xf numFmtId="0" fontId="3" fillId="0" borderId="54" xfId="1" applyFont="1" applyBorder="1" applyAlignment="1" applyProtection="1">
      <alignment horizontal="center" vertical="center" textRotation="90" wrapText="1"/>
      <protection locked="0"/>
    </xf>
    <xf numFmtId="0" fontId="3" fillId="0" borderId="47" xfId="1" applyFont="1" applyBorder="1" applyAlignment="1" applyProtection="1">
      <alignment horizontal="center" vertical="center" textRotation="90" wrapText="1"/>
      <protection locked="0"/>
    </xf>
    <xf numFmtId="0" fontId="3" fillId="0" borderId="12" xfId="1" applyFont="1" applyBorder="1" applyAlignment="1" applyProtection="1">
      <alignment horizontal="center" vertical="center" textRotation="90" wrapText="1"/>
      <protection locked="0"/>
    </xf>
    <xf numFmtId="0" fontId="3" fillId="0" borderId="22" xfId="1" applyFont="1" applyBorder="1" applyAlignment="1" applyProtection="1">
      <alignment horizontal="center" vertical="center" textRotation="90" wrapText="1"/>
      <protection locked="0"/>
    </xf>
    <xf numFmtId="0" fontId="3" fillId="0" borderId="41" xfId="1" applyFont="1" applyBorder="1" applyAlignment="1" applyProtection="1">
      <alignment horizontal="center" vertical="center" textRotation="90" wrapText="1"/>
      <protection locked="0"/>
    </xf>
    <xf numFmtId="0" fontId="3" fillId="0" borderId="46" xfId="1" applyFont="1" applyBorder="1" applyAlignment="1" applyProtection="1">
      <alignment horizontal="center" vertical="center" textRotation="90" wrapText="1"/>
      <protection locked="0"/>
    </xf>
    <xf numFmtId="0" fontId="3" fillId="0" borderId="45" xfId="1" applyFont="1" applyBorder="1" applyAlignment="1" applyProtection="1">
      <alignment horizontal="center" vertical="center" textRotation="90" wrapText="1"/>
      <protection locked="0"/>
    </xf>
    <xf numFmtId="0" fontId="3" fillId="0" borderId="42" xfId="1" applyFont="1" applyBorder="1" applyAlignment="1" applyProtection="1">
      <alignment horizontal="center" vertical="center" textRotation="90" wrapText="1"/>
      <protection locked="0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49" fontId="7" fillId="3" borderId="53" xfId="2" applyNumberFormat="1" applyFont="1" applyFill="1" applyBorder="1" applyAlignment="1">
      <alignment horizontal="center" vertical="center" wrapText="1"/>
    </xf>
    <xf numFmtId="49" fontId="7" fillId="3" borderId="54" xfId="2" applyNumberFormat="1" applyFont="1" applyFill="1" applyBorder="1" applyAlignment="1">
      <alignment horizontal="center" vertical="center" wrapText="1"/>
    </xf>
    <xf numFmtId="49" fontId="7" fillId="3" borderId="47" xfId="2" applyNumberFormat="1" applyFont="1" applyFill="1" applyBorder="1" applyAlignment="1">
      <alignment horizontal="center" vertical="center" wrapText="1"/>
    </xf>
    <xf numFmtId="4" fontId="5" fillId="2" borderId="51" xfId="2" applyNumberFormat="1" applyFont="1" applyFill="1" applyBorder="1" applyAlignment="1">
      <alignment horizontal="center" vertical="center"/>
    </xf>
    <xf numFmtId="4" fontId="5" fillId="2" borderId="20" xfId="2" applyNumberFormat="1" applyFont="1" applyFill="1" applyBorder="1" applyAlignment="1">
      <alignment horizontal="center" vertical="center"/>
    </xf>
    <xf numFmtId="4" fontId="5" fillId="2" borderId="21" xfId="2" applyNumberFormat="1" applyFont="1" applyFill="1" applyBorder="1" applyAlignment="1">
      <alignment horizontal="center" vertical="center"/>
    </xf>
    <xf numFmtId="4" fontId="5" fillId="2" borderId="19" xfId="2" applyNumberFormat="1" applyFont="1" applyFill="1" applyBorder="1" applyAlignment="1">
      <alignment horizontal="center" vertical="center"/>
    </xf>
    <xf numFmtId="49" fontId="7" fillId="0" borderId="53" xfId="2" applyNumberFormat="1" applyFont="1" applyBorder="1" applyAlignment="1">
      <alignment horizontal="center" vertical="center" wrapText="1"/>
    </xf>
    <xf numFmtId="49" fontId="7" fillId="0" borderId="54" xfId="2" applyNumberFormat="1" applyFont="1" applyBorder="1" applyAlignment="1">
      <alignment horizontal="center" vertical="center" wrapText="1"/>
    </xf>
    <xf numFmtId="49" fontId="7" fillId="0" borderId="47" xfId="2" applyNumberFormat="1" applyFont="1" applyBorder="1" applyAlignment="1">
      <alignment horizontal="center" vertical="center" wrapText="1"/>
    </xf>
    <xf numFmtId="49" fontId="4" fillId="0" borderId="51" xfId="2" applyNumberFormat="1" applyFont="1" applyBorder="1" applyAlignment="1">
      <alignment horizontal="center" vertical="center"/>
    </xf>
    <xf numFmtId="49" fontId="4" fillId="0" borderId="20" xfId="2" applyNumberFormat="1" applyFont="1" applyBorder="1" applyAlignment="1">
      <alignment horizontal="center" vertical="center"/>
    </xf>
    <xf numFmtId="49" fontId="4" fillId="0" borderId="50" xfId="2" applyNumberFormat="1" applyFont="1" applyBorder="1" applyAlignment="1">
      <alignment horizontal="center" vertical="center"/>
    </xf>
    <xf numFmtId="4" fontId="7" fillId="2" borderId="7" xfId="3" applyNumberFormat="1" applyFont="1" applyFill="1" applyBorder="1" applyAlignment="1">
      <alignment horizontal="center" vertical="center" wrapText="1"/>
    </xf>
    <xf numFmtId="4" fontId="7" fillId="2" borderId="30" xfId="3" applyNumberFormat="1" applyFont="1" applyFill="1" applyBorder="1" applyAlignment="1">
      <alignment horizontal="center" vertical="center" wrapText="1"/>
    </xf>
    <xf numFmtId="4" fontId="7" fillId="2" borderId="52" xfId="3" applyNumberFormat="1" applyFont="1" applyFill="1" applyBorder="1" applyAlignment="1">
      <alignment horizontal="center" vertical="center" wrapText="1"/>
    </xf>
    <xf numFmtId="4" fontId="7" fillId="3" borderId="7" xfId="3" applyNumberFormat="1" applyFont="1" applyFill="1" applyBorder="1" applyAlignment="1">
      <alignment horizontal="center" vertical="center" wrapText="1"/>
    </xf>
    <xf numFmtId="4" fontId="7" fillId="3" borderId="30" xfId="3" applyNumberFormat="1" applyFont="1" applyFill="1" applyBorder="1" applyAlignment="1">
      <alignment horizontal="center" vertical="center" wrapText="1"/>
    </xf>
    <xf numFmtId="4" fontId="7" fillId="3" borderId="52" xfId="3" applyNumberFormat="1" applyFont="1" applyFill="1" applyBorder="1" applyAlignment="1">
      <alignment horizontal="center" vertical="center" wrapText="1"/>
    </xf>
    <xf numFmtId="4" fontId="5" fillId="3" borderId="19" xfId="2" applyNumberFormat="1" applyFont="1" applyFill="1" applyBorder="1" applyAlignment="1">
      <alignment horizontal="center" vertical="center"/>
    </xf>
    <xf numFmtId="4" fontId="5" fillId="3" borderId="20" xfId="2" applyNumberFormat="1" applyFont="1" applyFill="1" applyBorder="1" applyAlignment="1">
      <alignment horizontal="center" vertical="center"/>
    </xf>
    <xf numFmtId="4" fontId="5" fillId="3" borderId="21" xfId="2" applyNumberFormat="1" applyFont="1" applyFill="1" applyBorder="1" applyAlignment="1">
      <alignment horizontal="center" vertical="center"/>
    </xf>
    <xf numFmtId="4" fontId="7" fillId="2" borderId="53" xfId="3" applyNumberFormat="1" applyFont="1" applyFill="1" applyBorder="1" applyAlignment="1">
      <alignment horizontal="center" vertical="center" wrapText="1"/>
    </xf>
    <xf numFmtId="4" fontId="7" fillId="2" borderId="47" xfId="3" applyNumberFormat="1" applyFont="1" applyFill="1" applyBorder="1" applyAlignment="1">
      <alignment horizontal="center" vertical="center" wrapText="1"/>
    </xf>
    <xf numFmtId="4" fontId="7" fillId="3" borderId="53" xfId="2" applyNumberFormat="1" applyFont="1" applyFill="1" applyBorder="1" applyAlignment="1">
      <alignment horizontal="center" vertical="center" wrapText="1"/>
    </xf>
    <xf numFmtId="4" fontId="7" fillId="3" borderId="47" xfId="2" applyNumberFormat="1" applyFont="1" applyFill="1" applyBorder="1" applyAlignment="1">
      <alignment horizontal="center" vertical="center" wrapText="1"/>
    </xf>
    <xf numFmtId="4" fontId="7" fillId="3" borderId="7" xfId="2" applyNumberFormat="1" applyFont="1" applyFill="1" applyBorder="1" applyAlignment="1">
      <alignment horizontal="center" vertical="center" wrapText="1"/>
    </xf>
    <xf numFmtId="4" fontId="7" fillId="3" borderId="30" xfId="2" applyNumberFormat="1" applyFont="1" applyFill="1" applyBorder="1" applyAlignment="1">
      <alignment horizontal="center" vertical="center" wrapText="1"/>
    </xf>
    <xf numFmtId="4" fontId="7" fillId="2" borderId="53" xfId="2" applyNumberFormat="1" applyFont="1" applyFill="1" applyBorder="1" applyAlignment="1">
      <alignment horizontal="center" vertical="center" wrapText="1"/>
    </xf>
    <xf numFmtId="4" fontId="7" fillId="2" borderId="47" xfId="2" applyNumberFormat="1" applyFont="1" applyFill="1" applyBorder="1" applyAlignment="1">
      <alignment horizontal="center" vertical="center" wrapText="1"/>
    </xf>
    <xf numFmtId="4" fontId="7" fillId="0" borderId="7" xfId="3" applyNumberFormat="1" applyFont="1" applyBorder="1" applyAlignment="1">
      <alignment horizontal="center" vertical="center" wrapText="1"/>
    </xf>
    <xf numFmtId="4" fontId="7" fillId="0" borderId="30" xfId="3" applyNumberFormat="1" applyFont="1" applyBorder="1" applyAlignment="1">
      <alignment horizontal="center" vertical="center" wrapText="1"/>
    </xf>
    <xf numFmtId="4" fontId="7" fillId="0" borderId="52" xfId="3" applyNumberFormat="1" applyFont="1" applyBorder="1" applyAlignment="1">
      <alignment horizontal="center" vertical="center" wrapText="1"/>
    </xf>
    <xf numFmtId="4" fontId="29" fillId="3" borderId="53" xfId="2" applyNumberFormat="1" applyFont="1" applyFill="1" applyBorder="1" applyAlignment="1">
      <alignment horizontal="center" vertical="center" wrapText="1"/>
    </xf>
    <xf numFmtId="4" fontId="29" fillId="3" borderId="47" xfId="2" applyNumberFormat="1" applyFont="1" applyFill="1" applyBorder="1" applyAlignment="1">
      <alignment horizontal="center" vertical="center" wrapText="1"/>
    </xf>
    <xf numFmtId="4" fontId="7" fillId="2" borderId="11" xfId="3" applyNumberFormat="1" applyFont="1" applyFill="1" applyBorder="1" applyAlignment="1">
      <alignment horizontal="center" vertical="center" wrapText="1"/>
    </xf>
    <xf numFmtId="4" fontId="7" fillId="2" borderId="49" xfId="3" applyNumberFormat="1" applyFont="1" applyFill="1" applyBorder="1" applyAlignment="1">
      <alignment horizontal="center" vertical="center" wrapText="1"/>
    </xf>
    <xf numFmtId="4" fontId="7" fillId="2" borderId="29" xfId="3" applyNumberFormat="1" applyFont="1" applyFill="1" applyBorder="1" applyAlignment="1">
      <alignment horizontal="center" vertical="center" wrapText="1"/>
    </xf>
    <xf numFmtId="4" fontId="7" fillId="0" borderId="53" xfId="3" applyNumberFormat="1" applyFont="1" applyBorder="1" applyAlignment="1">
      <alignment horizontal="center" vertical="center" wrapText="1"/>
    </xf>
    <xf numFmtId="4" fontId="7" fillId="0" borderId="47" xfId="3" applyNumberFormat="1" applyFont="1" applyBorder="1" applyAlignment="1">
      <alignment horizontal="center" vertical="center" wrapText="1"/>
    </xf>
    <xf numFmtId="49" fontId="7" fillId="3" borderId="10" xfId="2" applyNumberFormat="1" applyFont="1" applyFill="1" applyBorder="1" applyAlignment="1">
      <alignment horizontal="center" vertical="center" wrapText="1"/>
    </xf>
    <xf numFmtId="49" fontId="7" fillId="3" borderId="23" xfId="2" applyNumberFormat="1" applyFont="1" applyFill="1" applyBorder="1" applyAlignment="1">
      <alignment horizontal="center" vertical="center" wrapText="1"/>
    </xf>
    <xf numFmtId="49" fontId="7" fillId="3" borderId="48" xfId="2" applyNumberFormat="1" applyFont="1" applyFill="1" applyBorder="1" applyAlignment="1">
      <alignment horizontal="center" vertical="center" wrapText="1"/>
    </xf>
    <xf numFmtId="4" fontId="5" fillId="0" borderId="19" xfId="3" applyNumberFormat="1" applyFont="1" applyBorder="1" applyAlignment="1">
      <alignment horizontal="center" vertical="center"/>
    </xf>
    <xf numFmtId="4" fontId="5" fillId="0" borderId="20" xfId="3" applyNumberFormat="1" applyFont="1" applyBorder="1" applyAlignment="1">
      <alignment horizontal="center" vertical="center"/>
    </xf>
    <xf numFmtId="4" fontId="5" fillId="0" borderId="50" xfId="3" applyNumberFormat="1" applyFont="1" applyBorder="1" applyAlignment="1">
      <alignment horizontal="center" vertical="center"/>
    </xf>
    <xf numFmtId="4" fontId="7" fillId="3" borderId="53" xfId="3" applyNumberFormat="1" applyFont="1" applyFill="1" applyBorder="1" applyAlignment="1">
      <alignment horizontal="center" vertical="center" wrapText="1"/>
    </xf>
    <xf numFmtId="4" fontId="7" fillId="3" borderId="47" xfId="3" applyNumberFormat="1" applyFont="1" applyFill="1" applyBorder="1" applyAlignment="1">
      <alignment horizontal="center" vertical="center" wrapText="1"/>
    </xf>
    <xf numFmtId="4" fontId="4" fillId="0" borderId="51" xfId="3" applyNumberFormat="1" applyFont="1" applyBorder="1" applyAlignment="1">
      <alignment horizontal="center" vertical="center"/>
    </xf>
    <xf numFmtId="4" fontId="4" fillId="0" borderId="20" xfId="3" applyNumberFormat="1" applyFont="1" applyBorder="1" applyAlignment="1">
      <alignment horizontal="center" vertical="center"/>
    </xf>
    <xf numFmtId="4" fontId="4" fillId="0" borderId="21" xfId="3" applyNumberFormat="1" applyFont="1" applyBorder="1" applyAlignment="1">
      <alignment horizontal="center" vertical="center"/>
    </xf>
    <xf numFmtId="4" fontId="5" fillId="0" borderId="21" xfId="3" applyNumberFormat="1" applyFont="1" applyBorder="1" applyAlignment="1">
      <alignment horizontal="center" vertical="center"/>
    </xf>
    <xf numFmtId="4" fontId="5" fillId="3" borderId="19" xfId="3" applyNumberFormat="1" applyFont="1" applyFill="1" applyBorder="1" applyAlignment="1">
      <alignment horizontal="center" vertical="center"/>
    </xf>
    <xf numFmtId="4" fontId="5" fillId="3" borderId="20" xfId="3" applyNumberFormat="1" applyFont="1" applyFill="1" applyBorder="1" applyAlignment="1">
      <alignment horizontal="center" vertical="center"/>
    </xf>
    <xf numFmtId="4" fontId="5" fillId="3" borderId="21" xfId="3" applyNumberFormat="1" applyFont="1" applyFill="1" applyBorder="1" applyAlignment="1">
      <alignment horizontal="center" vertical="center"/>
    </xf>
    <xf numFmtId="4" fontId="5" fillId="3" borderId="51" xfId="3" applyNumberFormat="1" applyFont="1" applyFill="1" applyBorder="1" applyAlignment="1">
      <alignment horizontal="center" vertical="center"/>
    </xf>
    <xf numFmtId="4" fontId="7" fillId="2" borderId="7" xfId="2" applyNumberFormat="1" applyFont="1" applyFill="1" applyBorder="1" applyAlignment="1">
      <alignment horizontal="center" vertical="center" wrapText="1"/>
    </xf>
    <xf numFmtId="4" fontId="7" fillId="2" borderId="30" xfId="2" applyNumberFormat="1" applyFont="1" applyFill="1" applyBorder="1" applyAlignment="1">
      <alignment horizontal="center" vertical="center" wrapText="1"/>
    </xf>
    <xf numFmtId="4" fontId="7" fillId="2" borderId="8" xfId="2" applyNumberFormat="1" applyFont="1" applyFill="1" applyBorder="1" applyAlignment="1">
      <alignment horizontal="center" vertical="center" wrapText="1"/>
    </xf>
    <xf numFmtId="4" fontId="7" fillId="2" borderId="13" xfId="2" applyNumberFormat="1" applyFont="1" applyFill="1" applyBorder="1" applyAlignment="1">
      <alignment horizontal="center" vertical="center" wrapText="1"/>
    </xf>
    <xf numFmtId="4" fontId="7" fillId="2" borderId="48" xfId="2" applyNumberFormat="1" applyFont="1" applyFill="1" applyBorder="1" applyAlignment="1">
      <alignment horizontal="center" vertical="center" wrapText="1"/>
    </xf>
    <xf numFmtId="0" fontId="43" fillId="2" borderId="27" xfId="4" applyFont="1" applyFill="1" applyBorder="1" applyAlignment="1">
      <alignment horizontal="left" vertical="center"/>
    </xf>
    <xf numFmtId="0" fontId="43" fillId="2" borderId="45" xfId="4" applyFont="1" applyFill="1" applyBorder="1" applyAlignment="1">
      <alignment horizontal="left" vertical="center"/>
    </xf>
    <xf numFmtId="0" fontId="43" fillId="2" borderId="70" xfId="4" applyFont="1" applyFill="1" applyBorder="1" applyAlignment="1">
      <alignment horizontal="left" vertical="center"/>
    </xf>
    <xf numFmtId="4" fontId="9" fillId="2" borderId="27" xfId="0" applyNumberFormat="1" applyFont="1" applyFill="1" applyBorder="1" applyAlignment="1">
      <alignment horizontal="left" vertical="center"/>
    </xf>
    <xf numFmtId="4" fontId="9" fillId="2" borderId="45" xfId="0" applyNumberFormat="1" applyFont="1" applyFill="1" applyBorder="1" applyAlignment="1">
      <alignment horizontal="left" vertical="center"/>
    </xf>
    <xf numFmtId="4" fontId="9" fillId="2" borderId="25" xfId="0" applyNumberFormat="1" applyFont="1" applyFill="1" applyBorder="1" applyAlignment="1">
      <alignment horizontal="left" vertical="center"/>
    </xf>
    <xf numFmtId="1" fontId="34" fillId="2" borderId="44" xfId="6" applyNumberFormat="1" applyFont="1" applyFill="1" applyBorder="1" applyAlignment="1">
      <alignment horizontal="center" vertical="center" wrapText="1"/>
    </xf>
    <xf numFmtId="1" fontId="34" fillId="2" borderId="22" xfId="6" applyNumberFormat="1" applyFont="1" applyFill="1" applyBorder="1" applyAlignment="1">
      <alignment horizontal="center" vertical="center" wrapText="1"/>
    </xf>
    <xf numFmtId="1" fontId="42" fillId="2" borderId="34" xfId="6" applyNumberFormat="1" applyFont="1" applyFill="1" applyBorder="1" applyAlignment="1">
      <alignment horizontal="center" vertical="center" wrapText="1"/>
    </xf>
    <xf numFmtId="4" fontId="7" fillId="4" borderId="53" xfId="2" applyNumberFormat="1" applyFont="1" applyFill="1" applyBorder="1" applyAlignment="1">
      <alignment horizontal="center" vertical="center" wrapText="1"/>
    </xf>
    <xf numFmtId="4" fontId="7" fillId="4" borderId="47" xfId="2" applyNumberFormat="1" applyFont="1" applyFill="1" applyBorder="1" applyAlignment="1">
      <alignment horizontal="center" vertical="center" wrapText="1"/>
    </xf>
    <xf numFmtId="4" fontId="7" fillId="0" borderId="7" xfId="2" applyNumberFormat="1" applyFont="1" applyBorder="1" applyAlignment="1">
      <alignment horizontal="center" vertical="center" wrapText="1"/>
    </xf>
    <xf numFmtId="4" fontId="7" fillId="0" borderId="30" xfId="2" applyNumberFormat="1" applyFont="1" applyBorder="1" applyAlignment="1">
      <alignment horizontal="center" vertical="center" wrapText="1"/>
    </xf>
    <xf numFmtId="4" fontId="7" fillId="0" borderId="8" xfId="2" applyNumberFormat="1" applyFont="1" applyBorder="1" applyAlignment="1">
      <alignment horizontal="center" vertical="center" wrapText="1"/>
    </xf>
    <xf numFmtId="4" fontId="7" fillId="7" borderId="46" xfId="2" applyNumberFormat="1" applyFont="1" applyFill="1" applyBorder="1" applyAlignment="1">
      <alignment horizontal="center" vertical="center" wrapText="1"/>
    </xf>
    <xf numFmtId="4" fontId="7" fillId="7" borderId="42" xfId="2" applyNumberFormat="1" applyFont="1" applyFill="1" applyBorder="1" applyAlignment="1">
      <alignment horizontal="center" vertical="center" wrapText="1"/>
    </xf>
    <xf numFmtId="4" fontId="53" fillId="7" borderId="46" xfId="2" applyNumberFormat="1" applyFont="1" applyFill="1" applyBorder="1" applyAlignment="1">
      <alignment horizontal="center" vertical="center" wrapText="1"/>
    </xf>
    <xf numFmtId="4" fontId="53" fillId="7" borderId="42" xfId="2" applyNumberFormat="1" applyFont="1" applyFill="1" applyBorder="1" applyAlignment="1">
      <alignment horizontal="center" vertical="center" wrapText="1"/>
    </xf>
    <xf numFmtId="0" fontId="0" fillId="4" borderId="20" xfId="0" applyFill="1" applyBorder="1" applyAlignment="1">
      <alignment horizontal="left" vertical="center" wrapText="1"/>
    </xf>
    <xf numFmtId="0" fontId="40" fillId="2" borderId="27" xfId="6" applyFont="1" applyFill="1" applyBorder="1" applyAlignment="1">
      <alignment horizontal="left" vertical="center" wrapText="1"/>
    </xf>
    <xf numFmtId="0" fontId="40" fillId="2" borderId="45" xfId="6" applyFont="1" applyFill="1" applyBorder="1" applyAlignment="1">
      <alignment horizontal="left" vertical="center" wrapText="1"/>
    </xf>
    <xf numFmtId="0" fontId="40" fillId="2" borderId="25" xfId="6" applyFont="1" applyFill="1" applyBorder="1" applyAlignment="1">
      <alignment horizontal="left" vertical="center" wrapText="1"/>
    </xf>
    <xf numFmtId="4" fontId="51" fillId="2" borderId="27" xfId="0" applyNumberFormat="1" applyFont="1" applyFill="1" applyBorder="1" applyAlignment="1">
      <alignment horizontal="right"/>
    </xf>
    <xf numFmtId="4" fontId="51" fillId="2" borderId="25" xfId="0" applyNumberFormat="1" applyFont="1" applyFill="1" applyBorder="1" applyAlignment="1">
      <alignment horizontal="right"/>
    </xf>
    <xf numFmtId="4" fontId="9" fillId="0" borderId="45" xfId="0" applyNumberFormat="1" applyFont="1" applyBorder="1" applyAlignment="1">
      <alignment horizontal="right" vertical="center"/>
    </xf>
    <xf numFmtId="4" fontId="13" fillId="4" borderId="27" xfId="0" applyNumberFormat="1" applyFont="1" applyFill="1" applyBorder="1" applyAlignment="1">
      <alignment horizontal="right" vertical="center"/>
    </xf>
    <xf numFmtId="4" fontId="13" fillId="4" borderId="45" xfId="0" applyNumberFormat="1" applyFont="1" applyFill="1" applyBorder="1" applyAlignment="1">
      <alignment horizontal="right" vertical="center"/>
    </xf>
    <xf numFmtId="4" fontId="13" fillId="4" borderId="25" xfId="0" applyNumberFormat="1" applyFont="1" applyFill="1" applyBorder="1" applyAlignment="1">
      <alignment horizontal="right" vertical="center"/>
    </xf>
    <xf numFmtId="0" fontId="16" fillId="4" borderId="19" xfId="0" applyFont="1" applyFill="1" applyBorder="1" applyAlignment="1">
      <alignment horizontal="left" vertical="center"/>
    </xf>
    <xf numFmtId="0" fontId="16" fillId="4" borderId="20" xfId="0" applyFont="1" applyFill="1" applyBorder="1" applyAlignment="1">
      <alignment horizontal="left" vertical="center"/>
    </xf>
    <xf numFmtId="0" fontId="5" fillId="4" borderId="21" xfId="0" applyFont="1" applyFill="1" applyBorder="1" applyAlignment="1">
      <alignment horizontal="left" vertical="center" wrapText="1"/>
    </xf>
    <xf numFmtId="0" fontId="19" fillId="2" borderId="19" xfId="1" applyFont="1" applyFill="1" applyBorder="1" applyAlignment="1" applyProtection="1">
      <alignment horizontal="center" vertical="center" wrapText="1"/>
      <protection locked="0"/>
    </xf>
    <xf numFmtId="0" fontId="19" fillId="2" borderId="20" xfId="1" applyFont="1" applyFill="1" applyBorder="1" applyAlignment="1" applyProtection="1">
      <alignment horizontal="center" vertical="center" wrapText="1"/>
      <protection locked="0"/>
    </xf>
    <xf numFmtId="0" fontId="34" fillId="2" borderId="74" xfId="6" applyFont="1" applyFill="1" applyBorder="1" applyAlignment="1">
      <alignment horizontal="left" vertical="center"/>
    </xf>
    <xf numFmtId="0" fontId="34" fillId="2" borderId="75" xfId="6" applyFont="1" applyFill="1" applyBorder="1" applyAlignment="1">
      <alignment horizontal="left" vertical="center"/>
    </xf>
    <xf numFmtId="4" fontId="9" fillId="2" borderId="27" xfId="0" applyNumberFormat="1" applyFont="1" applyFill="1" applyBorder="1" applyAlignment="1">
      <alignment horizontal="center" vertical="center"/>
    </xf>
    <xf numFmtId="4" fontId="9" fillId="2" borderId="25" xfId="0" applyNumberFormat="1" applyFont="1" applyFill="1" applyBorder="1" applyAlignment="1">
      <alignment horizontal="center" vertical="center"/>
    </xf>
    <xf numFmtId="4" fontId="9" fillId="2" borderId="45" xfId="0" applyNumberFormat="1" applyFont="1" applyFill="1" applyBorder="1" applyAlignment="1">
      <alignment horizontal="right" vertical="center"/>
    </xf>
    <xf numFmtId="0" fontId="9" fillId="2" borderId="81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0" fontId="9" fillId="2" borderId="69" xfId="0" applyFont="1" applyFill="1" applyBorder="1" applyAlignment="1">
      <alignment horizontal="center" vertical="center" wrapText="1"/>
    </xf>
    <xf numFmtId="0" fontId="9" fillId="2" borderId="45" xfId="1" applyFont="1" applyFill="1" applyBorder="1" applyAlignment="1" applyProtection="1">
      <alignment horizontal="center" vertical="center" wrapText="1"/>
      <protection locked="0"/>
    </xf>
    <xf numFmtId="0" fontId="11" fillId="0" borderId="45" xfId="0" applyFont="1" applyBorder="1" applyAlignment="1">
      <alignment horizontal="center" vertical="center"/>
    </xf>
    <xf numFmtId="4" fontId="13" fillId="2" borderId="44" xfId="0" applyNumberFormat="1" applyFont="1" applyFill="1" applyBorder="1" applyAlignment="1">
      <alignment horizontal="right" vertical="center"/>
    </xf>
    <xf numFmtId="4" fontId="13" fillId="2" borderId="34" xfId="0" applyNumberFormat="1" applyFont="1" applyFill="1" applyBorder="1" applyAlignment="1">
      <alignment horizontal="right" vertical="center"/>
    </xf>
  </cellXfs>
  <cellStyles count="9">
    <cellStyle name="Excel Built-in Normal" xfId="1" xr:uid="{ACBF00D9-7AE8-4932-AFE3-82A1C57633C1}"/>
    <cellStyle name="Normální" xfId="0" builtinId="0"/>
    <cellStyle name="Normální 2" xfId="4" xr:uid="{4E0F6E28-977C-42CA-AF96-997768A7E616}"/>
    <cellStyle name="Normální 2 2" xfId="8" xr:uid="{1CE8BA60-42C0-459F-9EF2-3ABBA9274154}"/>
    <cellStyle name="Normální 2 3" xfId="6" xr:uid="{4143274B-82A7-45CF-AA89-ECA7EB1962F2}"/>
    <cellStyle name="Normální 4" xfId="5" xr:uid="{C6100F3B-AA88-4AA4-B4C6-6974DA90E9FA}"/>
    <cellStyle name="Normální 5 2" xfId="7" xr:uid="{050793A7-AC26-4CAA-B1A7-60737C4CCA98}"/>
    <cellStyle name="normální_owssvr(1)" xfId="2" xr:uid="{486DF0E8-DD6C-4F41-83FF-034D49B56103}"/>
    <cellStyle name="normální_podklad-příjmy" xfId="3" xr:uid="{045657B6-5A51-4553-BCA9-82736CC19EC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  <color rgb="FF99FFCC"/>
      <color rgb="FFFF66CC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217DB-FF95-4D61-92FC-B4586C08CF78}">
  <sheetPr>
    <pageSetUpPr fitToPage="1"/>
  </sheetPr>
  <dimension ref="A1:CF152"/>
  <sheetViews>
    <sheetView tabSelected="1" zoomScale="68" zoomScaleNormal="68" workbookViewId="0">
      <pane xSplit="10" ySplit="6" topLeftCell="K7" activePane="bottomRight" state="frozen"/>
      <selection pane="topRight" activeCell="K1" sqref="K1"/>
      <selection pane="bottomLeft" activeCell="A7" sqref="A7"/>
      <selection pane="bottomRight" activeCell="BM67" sqref="BM67"/>
    </sheetView>
  </sheetViews>
  <sheetFormatPr defaultColWidth="9.140625" defaultRowHeight="15"/>
  <cols>
    <col min="1" max="1" width="7.7109375" customWidth="1"/>
    <col min="2" max="2" width="6.42578125" customWidth="1"/>
    <col min="3" max="3" width="6.5703125" hidden="1" customWidth="1"/>
    <col min="4" max="4" width="11.85546875" hidden="1" customWidth="1"/>
    <col min="5" max="5" width="5.140625" customWidth="1"/>
    <col min="6" max="6" width="49.28515625" customWidth="1"/>
    <col min="7" max="7" width="13.5703125" style="1" customWidth="1"/>
    <col min="8" max="8" width="5.85546875" style="1" hidden="1" customWidth="1"/>
    <col min="9" max="9" width="10.7109375" style="2" customWidth="1"/>
    <col min="10" max="10" width="0.140625" style="2" customWidth="1"/>
    <col min="11" max="11" width="18.85546875" style="3" customWidth="1"/>
    <col min="12" max="12" width="15.5703125" customWidth="1"/>
    <col min="13" max="13" width="13.7109375" customWidth="1"/>
    <col min="14" max="14" width="13.7109375" hidden="1" customWidth="1"/>
    <col min="15" max="15" width="16.42578125" customWidth="1"/>
    <col min="16" max="16" width="11" style="4" customWidth="1"/>
    <col min="17" max="17" width="13.42578125" style="4" customWidth="1"/>
    <col min="18" max="18" width="18.85546875" style="4" customWidth="1"/>
    <col min="19" max="19" width="19.28515625" style="3" customWidth="1"/>
    <col min="20" max="20" width="17.42578125" customWidth="1"/>
    <col min="21" max="21" width="15.28515625" customWidth="1"/>
    <col min="22" max="22" width="15.28515625" hidden="1" customWidth="1"/>
    <col min="23" max="23" width="17.140625" hidden="1" customWidth="1"/>
    <col min="24" max="24" width="18.5703125" customWidth="1"/>
    <col min="25" max="25" width="14.85546875" style="5" customWidth="1"/>
    <col min="26" max="26" width="15" bestFit="1" customWidth="1"/>
    <col min="27" max="27" width="15.7109375" customWidth="1"/>
    <col min="28" max="28" width="15.7109375" hidden="1" customWidth="1"/>
    <col min="29" max="29" width="14.85546875" customWidth="1"/>
    <col min="30" max="30" width="18.140625" customWidth="1"/>
    <col min="31" max="31" width="14.140625" style="3" customWidth="1"/>
    <col min="32" max="32" width="12.5703125" style="6" customWidth="1"/>
    <col min="33" max="33" width="13.7109375" style="7" hidden="1" customWidth="1"/>
    <col min="34" max="34" width="9.85546875" hidden="1" customWidth="1"/>
    <col min="35" max="35" width="16.42578125" customWidth="1"/>
    <col min="36" max="36" width="15.140625" style="8" bestFit="1" customWidth="1"/>
    <col min="37" max="37" width="14" customWidth="1"/>
    <col min="38" max="38" width="15.140625" hidden="1" customWidth="1"/>
    <col min="39" max="39" width="10.7109375" hidden="1" customWidth="1"/>
    <col min="40" max="40" width="15.85546875" customWidth="1"/>
    <col min="41" max="41" width="15.42578125" style="8" customWidth="1"/>
    <col min="42" max="42" width="14.42578125" customWidth="1"/>
    <col min="43" max="43" width="14.7109375" customWidth="1"/>
    <col min="44" max="44" width="14.28515625" style="3" customWidth="1"/>
    <col min="45" max="45" width="13.42578125" customWidth="1"/>
    <col min="46" max="46" width="10.7109375" hidden="1" customWidth="1"/>
    <col min="47" max="47" width="15.140625" customWidth="1"/>
    <col min="48" max="48" width="13.7109375" style="3" customWidth="1"/>
    <col min="49" max="49" width="13.28515625" customWidth="1"/>
    <col min="50" max="50" width="13.42578125" hidden="1" customWidth="1"/>
    <col min="51" max="51" width="13.7109375" customWidth="1"/>
    <col min="52" max="52" width="14.85546875" style="3" customWidth="1"/>
    <col min="53" max="53" width="14.7109375" customWidth="1"/>
    <col min="54" max="54" width="13.140625" hidden="1" customWidth="1"/>
    <col min="55" max="55" width="14.28515625" customWidth="1"/>
    <col min="56" max="56" width="14.28515625" style="3" customWidth="1"/>
    <col min="57" max="57" width="14.5703125" customWidth="1"/>
    <col min="58" max="58" width="9.7109375" hidden="1" customWidth="1"/>
    <col min="59" max="59" width="13.42578125" customWidth="1"/>
    <col min="60" max="60" width="12.7109375" style="3" customWidth="1"/>
    <col min="61" max="61" width="11.7109375" customWidth="1"/>
    <col min="62" max="62" width="12.7109375" hidden="1" customWidth="1"/>
    <col min="63" max="63" width="13.28515625" customWidth="1"/>
    <col min="64" max="64" width="16.28515625" customWidth="1"/>
    <col min="65" max="65" width="16.7109375" customWidth="1"/>
    <col min="66" max="66" width="15.140625" style="3" bestFit="1" customWidth="1"/>
    <col min="67" max="67" width="11.7109375" hidden="1" customWidth="1"/>
    <col min="68" max="68" width="38.85546875" hidden="1" customWidth="1"/>
    <col min="69" max="76" width="9.140625" customWidth="1"/>
    <col min="77" max="78" width="9.140625" hidden="1" customWidth="1"/>
    <col min="79" max="79" width="14.140625" hidden="1" customWidth="1"/>
    <col min="80" max="80" width="10" hidden="1" customWidth="1"/>
    <col min="81" max="81" width="9.7109375" hidden="1" customWidth="1"/>
    <col min="82" max="86" width="9.140625" customWidth="1"/>
  </cols>
  <sheetData>
    <row r="1" spans="1:84" ht="25.5" customHeight="1">
      <c r="A1" s="257" t="s">
        <v>143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  <c r="AM1" s="258"/>
      <c r="AN1" s="258"/>
      <c r="AO1" s="258"/>
      <c r="AP1" s="258"/>
      <c r="AQ1" s="258"/>
      <c r="AR1" s="258"/>
      <c r="AS1" s="258"/>
      <c r="AT1" s="258"/>
      <c r="AU1" s="258"/>
      <c r="AV1" s="258"/>
      <c r="AW1" s="258"/>
      <c r="AX1" s="258"/>
      <c r="AY1" s="258"/>
      <c r="AZ1" s="258"/>
      <c r="BA1" s="258"/>
      <c r="BB1" s="258"/>
      <c r="BC1" s="258"/>
      <c r="BD1" s="258"/>
      <c r="BE1" s="258"/>
      <c r="BF1" s="258"/>
      <c r="BG1" s="258"/>
      <c r="BH1" s="258"/>
      <c r="BI1" s="258"/>
      <c r="BJ1" s="258"/>
      <c r="BK1" s="258"/>
      <c r="BL1" s="258"/>
      <c r="BM1" s="258"/>
      <c r="BN1" s="259"/>
      <c r="BV1" t="s">
        <v>0</v>
      </c>
    </row>
    <row r="2" spans="1:84" ht="18.75" customHeight="1" thickBot="1">
      <c r="A2" s="67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104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104"/>
      <c r="BM2" s="68"/>
      <c r="BN2" s="69"/>
    </row>
    <row r="3" spans="1:84" ht="21" customHeight="1" thickBot="1">
      <c r="A3" s="260" t="s">
        <v>2</v>
      </c>
      <c r="B3" s="263" t="s">
        <v>3</v>
      </c>
      <c r="C3" s="266" t="s">
        <v>4</v>
      </c>
      <c r="D3" s="9"/>
      <c r="E3" s="269" t="s">
        <v>5</v>
      </c>
      <c r="F3" s="272" t="s">
        <v>6</v>
      </c>
      <c r="G3" s="275" t="s">
        <v>7</v>
      </c>
      <c r="H3" s="275" t="s">
        <v>8</v>
      </c>
      <c r="I3" s="278" t="s">
        <v>121</v>
      </c>
      <c r="J3" s="60"/>
      <c r="K3" s="291" t="s">
        <v>9</v>
      </c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  <c r="AC3" s="293"/>
      <c r="AD3" s="10"/>
      <c r="AE3" s="329" t="s">
        <v>10</v>
      </c>
      <c r="AF3" s="330"/>
      <c r="AG3" s="330"/>
      <c r="AH3" s="330"/>
      <c r="AI3" s="330"/>
      <c r="AJ3" s="330"/>
      <c r="AK3" s="330"/>
      <c r="AL3" s="330"/>
      <c r="AM3" s="330"/>
      <c r="AN3" s="330"/>
      <c r="AO3" s="330"/>
      <c r="AP3" s="330"/>
      <c r="AQ3" s="330"/>
      <c r="AR3" s="330"/>
      <c r="AS3" s="330"/>
      <c r="AT3" s="330"/>
      <c r="AU3" s="330"/>
      <c r="AV3" s="330"/>
      <c r="AW3" s="330"/>
      <c r="AX3" s="330"/>
      <c r="AY3" s="330"/>
      <c r="AZ3" s="330"/>
      <c r="BA3" s="330"/>
      <c r="BB3" s="330"/>
      <c r="BC3" s="330"/>
      <c r="BD3" s="330"/>
      <c r="BE3" s="330"/>
      <c r="BF3" s="330"/>
      <c r="BG3" s="330"/>
      <c r="BH3" s="330"/>
      <c r="BI3" s="330"/>
      <c r="BJ3" s="330"/>
      <c r="BK3" s="331"/>
      <c r="BL3" s="321" t="s">
        <v>11</v>
      </c>
      <c r="BM3" s="288" t="s">
        <v>12</v>
      </c>
      <c r="BN3" s="281" t="s">
        <v>13</v>
      </c>
    </row>
    <row r="4" spans="1:84" ht="15.75" thickBot="1">
      <c r="A4" s="261"/>
      <c r="B4" s="264"/>
      <c r="C4" s="267"/>
      <c r="D4" s="11"/>
      <c r="E4" s="270"/>
      <c r="F4" s="273"/>
      <c r="G4" s="276"/>
      <c r="H4" s="276"/>
      <c r="I4" s="279"/>
      <c r="J4" s="47"/>
      <c r="K4" s="284" t="s">
        <v>145</v>
      </c>
      <c r="L4" s="285"/>
      <c r="M4" s="285"/>
      <c r="N4" s="285"/>
      <c r="O4" s="285"/>
      <c r="P4" s="285"/>
      <c r="Q4" s="285"/>
      <c r="R4" s="286"/>
      <c r="S4" s="287" t="s">
        <v>14</v>
      </c>
      <c r="T4" s="285"/>
      <c r="U4" s="285"/>
      <c r="V4" s="285"/>
      <c r="W4" s="285"/>
      <c r="X4" s="285"/>
      <c r="Y4" s="300" t="s">
        <v>144</v>
      </c>
      <c r="Z4" s="301"/>
      <c r="AA4" s="301"/>
      <c r="AB4" s="301"/>
      <c r="AC4" s="301"/>
      <c r="AD4" s="302"/>
      <c r="AE4" s="324" t="s">
        <v>15</v>
      </c>
      <c r="AF4" s="325"/>
      <c r="AG4" s="325"/>
      <c r="AH4" s="325"/>
      <c r="AI4" s="332"/>
      <c r="AJ4" s="333" t="s">
        <v>55</v>
      </c>
      <c r="AK4" s="334"/>
      <c r="AL4" s="334"/>
      <c r="AM4" s="334"/>
      <c r="AN4" s="335"/>
      <c r="AO4" s="325" t="s">
        <v>16</v>
      </c>
      <c r="AP4" s="325"/>
      <c r="AQ4" s="332"/>
      <c r="AR4" s="333" t="s">
        <v>17</v>
      </c>
      <c r="AS4" s="334"/>
      <c r="AT4" s="334"/>
      <c r="AU4" s="335"/>
      <c r="AV4" s="324" t="s">
        <v>77</v>
      </c>
      <c r="AW4" s="325"/>
      <c r="AX4" s="325"/>
      <c r="AY4" s="332"/>
      <c r="AZ4" s="333" t="s">
        <v>78</v>
      </c>
      <c r="BA4" s="334"/>
      <c r="BB4" s="334"/>
      <c r="BC4" s="335"/>
      <c r="BD4" s="324" t="s">
        <v>98</v>
      </c>
      <c r="BE4" s="325"/>
      <c r="BF4" s="325"/>
      <c r="BG4" s="326"/>
      <c r="BH4" s="336" t="s">
        <v>109</v>
      </c>
      <c r="BI4" s="334"/>
      <c r="BJ4" s="334"/>
      <c r="BK4" s="335"/>
      <c r="BL4" s="322"/>
      <c r="BM4" s="289"/>
      <c r="BN4" s="282"/>
    </row>
    <row r="5" spans="1:84" ht="15" customHeight="1">
      <c r="A5" s="261"/>
      <c r="B5" s="264"/>
      <c r="C5" s="267"/>
      <c r="D5" s="11"/>
      <c r="E5" s="270"/>
      <c r="F5" s="273"/>
      <c r="G5" s="276"/>
      <c r="H5" s="276"/>
      <c r="I5" s="279"/>
      <c r="J5" s="59"/>
      <c r="K5" s="351" t="s">
        <v>45</v>
      </c>
      <c r="L5" s="353" t="s">
        <v>18</v>
      </c>
      <c r="M5" s="354"/>
      <c r="N5" s="354"/>
      <c r="O5" s="355"/>
      <c r="P5" s="356" t="s">
        <v>19</v>
      </c>
      <c r="Q5" s="358" t="s">
        <v>20</v>
      </c>
      <c r="R5" s="358" t="s">
        <v>21</v>
      </c>
      <c r="S5" s="351" t="s">
        <v>22</v>
      </c>
      <c r="T5" s="337" t="s">
        <v>18</v>
      </c>
      <c r="U5" s="338"/>
      <c r="V5" s="338"/>
      <c r="W5" s="339"/>
      <c r="X5" s="340" t="s">
        <v>23</v>
      </c>
      <c r="Y5" s="305" t="s">
        <v>24</v>
      </c>
      <c r="Z5" s="307" t="s">
        <v>18</v>
      </c>
      <c r="AA5" s="308"/>
      <c r="AB5" s="308"/>
      <c r="AC5" s="308"/>
      <c r="AD5" s="54"/>
      <c r="AE5" s="309" t="s">
        <v>25</v>
      </c>
      <c r="AF5" s="311" t="s">
        <v>18</v>
      </c>
      <c r="AG5" s="312"/>
      <c r="AH5" s="312"/>
      <c r="AI5" s="313"/>
      <c r="AJ5" s="314" t="s">
        <v>26</v>
      </c>
      <c r="AK5" s="297" t="s">
        <v>18</v>
      </c>
      <c r="AL5" s="298"/>
      <c r="AM5" s="298"/>
      <c r="AN5" s="299"/>
      <c r="AO5" s="316" t="s">
        <v>25</v>
      </c>
      <c r="AP5" s="318" t="s">
        <v>18</v>
      </c>
      <c r="AQ5" s="296"/>
      <c r="AR5" s="305" t="s">
        <v>26</v>
      </c>
      <c r="AS5" s="297" t="s">
        <v>18</v>
      </c>
      <c r="AT5" s="298"/>
      <c r="AU5" s="299"/>
      <c r="AV5" s="303" t="s">
        <v>25</v>
      </c>
      <c r="AW5" s="294" t="s">
        <v>18</v>
      </c>
      <c r="AX5" s="295"/>
      <c r="AY5" s="296"/>
      <c r="AZ5" s="305" t="s">
        <v>26</v>
      </c>
      <c r="BA5" s="297" t="s">
        <v>18</v>
      </c>
      <c r="BB5" s="298"/>
      <c r="BC5" s="299"/>
      <c r="BD5" s="319" t="s">
        <v>25</v>
      </c>
      <c r="BE5" s="311" t="s">
        <v>18</v>
      </c>
      <c r="BF5" s="312"/>
      <c r="BG5" s="313"/>
      <c r="BH5" s="327" t="s">
        <v>26</v>
      </c>
      <c r="BI5" s="297" t="s">
        <v>18</v>
      </c>
      <c r="BJ5" s="298"/>
      <c r="BK5" s="299"/>
      <c r="BL5" s="322"/>
      <c r="BM5" s="289"/>
      <c r="BN5" s="282"/>
    </row>
    <row r="6" spans="1:84" ht="74.25" customHeight="1" thickBot="1">
      <c r="A6" s="262"/>
      <c r="B6" s="265"/>
      <c r="C6" s="268"/>
      <c r="D6" s="49" t="s">
        <v>27</v>
      </c>
      <c r="E6" s="271"/>
      <c r="F6" s="274"/>
      <c r="G6" s="277"/>
      <c r="H6" s="277"/>
      <c r="I6" s="280"/>
      <c r="J6" s="61" t="s">
        <v>28</v>
      </c>
      <c r="K6" s="352"/>
      <c r="L6" s="50" t="s">
        <v>29</v>
      </c>
      <c r="M6" s="51" t="s">
        <v>30</v>
      </c>
      <c r="N6" s="52" t="s">
        <v>31</v>
      </c>
      <c r="O6" s="51" t="s">
        <v>101</v>
      </c>
      <c r="P6" s="357"/>
      <c r="Q6" s="359"/>
      <c r="R6" s="359"/>
      <c r="S6" s="352"/>
      <c r="T6" s="53" t="s">
        <v>33</v>
      </c>
      <c r="U6" s="52" t="s">
        <v>30</v>
      </c>
      <c r="V6" s="52" t="s">
        <v>31</v>
      </c>
      <c r="W6" s="52" t="s">
        <v>101</v>
      </c>
      <c r="X6" s="341"/>
      <c r="Y6" s="306"/>
      <c r="Z6" s="55" t="s">
        <v>33</v>
      </c>
      <c r="AA6" s="79" t="s">
        <v>30</v>
      </c>
      <c r="AB6" s="56" t="s">
        <v>31</v>
      </c>
      <c r="AC6" s="57" t="s">
        <v>101</v>
      </c>
      <c r="AD6" s="57" t="s">
        <v>34</v>
      </c>
      <c r="AE6" s="310"/>
      <c r="AF6" s="58" t="s">
        <v>33</v>
      </c>
      <c r="AG6" s="78" t="s">
        <v>30</v>
      </c>
      <c r="AH6" s="51" t="s">
        <v>32</v>
      </c>
      <c r="AI6" s="52" t="s">
        <v>102</v>
      </c>
      <c r="AJ6" s="315"/>
      <c r="AK6" s="55" t="s">
        <v>33</v>
      </c>
      <c r="AL6" s="79" t="s">
        <v>30</v>
      </c>
      <c r="AM6" s="56" t="s">
        <v>32</v>
      </c>
      <c r="AN6" s="57" t="s">
        <v>101</v>
      </c>
      <c r="AO6" s="317"/>
      <c r="AP6" s="52" t="s">
        <v>33</v>
      </c>
      <c r="AQ6" s="52" t="s">
        <v>111</v>
      </c>
      <c r="AR6" s="306"/>
      <c r="AS6" s="55" t="s">
        <v>33</v>
      </c>
      <c r="AT6" s="56" t="s">
        <v>32</v>
      </c>
      <c r="AU6" s="56" t="s">
        <v>100</v>
      </c>
      <c r="AV6" s="304"/>
      <c r="AW6" s="53" t="s">
        <v>33</v>
      </c>
      <c r="AX6" s="52" t="s">
        <v>32</v>
      </c>
      <c r="AY6" s="52" t="s">
        <v>99</v>
      </c>
      <c r="AZ6" s="306"/>
      <c r="BA6" s="55" t="s">
        <v>33</v>
      </c>
      <c r="BB6" s="56" t="s">
        <v>32</v>
      </c>
      <c r="BC6" s="56" t="s">
        <v>99</v>
      </c>
      <c r="BD6" s="320"/>
      <c r="BE6" s="58" t="s">
        <v>33</v>
      </c>
      <c r="BF6" s="51" t="s">
        <v>32</v>
      </c>
      <c r="BG6" s="58" t="s">
        <v>99</v>
      </c>
      <c r="BH6" s="328"/>
      <c r="BI6" s="55" t="s">
        <v>33</v>
      </c>
      <c r="BJ6" s="56" t="s">
        <v>32</v>
      </c>
      <c r="BK6" s="56" t="s">
        <v>99</v>
      </c>
      <c r="BL6" s="323"/>
      <c r="BM6" s="290"/>
      <c r="BN6" s="283"/>
      <c r="BP6" s="4" t="s">
        <v>35</v>
      </c>
    </row>
    <row r="7" spans="1:84" s="13" customFormat="1" ht="39.75" customHeight="1">
      <c r="A7" s="201">
        <v>1</v>
      </c>
      <c r="B7" s="164" t="s">
        <v>46</v>
      </c>
      <c r="C7" s="34" t="s">
        <v>37</v>
      </c>
      <c r="D7" s="15" t="s">
        <v>42</v>
      </c>
      <c r="E7" s="44">
        <v>7</v>
      </c>
      <c r="F7" s="118" t="s">
        <v>47</v>
      </c>
      <c r="G7" s="121">
        <v>4773006000</v>
      </c>
      <c r="H7" s="70"/>
      <c r="I7" s="36">
        <v>0</v>
      </c>
      <c r="J7" s="64"/>
      <c r="K7" s="16">
        <f>L7+M7+O7+N7</f>
        <v>5800</v>
      </c>
      <c r="L7" s="87">
        <v>5800</v>
      </c>
      <c r="M7" s="77">
        <v>0</v>
      </c>
      <c r="N7" s="145">
        <v>0</v>
      </c>
      <c r="O7" s="144">
        <v>0</v>
      </c>
      <c r="P7" s="119">
        <v>2212</v>
      </c>
      <c r="Q7" s="120">
        <v>6351</v>
      </c>
      <c r="R7" s="62">
        <v>5800000</v>
      </c>
      <c r="S7" s="16">
        <f>T7+U7+V7</f>
        <v>-5300</v>
      </c>
      <c r="T7" s="88">
        <v>-5300</v>
      </c>
      <c r="U7" s="106">
        <v>0</v>
      </c>
      <c r="V7" s="145">
        <v>0</v>
      </c>
      <c r="W7" s="145">
        <v>0</v>
      </c>
      <c r="X7" s="62">
        <f t="shared" ref="X7:X20" si="0">(T7+U7)*1000</f>
        <v>-5300000</v>
      </c>
      <c r="Y7" s="26">
        <f t="shared" ref="Y7:Y15" si="1">Z7+AA7</f>
        <v>500</v>
      </c>
      <c r="Z7" s="19">
        <f t="shared" ref="Z7:AB18" si="2">L7+T7</f>
        <v>500</v>
      </c>
      <c r="AA7" s="19">
        <f>M7+U7</f>
        <v>0</v>
      </c>
      <c r="AB7" s="19">
        <f t="shared" si="2"/>
        <v>0</v>
      </c>
      <c r="AC7" s="19">
        <f t="shared" ref="AC7:AC57" si="3">W7</f>
        <v>0</v>
      </c>
      <c r="AD7" s="32">
        <f>R7+X7</f>
        <v>500000</v>
      </c>
      <c r="AE7" s="23">
        <f>AF7+AG7+AH7</f>
        <v>0</v>
      </c>
      <c r="AF7" s="29">
        <v>0</v>
      </c>
      <c r="AG7" s="29">
        <v>0</v>
      </c>
      <c r="AH7" s="29">
        <v>0</v>
      </c>
      <c r="AI7" s="17">
        <v>0</v>
      </c>
      <c r="AJ7" s="72">
        <f t="shared" ref="AJ7:AJ9" si="4">AK7+AL7</f>
        <v>5300</v>
      </c>
      <c r="AK7" s="30">
        <v>5300</v>
      </c>
      <c r="AL7" s="30">
        <v>0</v>
      </c>
      <c r="AM7" s="30">
        <f t="shared" ref="AM7:AM15" si="5">AH7</f>
        <v>0</v>
      </c>
      <c r="AN7" s="32">
        <f t="shared" ref="AN7:AN15" si="6">AI7</f>
        <v>0</v>
      </c>
      <c r="AO7" s="37">
        <f t="shared" ref="AO7:AO16" si="7">AP7</f>
        <v>0</v>
      </c>
      <c r="AP7" s="17">
        <v>0</v>
      </c>
      <c r="AQ7" s="17">
        <v>0</v>
      </c>
      <c r="AR7" s="22">
        <f t="shared" ref="AR7:AR16" si="8">AS7</f>
        <v>0</v>
      </c>
      <c r="AS7" s="19">
        <f t="shared" ref="AS7:AS16" si="9">AP7</f>
        <v>0</v>
      </c>
      <c r="AT7" s="19"/>
      <c r="AU7" s="19">
        <f t="shared" ref="AU7:AU16" si="10">AQ7</f>
        <v>0</v>
      </c>
      <c r="AV7" s="33">
        <f t="shared" ref="AV7:AV16" si="11">AW7</f>
        <v>0</v>
      </c>
      <c r="AW7" s="17">
        <v>0</v>
      </c>
      <c r="AX7" s="17">
        <v>0</v>
      </c>
      <c r="AY7" s="17">
        <v>0</v>
      </c>
      <c r="AZ7" s="30">
        <f t="shared" ref="AZ7:AZ16" si="12">BA7</f>
        <v>0</v>
      </c>
      <c r="BA7" s="19">
        <f t="shared" ref="BA7:BA16" si="13">AW7</f>
        <v>0</v>
      </c>
      <c r="BB7" s="19">
        <f t="shared" ref="BB7:BB16" si="14">AX7</f>
        <v>0</v>
      </c>
      <c r="BC7" s="19">
        <f t="shared" ref="BC7:BC16" si="15">AY7</f>
        <v>0</v>
      </c>
      <c r="BD7" s="73">
        <f t="shared" ref="BD7:BD16" si="16">BE7</f>
        <v>0</v>
      </c>
      <c r="BE7" s="17">
        <v>0</v>
      </c>
      <c r="BF7" s="17">
        <v>0</v>
      </c>
      <c r="BG7" s="17">
        <v>0</v>
      </c>
      <c r="BH7" s="27">
        <f t="shared" ref="BH7:BH16" si="17">BI7</f>
        <v>0</v>
      </c>
      <c r="BI7" s="19">
        <f t="shared" ref="BI7:BK16" si="18">BE7</f>
        <v>0</v>
      </c>
      <c r="BJ7" s="19">
        <f t="shared" si="18"/>
        <v>0</v>
      </c>
      <c r="BK7" s="19">
        <f t="shared" si="18"/>
        <v>0</v>
      </c>
      <c r="BL7" s="31">
        <v>0</v>
      </c>
      <c r="BM7" s="75">
        <f t="shared" ref="BM7:BM11" si="19">I7+K7+AE7+AO7+AV7+BD7+BL7</f>
        <v>5800</v>
      </c>
      <c r="BN7" s="76">
        <f t="shared" ref="BN7:BN18" si="20">I7+Y7+AJ7+AR7+BL7+BH7+AZ7</f>
        <v>5800</v>
      </c>
      <c r="BO7" s="12">
        <f t="shared" ref="BO7:BO12" si="21">BM7-BN7</f>
        <v>0</v>
      </c>
      <c r="CA7" s="12">
        <f t="shared" ref="CA7:CA58" si="22">BN7-BM7</f>
        <v>0</v>
      </c>
    </row>
    <row r="8" spans="1:84" s="13" customFormat="1" ht="40.5" customHeight="1">
      <c r="A8" s="201">
        <v>1</v>
      </c>
      <c r="B8" s="164" t="s">
        <v>46</v>
      </c>
      <c r="C8" s="82" t="s">
        <v>37</v>
      </c>
      <c r="D8" s="15" t="s">
        <v>42</v>
      </c>
      <c r="E8" s="83">
        <v>7</v>
      </c>
      <c r="F8" s="118" t="s">
        <v>50</v>
      </c>
      <c r="G8" s="122">
        <v>4774006000</v>
      </c>
      <c r="H8" s="84"/>
      <c r="I8" s="80">
        <v>0</v>
      </c>
      <c r="J8" s="85"/>
      <c r="K8" s="16">
        <f t="shared" ref="K8:K15" si="23">L8+M8+O8+N8</f>
        <v>5100</v>
      </c>
      <c r="L8" s="87">
        <v>5100</v>
      </c>
      <c r="M8" s="87">
        <v>0</v>
      </c>
      <c r="N8" s="145">
        <v>0</v>
      </c>
      <c r="O8" s="144">
        <v>0</v>
      </c>
      <c r="P8" s="119">
        <v>2212</v>
      </c>
      <c r="Q8" s="120">
        <v>6351</v>
      </c>
      <c r="R8" s="62">
        <v>5100000</v>
      </c>
      <c r="S8" s="86">
        <f t="shared" ref="S8:S10" si="24">T8+U8+V8</f>
        <v>-4600</v>
      </c>
      <c r="T8" s="88">
        <v>-4600</v>
      </c>
      <c r="U8" s="107">
        <v>0</v>
      </c>
      <c r="V8" s="145">
        <v>0</v>
      </c>
      <c r="W8" s="145">
        <v>0</v>
      </c>
      <c r="X8" s="62">
        <f t="shared" si="0"/>
        <v>-4600000</v>
      </c>
      <c r="Y8" s="89">
        <f t="shared" si="1"/>
        <v>500</v>
      </c>
      <c r="Z8" s="90">
        <f t="shared" si="2"/>
        <v>500</v>
      </c>
      <c r="AA8" s="90">
        <f>M8+U8</f>
        <v>0</v>
      </c>
      <c r="AB8" s="90">
        <f t="shared" si="2"/>
        <v>0</v>
      </c>
      <c r="AC8" s="19">
        <f t="shared" si="3"/>
        <v>0</v>
      </c>
      <c r="AD8" s="32">
        <f>R8+X8</f>
        <v>500000</v>
      </c>
      <c r="AE8" s="91">
        <f>AF8+AG8+AH8</f>
        <v>0</v>
      </c>
      <c r="AF8" s="29">
        <v>0</v>
      </c>
      <c r="AG8" s="29">
        <v>0</v>
      </c>
      <c r="AH8" s="29">
        <v>0</v>
      </c>
      <c r="AI8" s="88">
        <v>0</v>
      </c>
      <c r="AJ8" s="72">
        <f t="shared" si="4"/>
        <v>4600</v>
      </c>
      <c r="AK8" s="30">
        <v>4600</v>
      </c>
      <c r="AL8" s="30">
        <v>0</v>
      </c>
      <c r="AM8" s="30">
        <f t="shared" si="5"/>
        <v>0</v>
      </c>
      <c r="AN8" s="32">
        <f t="shared" si="6"/>
        <v>0</v>
      </c>
      <c r="AO8" s="93">
        <f t="shared" si="7"/>
        <v>0</v>
      </c>
      <c r="AP8" s="88">
        <v>0</v>
      </c>
      <c r="AQ8" s="88">
        <v>0</v>
      </c>
      <c r="AR8" s="94">
        <f t="shared" si="8"/>
        <v>0</v>
      </c>
      <c r="AS8" s="90">
        <f t="shared" si="9"/>
        <v>0</v>
      </c>
      <c r="AT8" s="90"/>
      <c r="AU8" s="90">
        <f t="shared" si="10"/>
        <v>0</v>
      </c>
      <c r="AV8" s="95">
        <f t="shared" si="11"/>
        <v>0</v>
      </c>
      <c r="AW8" s="88">
        <v>0</v>
      </c>
      <c r="AX8" s="88">
        <v>0</v>
      </c>
      <c r="AY8" s="88">
        <v>0</v>
      </c>
      <c r="AZ8" s="96">
        <f t="shared" si="12"/>
        <v>0</v>
      </c>
      <c r="BA8" s="90">
        <f t="shared" si="13"/>
        <v>0</v>
      </c>
      <c r="BB8" s="90">
        <f t="shared" si="14"/>
        <v>0</v>
      </c>
      <c r="BC8" s="90">
        <f t="shared" si="15"/>
        <v>0</v>
      </c>
      <c r="BD8" s="97">
        <f t="shared" si="16"/>
        <v>0</v>
      </c>
      <c r="BE8" s="88">
        <v>0</v>
      </c>
      <c r="BF8" s="88">
        <v>0</v>
      </c>
      <c r="BG8" s="88">
        <v>0</v>
      </c>
      <c r="BH8" s="98">
        <f t="shared" si="17"/>
        <v>0</v>
      </c>
      <c r="BI8" s="90">
        <f t="shared" si="18"/>
        <v>0</v>
      </c>
      <c r="BJ8" s="90">
        <f t="shared" si="18"/>
        <v>0</v>
      </c>
      <c r="BK8" s="90">
        <f>BG8</f>
        <v>0</v>
      </c>
      <c r="BL8" s="31">
        <v>0</v>
      </c>
      <c r="BM8" s="75">
        <f t="shared" si="19"/>
        <v>5100</v>
      </c>
      <c r="BN8" s="103">
        <f>I8+Y8+AJ8+AR8+BL8+BH8+AZ8</f>
        <v>5100</v>
      </c>
      <c r="BO8" s="100">
        <f t="shared" si="21"/>
        <v>0</v>
      </c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2">
        <f t="shared" si="22"/>
        <v>0</v>
      </c>
      <c r="CB8" s="101"/>
      <c r="CC8" s="101"/>
      <c r="CD8" s="101"/>
      <c r="CE8" s="101"/>
      <c r="CF8" s="101"/>
    </row>
    <row r="9" spans="1:84" s="13" customFormat="1" ht="40.5" customHeight="1">
      <c r="A9" s="201">
        <v>1</v>
      </c>
      <c r="B9" s="164" t="s">
        <v>46</v>
      </c>
      <c r="C9" s="82"/>
      <c r="D9" s="15"/>
      <c r="E9" s="83">
        <v>7</v>
      </c>
      <c r="F9" s="118" t="s">
        <v>80</v>
      </c>
      <c r="G9" s="136">
        <v>4343006000</v>
      </c>
      <c r="H9" s="84"/>
      <c r="I9" s="80">
        <v>0</v>
      </c>
      <c r="J9" s="85"/>
      <c r="K9" s="16">
        <f t="shared" si="23"/>
        <v>7500</v>
      </c>
      <c r="L9" s="87">
        <v>7500</v>
      </c>
      <c r="M9" s="87">
        <v>0</v>
      </c>
      <c r="N9" s="145">
        <v>0</v>
      </c>
      <c r="O9" s="144">
        <v>0</v>
      </c>
      <c r="P9" s="115">
        <v>2212</v>
      </c>
      <c r="Q9" s="116">
        <v>6351</v>
      </c>
      <c r="R9" s="62">
        <v>7500000</v>
      </c>
      <c r="S9" s="86">
        <f t="shared" si="24"/>
        <v>-5500</v>
      </c>
      <c r="T9" s="88">
        <v>-5500</v>
      </c>
      <c r="U9" s="107">
        <v>0</v>
      </c>
      <c r="V9" s="145">
        <v>0</v>
      </c>
      <c r="W9" s="145">
        <v>0</v>
      </c>
      <c r="X9" s="62">
        <f t="shared" si="0"/>
        <v>-5500000</v>
      </c>
      <c r="Y9" s="89">
        <f t="shared" ref="Y9:Y10" si="25">Z9+AA9</f>
        <v>2000</v>
      </c>
      <c r="Z9" s="90">
        <f t="shared" ref="Z9:Z10" si="26">L9+T9</f>
        <v>2000</v>
      </c>
      <c r="AA9" s="90">
        <f t="shared" ref="AA9:AA10" si="27">M9+U9</f>
        <v>0</v>
      </c>
      <c r="AB9" s="90">
        <f t="shared" ref="AB9:AB10" si="28">N9+V9</f>
        <v>0</v>
      </c>
      <c r="AC9" s="19">
        <f t="shared" si="3"/>
        <v>0</v>
      </c>
      <c r="AD9" s="32">
        <f t="shared" ref="AD9" si="29">R9+X9</f>
        <v>2000000</v>
      </c>
      <c r="AE9" s="91">
        <f t="shared" ref="AE9:AE10" si="30">AF9+AG9+AH9</f>
        <v>68400</v>
      </c>
      <c r="AF9" s="29">
        <v>68400</v>
      </c>
      <c r="AG9" s="29">
        <v>0</v>
      </c>
      <c r="AH9" s="29">
        <v>0</v>
      </c>
      <c r="AI9" s="88">
        <v>0</v>
      </c>
      <c r="AJ9" s="72">
        <f t="shared" si="4"/>
        <v>73900</v>
      </c>
      <c r="AK9" s="30">
        <f>68400+5500</f>
        <v>73900</v>
      </c>
      <c r="AL9" s="30">
        <v>0</v>
      </c>
      <c r="AM9" s="30">
        <f t="shared" ref="AM9:AM10" si="31">AH9</f>
        <v>0</v>
      </c>
      <c r="AN9" s="32">
        <f t="shared" ref="AN9:AN10" si="32">AI9</f>
        <v>0</v>
      </c>
      <c r="AO9" s="93">
        <f t="shared" ref="AO9:AO10" si="33">AP9</f>
        <v>8700</v>
      </c>
      <c r="AP9" s="88">
        <v>8700</v>
      </c>
      <c r="AQ9" s="88">
        <v>0</v>
      </c>
      <c r="AR9" s="94">
        <f>AS9</f>
        <v>8700</v>
      </c>
      <c r="AS9" s="90">
        <f t="shared" ref="AS9:AS10" si="34">AP9</f>
        <v>8700</v>
      </c>
      <c r="AT9" s="90"/>
      <c r="AU9" s="90">
        <f t="shared" ref="AU9:AU10" si="35">AQ9</f>
        <v>0</v>
      </c>
      <c r="AV9" s="95">
        <f t="shared" ref="AV9:AV10" si="36">AW9</f>
        <v>0</v>
      </c>
      <c r="AW9" s="88">
        <v>0</v>
      </c>
      <c r="AX9" s="88">
        <v>0</v>
      </c>
      <c r="AY9" s="88">
        <v>0</v>
      </c>
      <c r="AZ9" s="96">
        <f t="shared" ref="AZ9:AZ10" si="37">BA9</f>
        <v>0</v>
      </c>
      <c r="BA9" s="90">
        <f t="shared" ref="BA9:BA10" si="38">AW9</f>
        <v>0</v>
      </c>
      <c r="BB9" s="90">
        <f t="shared" ref="BB9:BB10" si="39">AX9</f>
        <v>0</v>
      </c>
      <c r="BC9" s="90">
        <f t="shared" ref="BC9:BC10" si="40">AY9</f>
        <v>0</v>
      </c>
      <c r="BD9" s="97">
        <f t="shared" ref="BD9:BD10" si="41">BE9</f>
        <v>0</v>
      </c>
      <c r="BE9" s="88">
        <v>0</v>
      </c>
      <c r="BF9" s="88">
        <v>0</v>
      </c>
      <c r="BG9" s="88">
        <v>0</v>
      </c>
      <c r="BH9" s="98">
        <f t="shared" ref="BH9:BH10" si="42">BI9</f>
        <v>0</v>
      </c>
      <c r="BI9" s="90">
        <f t="shared" ref="BI9:BI10" si="43">BE9</f>
        <v>0</v>
      </c>
      <c r="BJ9" s="90">
        <f t="shared" ref="BJ9:BJ10" si="44">BF9</f>
        <v>0</v>
      </c>
      <c r="BK9" s="90">
        <f t="shared" ref="BK9:BK10" si="45">BG9</f>
        <v>0</v>
      </c>
      <c r="BL9" s="31">
        <v>0</v>
      </c>
      <c r="BM9" s="75">
        <f t="shared" ref="BM9:BM10" si="46">I9+K9+AE9+AO9+AV9+BD9+BL9</f>
        <v>84600</v>
      </c>
      <c r="BN9" s="103">
        <f t="shared" ref="BN9:BN10" si="47">I9+Y9+AJ9+AR9+BL9+BH9+AZ9</f>
        <v>84600</v>
      </c>
      <c r="BO9" s="12">
        <f t="shared" si="21"/>
        <v>0</v>
      </c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2">
        <f t="shared" si="22"/>
        <v>0</v>
      </c>
      <c r="CB9" s="101"/>
      <c r="CC9" s="101"/>
      <c r="CD9" s="101"/>
      <c r="CE9" s="101"/>
      <c r="CF9" s="101"/>
    </row>
    <row r="10" spans="1:84" s="13" customFormat="1" ht="40.5" customHeight="1">
      <c r="A10" s="201">
        <v>1</v>
      </c>
      <c r="B10" s="164" t="s">
        <v>46</v>
      </c>
      <c r="C10" s="82"/>
      <c r="D10" s="15"/>
      <c r="E10" s="83">
        <v>7</v>
      </c>
      <c r="F10" s="118" t="s">
        <v>81</v>
      </c>
      <c r="G10" s="136">
        <v>4633006000</v>
      </c>
      <c r="H10" s="84"/>
      <c r="I10" s="80">
        <v>454</v>
      </c>
      <c r="J10" s="85"/>
      <c r="K10" s="16">
        <f t="shared" si="23"/>
        <v>30000</v>
      </c>
      <c r="L10" s="87">
        <v>30000</v>
      </c>
      <c r="M10" s="87">
        <v>0</v>
      </c>
      <c r="N10" s="145">
        <v>0</v>
      </c>
      <c r="O10" s="144">
        <v>0</v>
      </c>
      <c r="P10" s="119">
        <v>2212</v>
      </c>
      <c r="Q10" s="120">
        <v>6351</v>
      </c>
      <c r="R10" s="62">
        <v>30000000</v>
      </c>
      <c r="S10" s="86">
        <f t="shared" si="24"/>
        <v>-15000</v>
      </c>
      <c r="T10" s="88">
        <v>-15000</v>
      </c>
      <c r="U10" s="107">
        <v>0</v>
      </c>
      <c r="V10" s="145">
        <v>0</v>
      </c>
      <c r="W10" s="145">
        <v>0</v>
      </c>
      <c r="X10" s="62">
        <f t="shared" si="0"/>
        <v>-15000000</v>
      </c>
      <c r="Y10" s="89">
        <f t="shared" si="25"/>
        <v>15000</v>
      </c>
      <c r="Z10" s="90">
        <f t="shared" si="26"/>
        <v>15000</v>
      </c>
      <c r="AA10" s="90">
        <f t="shared" si="27"/>
        <v>0</v>
      </c>
      <c r="AB10" s="90">
        <f t="shared" si="28"/>
        <v>0</v>
      </c>
      <c r="AC10" s="19">
        <f t="shared" si="3"/>
        <v>0</v>
      </c>
      <c r="AD10" s="32">
        <f>R10+X10</f>
        <v>15000000</v>
      </c>
      <c r="AE10" s="91">
        <f t="shared" si="30"/>
        <v>0</v>
      </c>
      <c r="AF10" s="29">
        <v>0</v>
      </c>
      <c r="AG10" s="29">
        <v>0</v>
      </c>
      <c r="AH10" s="29">
        <v>0</v>
      </c>
      <c r="AI10" s="88">
        <v>0</v>
      </c>
      <c r="AJ10" s="72">
        <f t="shared" ref="AJ10" si="48">AK10+AL10</f>
        <v>15000</v>
      </c>
      <c r="AK10" s="30">
        <v>15000</v>
      </c>
      <c r="AL10" s="30">
        <v>0</v>
      </c>
      <c r="AM10" s="30">
        <f t="shared" si="31"/>
        <v>0</v>
      </c>
      <c r="AN10" s="32">
        <f t="shared" si="32"/>
        <v>0</v>
      </c>
      <c r="AO10" s="93">
        <f t="shared" si="33"/>
        <v>0</v>
      </c>
      <c r="AP10" s="88">
        <v>0</v>
      </c>
      <c r="AQ10" s="88">
        <v>0</v>
      </c>
      <c r="AR10" s="94">
        <f t="shared" ref="AR10" si="49">AS10</f>
        <v>0</v>
      </c>
      <c r="AS10" s="90">
        <f t="shared" si="34"/>
        <v>0</v>
      </c>
      <c r="AT10" s="90"/>
      <c r="AU10" s="90">
        <f t="shared" si="35"/>
        <v>0</v>
      </c>
      <c r="AV10" s="95">
        <f t="shared" si="36"/>
        <v>0</v>
      </c>
      <c r="AW10" s="88">
        <v>0</v>
      </c>
      <c r="AX10" s="88">
        <v>0</v>
      </c>
      <c r="AY10" s="88">
        <v>0</v>
      </c>
      <c r="AZ10" s="96">
        <f t="shared" si="37"/>
        <v>0</v>
      </c>
      <c r="BA10" s="90">
        <f t="shared" si="38"/>
        <v>0</v>
      </c>
      <c r="BB10" s="90">
        <f t="shared" si="39"/>
        <v>0</v>
      </c>
      <c r="BC10" s="90">
        <f t="shared" si="40"/>
        <v>0</v>
      </c>
      <c r="BD10" s="97">
        <f t="shared" si="41"/>
        <v>0</v>
      </c>
      <c r="BE10" s="88">
        <v>0</v>
      </c>
      <c r="BF10" s="88">
        <v>0</v>
      </c>
      <c r="BG10" s="88">
        <v>0</v>
      </c>
      <c r="BH10" s="98">
        <f t="shared" si="42"/>
        <v>0</v>
      </c>
      <c r="BI10" s="90">
        <f t="shared" si="43"/>
        <v>0</v>
      </c>
      <c r="BJ10" s="90">
        <f t="shared" si="44"/>
        <v>0</v>
      </c>
      <c r="BK10" s="90">
        <f t="shared" si="45"/>
        <v>0</v>
      </c>
      <c r="BL10" s="31">
        <v>0</v>
      </c>
      <c r="BM10" s="75">
        <f t="shared" si="46"/>
        <v>30454</v>
      </c>
      <c r="BN10" s="103">
        <f t="shared" si="47"/>
        <v>30454</v>
      </c>
      <c r="BO10" s="12">
        <f t="shared" si="21"/>
        <v>0</v>
      </c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2">
        <f>BN10-BM10</f>
        <v>0</v>
      </c>
      <c r="CB10" s="101"/>
      <c r="CC10" s="101"/>
      <c r="CD10" s="101"/>
      <c r="CE10" s="101"/>
      <c r="CF10" s="101"/>
    </row>
    <row r="11" spans="1:84" s="13" customFormat="1" ht="32.25" customHeight="1">
      <c r="A11" s="201">
        <v>1</v>
      </c>
      <c r="B11" s="164" t="s">
        <v>49</v>
      </c>
      <c r="C11" s="82" t="s">
        <v>37</v>
      </c>
      <c r="D11" s="15" t="s">
        <v>42</v>
      </c>
      <c r="E11" s="83">
        <v>7</v>
      </c>
      <c r="F11" s="71" t="s">
        <v>51</v>
      </c>
      <c r="G11" s="158" t="s">
        <v>52</v>
      </c>
      <c r="H11" s="84"/>
      <c r="I11" s="80">
        <v>169.88</v>
      </c>
      <c r="J11" s="85"/>
      <c r="K11" s="16">
        <f t="shared" si="23"/>
        <v>49230.12</v>
      </c>
      <c r="L11" s="87">
        <v>49230.12</v>
      </c>
      <c r="M11" s="87">
        <v>0</v>
      </c>
      <c r="N11" s="145">
        <v>0</v>
      </c>
      <c r="O11" s="144">
        <v>0</v>
      </c>
      <c r="P11" s="119">
        <v>3127</v>
      </c>
      <c r="Q11" s="175">
        <v>6351</v>
      </c>
      <c r="R11" s="62">
        <v>49014736</v>
      </c>
      <c r="S11" s="86">
        <f>T11+U11+V11</f>
        <v>-30000</v>
      </c>
      <c r="T11" s="88">
        <v>-30000</v>
      </c>
      <c r="U11" s="107">
        <v>0</v>
      </c>
      <c r="V11" s="145">
        <v>0</v>
      </c>
      <c r="W11" s="145">
        <v>0</v>
      </c>
      <c r="X11" s="62">
        <f t="shared" si="0"/>
        <v>-30000000</v>
      </c>
      <c r="Y11" s="89">
        <f t="shared" si="1"/>
        <v>19230.120000000003</v>
      </c>
      <c r="Z11" s="90">
        <f>L11+T11</f>
        <v>19230.120000000003</v>
      </c>
      <c r="AA11" s="90">
        <f t="shared" si="2"/>
        <v>0</v>
      </c>
      <c r="AB11" s="90">
        <f t="shared" si="2"/>
        <v>0</v>
      </c>
      <c r="AC11" s="19">
        <f t="shared" si="3"/>
        <v>0</v>
      </c>
      <c r="AD11" s="32">
        <f t="shared" ref="AD11" si="50">R11+X11</f>
        <v>19014736</v>
      </c>
      <c r="AE11" s="91">
        <f t="shared" ref="AE11" si="51">AF11+AG11+AH11</f>
        <v>0</v>
      </c>
      <c r="AF11" s="29">
        <v>0</v>
      </c>
      <c r="AG11" s="29">
        <v>0</v>
      </c>
      <c r="AH11" s="29">
        <v>0</v>
      </c>
      <c r="AI11" s="88">
        <v>0</v>
      </c>
      <c r="AJ11" s="92">
        <f t="shared" ref="AJ11:AJ64" si="52">AK11+AL11</f>
        <v>30000</v>
      </c>
      <c r="AK11" s="30">
        <v>30000</v>
      </c>
      <c r="AL11" s="30">
        <v>0</v>
      </c>
      <c r="AM11" s="30">
        <f t="shared" si="5"/>
        <v>0</v>
      </c>
      <c r="AN11" s="32">
        <f t="shared" si="6"/>
        <v>0</v>
      </c>
      <c r="AO11" s="93">
        <f t="shared" si="7"/>
        <v>0</v>
      </c>
      <c r="AP11" s="88">
        <v>0</v>
      </c>
      <c r="AQ11" s="88">
        <v>0</v>
      </c>
      <c r="AR11" s="94">
        <f t="shared" si="8"/>
        <v>0</v>
      </c>
      <c r="AS11" s="90">
        <f t="shared" si="9"/>
        <v>0</v>
      </c>
      <c r="AT11" s="90"/>
      <c r="AU11" s="90">
        <f t="shared" si="10"/>
        <v>0</v>
      </c>
      <c r="AV11" s="95">
        <f t="shared" si="11"/>
        <v>0</v>
      </c>
      <c r="AW11" s="88">
        <v>0</v>
      </c>
      <c r="AX11" s="88">
        <v>0</v>
      </c>
      <c r="AY11" s="88">
        <v>0</v>
      </c>
      <c r="AZ11" s="96">
        <f t="shared" si="12"/>
        <v>0</v>
      </c>
      <c r="BA11" s="90">
        <f t="shared" si="13"/>
        <v>0</v>
      </c>
      <c r="BB11" s="90">
        <f t="shared" si="14"/>
        <v>0</v>
      </c>
      <c r="BC11" s="90">
        <f t="shared" si="15"/>
        <v>0</v>
      </c>
      <c r="BD11" s="97">
        <f t="shared" si="16"/>
        <v>0</v>
      </c>
      <c r="BE11" s="88">
        <v>0</v>
      </c>
      <c r="BF11" s="88">
        <v>0</v>
      </c>
      <c r="BG11" s="88">
        <v>0</v>
      </c>
      <c r="BH11" s="98">
        <f t="shared" si="17"/>
        <v>0</v>
      </c>
      <c r="BI11" s="90">
        <f t="shared" si="18"/>
        <v>0</v>
      </c>
      <c r="BJ11" s="90">
        <f t="shared" si="18"/>
        <v>0</v>
      </c>
      <c r="BK11" s="90">
        <f t="shared" si="18"/>
        <v>0</v>
      </c>
      <c r="BL11" s="99">
        <v>0</v>
      </c>
      <c r="BM11" s="75">
        <f t="shared" si="19"/>
        <v>49400</v>
      </c>
      <c r="BN11" s="103">
        <f t="shared" si="20"/>
        <v>49400</v>
      </c>
      <c r="BO11" s="12">
        <f t="shared" si="21"/>
        <v>0</v>
      </c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2">
        <f t="shared" si="22"/>
        <v>0</v>
      </c>
      <c r="CB11" s="101"/>
      <c r="CC11" s="101"/>
      <c r="CD11" s="101"/>
      <c r="CE11" s="101"/>
      <c r="CF11" s="101"/>
    </row>
    <row r="12" spans="1:84" s="13" customFormat="1" ht="42">
      <c r="A12" s="201">
        <v>1</v>
      </c>
      <c r="B12" s="164" t="s">
        <v>49</v>
      </c>
      <c r="C12" s="82" t="s">
        <v>43</v>
      </c>
      <c r="D12" s="15" t="s">
        <v>42</v>
      </c>
      <c r="E12" s="83">
        <v>7</v>
      </c>
      <c r="F12" s="71" t="s">
        <v>57</v>
      </c>
      <c r="G12" s="160" t="s">
        <v>56</v>
      </c>
      <c r="H12" s="84"/>
      <c r="I12" s="80">
        <v>160.93</v>
      </c>
      <c r="J12" s="85"/>
      <c r="K12" s="16">
        <f>L12+M12+O12+N12</f>
        <v>10439.07</v>
      </c>
      <c r="L12" s="87">
        <v>10439.07</v>
      </c>
      <c r="M12" s="87">
        <v>0</v>
      </c>
      <c r="N12" s="145">
        <v>0</v>
      </c>
      <c r="O12" s="144">
        <v>0</v>
      </c>
      <c r="P12" s="125">
        <v>3114</v>
      </c>
      <c r="Q12" s="171">
        <v>6351</v>
      </c>
      <c r="R12" s="62">
        <v>10289070</v>
      </c>
      <c r="S12" s="86">
        <f>T12+U12+V12+W12</f>
        <v>-9700</v>
      </c>
      <c r="T12" s="88">
        <v>-9700</v>
      </c>
      <c r="U12" s="107">
        <v>0</v>
      </c>
      <c r="V12" s="145">
        <v>0</v>
      </c>
      <c r="W12" s="145">
        <v>0</v>
      </c>
      <c r="X12" s="62">
        <f t="shared" si="0"/>
        <v>-9700000</v>
      </c>
      <c r="Y12" s="89">
        <f t="shared" ref="Y12:Y14" si="53">Z12+AA12+AB12</f>
        <v>739.06999999999971</v>
      </c>
      <c r="Z12" s="90">
        <f t="shared" ref="Z12:Z14" si="54">L12+T12</f>
        <v>739.06999999999971</v>
      </c>
      <c r="AA12" s="90">
        <f t="shared" ref="AA12:AA13" si="55">M12+U12</f>
        <v>0</v>
      </c>
      <c r="AB12" s="90">
        <f t="shared" ref="AB12:AB13" si="56">N12+V12</f>
        <v>0</v>
      </c>
      <c r="AC12" s="19">
        <f t="shared" si="3"/>
        <v>0</v>
      </c>
      <c r="AD12" s="32">
        <f t="shared" ref="AD12:AD19" si="57">R12+X12</f>
        <v>589070</v>
      </c>
      <c r="AE12" s="91">
        <v>15000</v>
      </c>
      <c r="AF12" s="29">
        <v>15000</v>
      </c>
      <c r="AG12" s="29">
        <v>0</v>
      </c>
      <c r="AH12" s="29">
        <v>0</v>
      </c>
      <c r="AI12" s="88">
        <v>0</v>
      </c>
      <c r="AJ12" s="92">
        <f>AK12+AL12</f>
        <v>0</v>
      </c>
      <c r="AK12" s="30">
        <v>0</v>
      </c>
      <c r="AL12" s="30">
        <v>0</v>
      </c>
      <c r="AM12" s="30">
        <f t="shared" si="5"/>
        <v>0</v>
      </c>
      <c r="AN12" s="32">
        <f t="shared" si="6"/>
        <v>0</v>
      </c>
      <c r="AO12" s="93">
        <f t="shared" ref="AO12:AO13" si="58">AP12</f>
        <v>0</v>
      </c>
      <c r="AP12" s="88">
        <v>0</v>
      </c>
      <c r="AQ12" s="88">
        <v>0</v>
      </c>
      <c r="AR12" s="94">
        <f t="shared" ref="AR12:AR13" si="59">AS12</f>
        <v>0</v>
      </c>
      <c r="AS12" s="90">
        <f t="shared" ref="AS12:AS13" si="60">AP12</f>
        <v>0</v>
      </c>
      <c r="AT12" s="90"/>
      <c r="AU12" s="90">
        <f t="shared" ref="AU12:AU13" si="61">AQ12</f>
        <v>0</v>
      </c>
      <c r="AV12" s="95">
        <f t="shared" ref="AV12:AV14" si="62">AW12</f>
        <v>0</v>
      </c>
      <c r="AW12" s="88">
        <v>0</v>
      </c>
      <c r="AX12" s="88">
        <v>0</v>
      </c>
      <c r="AY12" s="88">
        <v>0</v>
      </c>
      <c r="AZ12" s="96">
        <f t="shared" ref="AZ12:AZ14" si="63">BA12</f>
        <v>0</v>
      </c>
      <c r="BA12" s="90">
        <f t="shared" ref="BA12:BA14" si="64">AW12</f>
        <v>0</v>
      </c>
      <c r="BB12" s="90">
        <f t="shared" ref="BB12:BB14" si="65">AX12</f>
        <v>0</v>
      </c>
      <c r="BC12" s="90">
        <f t="shared" ref="BC12:BC14" si="66">AY12</f>
        <v>0</v>
      </c>
      <c r="BD12" s="97">
        <f t="shared" ref="BD12:BD14" si="67">BE12</f>
        <v>0</v>
      </c>
      <c r="BE12" s="88">
        <v>0</v>
      </c>
      <c r="BF12" s="88">
        <v>0</v>
      </c>
      <c r="BG12" s="88">
        <v>0</v>
      </c>
      <c r="BH12" s="98">
        <f t="shared" ref="BH12:BH14" si="68">BI12</f>
        <v>0</v>
      </c>
      <c r="BI12" s="90">
        <f t="shared" ref="BI12:BI14" si="69">BE12</f>
        <v>0</v>
      </c>
      <c r="BJ12" s="90">
        <f t="shared" ref="BJ12:BJ14" si="70">BF12</f>
        <v>0</v>
      </c>
      <c r="BK12" s="90">
        <f t="shared" ref="BK12:BK14" si="71">BG12</f>
        <v>0</v>
      </c>
      <c r="BL12" s="99">
        <v>14.52</v>
      </c>
      <c r="BM12" s="102">
        <f>I12+K12+AE12+AO12+AV12+BD12+BL12</f>
        <v>25614.52</v>
      </c>
      <c r="BN12" s="103">
        <f t="shared" ref="BN12:BN14" si="72">I12+Y12+AJ12+AR12+BL12+BH12+AZ12</f>
        <v>914.51999999999975</v>
      </c>
      <c r="BO12" s="12">
        <f t="shared" si="21"/>
        <v>24700</v>
      </c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2">
        <f t="shared" si="22"/>
        <v>-24700</v>
      </c>
      <c r="CB12" s="101"/>
      <c r="CC12" s="101"/>
      <c r="CD12" s="101"/>
      <c r="CE12" s="101"/>
      <c r="CF12" s="101"/>
    </row>
    <row r="13" spans="1:84" s="13" customFormat="1" ht="42">
      <c r="A13" s="201">
        <v>1</v>
      </c>
      <c r="B13" s="164" t="s">
        <v>49</v>
      </c>
      <c r="C13" s="82" t="s">
        <v>43</v>
      </c>
      <c r="D13" s="15" t="s">
        <v>42</v>
      </c>
      <c r="E13" s="83">
        <v>7</v>
      </c>
      <c r="F13" s="71" t="s">
        <v>58</v>
      </c>
      <c r="G13" s="126">
        <v>4404001531</v>
      </c>
      <c r="H13" s="84"/>
      <c r="I13" s="80">
        <v>38</v>
      </c>
      <c r="J13" s="85"/>
      <c r="K13" s="16">
        <f t="shared" si="23"/>
        <v>700</v>
      </c>
      <c r="L13" s="87">
        <v>700</v>
      </c>
      <c r="M13" s="87">
        <v>0</v>
      </c>
      <c r="N13" s="145">
        <v>0</v>
      </c>
      <c r="O13" s="144">
        <v>0</v>
      </c>
      <c r="P13" s="123">
        <v>3133</v>
      </c>
      <c r="Q13" s="127">
        <v>6351</v>
      </c>
      <c r="R13" s="62">
        <v>700000</v>
      </c>
      <c r="S13" s="86">
        <f>T13+U13+V13+W13</f>
        <v>-350</v>
      </c>
      <c r="T13" s="88">
        <v>-350</v>
      </c>
      <c r="U13" s="107">
        <v>0</v>
      </c>
      <c r="V13" s="145">
        <v>0</v>
      </c>
      <c r="W13" s="145">
        <v>0</v>
      </c>
      <c r="X13" s="62">
        <f t="shared" si="0"/>
        <v>-350000</v>
      </c>
      <c r="Y13" s="89">
        <f t="shared" si="53"/>
        <v>350</v>
      </c>
      <c r="Z13" s="90">
        <f t="shared" si="54"/>
        <v>350</v>
      </c>
      <c r="AA13" s="90">
        <f t="shared" si="55"/>
        <v>0</v>
      </c>
      <c r="AB13" s="90">
        <f t="shared" si="56"/>
        <v>0</v>
      </c>
      <c r="AC13" s="19">
        <f t="shared" si="3"/>
        <v>0</v>
      </c>
      <c r="AD13" s="32">
        <f t="shared" si="57"/>
        <v>350000</v>
      </c>
      <c r="AE13" s="91">
        <f t="shared" ref="AE13:AE16" si="73">AF13+AG13+AH13</f>
        <v>3000</v>
      </c>
      <c r="AF13" s="29">
        <v>3000</v>
      </c>
      <c r="AG13" s="29">
        <v>0</v>
      </c>
      <c r="AH13" s="29">
        <v>0</v>
      </c>
      <c r="AI13" s="88">
        <v>0</v>
      </c>
      <c r="AJ13" s="92">
        <f t="shared" si="52"/>
        <v>3350</v>
      </c>
      <c r="AK13" s="30">
        <f>AF13+350</f>
        <v>3350</v>
      </c>
      <c r="AL13" s="30">
        <v>0</v>
      </c>
      <c r="AM13" s="30">
        <f t="shared" si="5"/>
        <v>0</v>
      </c>
      <c r="AN13" s="32">
        <f t="shared" si="6"/>
        <v>0</v>
      </c>
      <c r="AO13" s="93">
        <f t="shared" si="58"/>
        <v>3000</v>
      </c>
      <c r="AP13" s="88">
        <v>3000</v>
      </c>
      <c r="AQ13" s="88">
        <v>0</v>
      </c>
      <c r="AR13" s="94">
        <f t="shared" si="59"/>
        <v>3000</v>
      </c>
      <c r="AS13" s="90">
        <f t="shared" si="60"/>
        <v>3000</v>
      </c>
      <c r="AT13" s="90"/>
      <c r="AU13" s="90">
        <f t="shared" si="61"/>
        <v>0</v>
      </c>
      <c r="AV13" s="95">
        <f t="shared" si="62"/>
        <v>3000</v>
      </c>
      <c r="AW13" s="88">
        <v>3000</v>
      </c>
      <c r="AX13" s="88">
        <v>0</v>
      </c>
      <c r="AY13" s="88">
        <v>0</v>
      </c>
      <c r="AZ13" s="96">
        <f t="shared" si="63"/>
        <v>3000</v>
      </c>
      <c r="BA13" s="90">
        <f t="shared" si="64"/>
        <v>3000</v>
      </c>
      <c r="BB13" s="90">
        <f t="shared" si="65"/>
        <v>0</v>
      </c>
      <c r="BC13" s="90">
        <f t="shared" si="66"/>
        <v>0</v>
      </c>
      <c r="BD13" s="97">
        <f t="shared" si="67"/>
        <v>0</v>
      </c>
      <c r="BE13" s="88">
        <v>0</v>
      </c>
      <c r="BF13" s="88">
        <v>0</v>
      </c>
      <c r="BG13" s="88">
        <v>0</v>
      </c>
      <c r="BH13" s="98">
        <f t="shared" si="68"/>
        <v>0</v>
      </c>
      <c r="BI13" s="90">
        <f t="shared" si="69"/>
        <v>0</v>
      </c>
      <c r="BJ13" s="90">
        <f t="shared" si="70"/>
        <v>0</v>
      </c>
      <c r="BK13" s="90">
        <f t="shared" si="71"/>
        <v>0</v>
      </c>
      <c r="BL13" s="99">
        <v>0</v>
      </c>
      <c r="BM13" s="102">
        <f>I13+K13+AE13+AO13+AV13+BD13+BL13</f>
        <v>9738</v>
      </c>
      <c r="BN13" s="103">
        <f t="shared" si="72"/>
        <v>9738</v>
      </c>
      <c r="BO13" s="12">
        <f t="shared" ref="BO13:BO21" si="74">BM13-BN13</f>
        <v>0</v>
      </c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1"/>
      <c r="CA13" s="12">
        <f t="shared" si="22"/>
        <v>0</v>
      </c>
      <c r="CB13" s="101"/>
      <c r="CC13" s="101"/>
      <c r="CD13" s="101"/>
      <c r="CE13" s="101"/>
      <c r="CF13" s="101"/>
    </row>
    <row r="14" spans="1:84" s="13" customFormat="1" ht="47.25" customHeight="1">
      <c r="A14" s="201">
        <v>1</v>
      </c>
      <c r="B14" s="164" t="s">
        <v>49</v>
      </c>
      <c r="C14" s="82"/>
      <c r="D14" s="15"/>
      <c r="E14" s="83">
        <v>7</v>
      </c>
      <c r="F14" s="71" t="s">
        <v>83</v>
      </c>
      <c r="G14" s="146">
        <v>4316001502</v>
      </c>
      <c r="H14" s="147"/>
      <c r="I14" s="80">
        <v>277.92599999999999</v>
      </c>
      <c r="J14" s="85"/>
      <c r="K14" s="16">
        <f t="shared" si="23"/>
        <v>7222.08</v>
      </c>
      <c r="L14" s="87">
        <v>7222.08</v>
      </c>
      <c r="M14" s="87">
        <v>0</v>
      </c>
      <c r="N14" s="145">
        <v>0</v>
      </c>
      <c r="O14" s="144">
        <v>0</v>
      </c>
      <c r="P14" s="132">
        <v>3114</v>
      </c>
      <c r="Q14" s="124">
        <v>6351</v>
      </c>
      <c r="R14" s="62">
        <v>7222074</v>
      </c>
      <c r="S14" s="86">
        <f>T14+U14+V14+W14</f>
        <v>-6400</v>
      </c>
      <c r="T14" s="88">
        <v>-6400</v>
      </c>
      <c r="U14" s="107">
        <v>0</v>
      </c>
      <c r="V14" s="145">
        <v>0</v>
      </c>
      <c r="W14" s="145">
        <v>0</v>
      </c>
      <c r="X14" s="62">
        <f t="shared" si="0"/>
        <v>-6400000</v>
      </c>
      <c r="Y14" s="89">
        <f t="shared" si="53"/>
        <v>822.07999999999993</v>
      </c>
      <c r="Z14" s="90">
        <f t="shared" si="54"/>
        <v>822.07999999999993</v>
      </c>
      <c r="AA14" s="90">
        <f t="shared" ref="AA14" si="75">M14+U14</f>
        <v>0</v>
      </c>
      <c r="AB14" s="90">
        <f t="shared" ref="AB14" si="76">N14+V14</f>
        <v>0</v>
      </c>
      <c r="AC14" s="19">
        <f t="shared" si="3"/>
        <v>0</v>
      </c>
      <c r="AD14" s="32">
        <f t="shared" si="57"/>
        <v>822074</v>
      </c>
      <c r="AE14" s="91">
        <f t="shared" si="73"/>
        <v>0</v>
      </c>
      <c r="AF14" s="29">
        <v>0</v>
      </c>
      <c r="AG14" s="29">
        <v>0</v>
      </c>
      <c r="AH14" s="29">
        <v>0</v>
      </c>
      <c r="AI14" s="88">
        <v>0</v>
      </c>
      <c r="AJ14" s="92">
        <f>AK14+AL14</f>
        <v>6400</v>
      </c>
      <c r="AK14" s="30">
        <f>AF184+6400</f>
        <v>6400</v>
      </c>
      <c r="AL14" s="30">
        <v>0</v>
      </c>
      <c r="AM14" s="30">
        <f t="shared" ref="AM14" si="77">AH14</f>
        <v>0</v>
      </c>
      <c r="AN14" s="32">
        <f t="shared" ref="AN14" si="78">AI14</f>
        <v>0</v>
      </c>
      <c r="AO14" s="93">
        <f t="shared" ref="AO14" si="79">AP14</f>
        <v>0</v>
      </c>
      <c r="AP14" s="88">
        <v>0</v>
      </c>
      <c r="AQ14" s="88">
        <v>0</v>
      </c>
      <c r="AR14" s="94">
        <f t="shared" ref="AR14" si="80">AS14</f>
        <v>0</v>
      </c>
      <c r="AS14" s="90">
        <f t="shared" ref="AS14" si="81">AP14</f>
        <v>0</v>
      </c>
      <c r="AT14" s="90"/>
      <c r="AU14" s="90">
        <f t="shared" ref="AU14" si="82">AQ14</f>
        <v>0</v>
      </c>
      <c r="AV14" s="95">
        <f t="shared" si="62"/>
        <v>0</v>
      </c>
      <c r="AW14" s="88">
        <v>0</v>
      </c>
      <c r="AX14" s="88">
        <v>0</v>
      </c>
      <c r="AY14" s="88">
        <v>0</v>
      </c>
      <c r="AZ14" s="96">
        <f t="shared" si="63"/>
        <v>0</v>
      </c>
      <c r="BA14" s="90">
        <f t="shared" si="64"/>
        <v>0</v>
      </c>
      <c r="BB14" s="90">
        <f t="shared" si="65"/>
        <v>0</v>
      </c>
      <c r="BC14" s="90">
        <f t="shared" si="66"/>
        <v>0</v>
      </c>
      <c r="BD14" s="97">
        <f t="shared" si="67"/>
        <v>0</v>
      </c>
      <c r="BE14" s="88">
        <v>0</v>
      </c>
      <c r="BF14" s="88">
        <v>0</v>
      </c>
      <c r="BG14" s="88">
        <v>0</v>
      </c>
      <c r="BH14" s="98">
        <f t="shared" si="68"/>
        <v>0</v>
      </c>
      <c r="BI14" s="90">
        <f t="shared" si="69"/>
        <v>0</v>
      </c>
      <c r="BJ14" s="90">
        <f t="shared" si="70"/>
        <v>0</v>
      </c>
      <c r="BK14" s="90">
        <f t="shared" si="71"/>
        <v>0</v>
      </c>
      <c r="BL14" s="99">
        <v>0</v>
      </c>
      <c r="BM14" s="102">
        <f>I14+K14+AE14+AO14+AV14+BD14+BL14</f>
        <v>7500.0060000000003</v>
      </c>
      <c r="BN14" s="103">
        <f t="shared" si="72"/>
        <v>7500.0059999999994</v>
      </c>
      <c r="BO14" s="12">
        <f t="shared" si="74"/>
        <v>0</v>
      </c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2">
        <f t="shared" si="22"/>
        <v>0</v>
      </c>
      <c r="CB14" s="101"/>
      <c r="CC14" s="101"/>
      <c r="CD14" s="101"/>
      <c r="CE14" s="101"/>
      <c r="CF14" s="101"/>
    </row>
    <row r="15" spans="1:84" s="13" customFormat="1" ht="45" customHeight="1">
      <c r="A15" s="201">
        <v>1</v>
      </c>
      <c r="B15" s="164" t="s">
        <v>49</v>
      </c>
      <c r="C15" s="14" t="s">
        <v>36</v>
      </c>
      <c r="D15" s="108" t="s">
        <v>40</v>
      </c>
      <c r="E15" s="44">
        <v>7</v>
      </c>
      <c r="F15" s="109" t="s">
        <v>59</v>
      </c>
      <c r="G15" s="128">
        <v>4364001911</v>
      </c>
      <c r="H15" s="41"/>
      <c r="I15" s="80">
        <v>0</v>
      </c>
      <c r="J15" s="64"/>
      <c r="K15" s="16">
        <f t="shared" si="23"/>
        <v>6300</v>
      </c>
      <c r="L15" s="77">
        <v>6300</v>
      </c>
      <c r="M15" s="77">
        <v>0</v>
      </c>
      <c r="N15" s="145">
        <v>0</v>
      </c>
      <c r="O15" s="144">
        <v>0</v>
      </c>
      <c r="P15" s="132">
        <v>3133</v>
      </c>
      <c r="Q15" s="124">
        <v>6351</v>
      </c>
      <c r="R15" s="62">
        <v>6300000</v>
      </c>
      <c r="S15" s="16">
        <f t="shared" ref="S15:S17" si="83">T15+U15+V15</f>
        <v>-5600</v>
      </c>
      <c r="T15" s="88">
        <v>-5600</v>
      </c>
      <c r="U15" s="107">
        <v>0</v>
      </c>
      <c r="V15" s="145">
        <v>0</v>
      </c>
      <c r="W15" s="145">
        <v>0</v>
      </c>
      <c r="X15" s="62">
        <f t="shared" si="0"/>
        <v>-5600000</v>
      </c>
      <c r="Y15" s="26">
        <f t="shared" si="1"/>
        <v>700</v>
      </c>
      <c r="Z15" s="19">
        <f t="shared" si="2"/>
        <v>700</v>
      </c>
      <c r="AA15" s="19">
        <v>0</v>
      </c>
      <c r="AB15" s="19">
        <f t="shared" si="2"/>
        <v>0</v>
      </c>
      <c r="AC15" s="19">
        <f t="shared" si="3"/>
        <v>0</v>
      </c>
      <c r="AD15" s="32">
        <f t="shared" si="57"/>
        <v>700000</v>
      </c>
      <c r="AE15" s="23">
        <f t="shared" si="73"/>
        <v>0</v>
      </c>
      <c r="AF15" s="17">
        <v>0</v>
      </c>
      <c r="AG15" s="29">
        <v>0</v>
      </c>
      <c r="AH15" s="17">
        <v>0</v>
      </c>
      <c r="AI15" s="17">
        <v>0</v>
      </c>
      <c r="AJ15" s="92">
        <f t="shared" si="52"/>
        <v>5600</v>
      </c>
      <c r="AK15" s="30">
        <v>5600</v>
      </c>
      <c r="AL15" s="30">
        <v>0</v>
      </c>
      <c r="AM15" s="30">
        <f t="shared" si="5"/>
        <v>0</v>
      </c>
      <c r="AN15" s="32">
        <f t="shared" si="6"/>
        <v>0</v>
      </c>
      <c r="AO15" s="37">
        <f t="shared" si="7"/>
        <v>0</v>
      </c>
      <c r="AP15" s="17">
        <v>0</v>
      </c>
      <c r="AQ15" s="17">
        <v>0</v>
      </c>
      <c r="AR15" s="22">
        <f t="shared" si="8"/>
        <v>0</v>
      </c>
      <c r="AS15" s="19">
        <f t="shared" si="9"/>
        <v>0</v>
      </c>
      <c r="AT15" s="19"/>
      <c r="AU15" s="19">
        <f t="shared" si="10"/>
        <v>0</v>
      </c>
      <c r="AV15" s="33">
        <f t="shared" si="11"/>
        <v>0</v>
      </c>
      <c r="AW15" s="17">
        <v>0</v>
      </c>
      <c r="AX15" s="17">
        <v>0</v>
      </c>
      <c r="AY15" s="17">
        <v>0</v>
      </c>
      <c r="AZ15" s="30">
        <f t="shared" si="12"/>
        <v>0</v>
      </c>
      <c r="BA15" s="19">
        <f t="shared" si="13"/>
        <v>0</v>
      </c>
      <c r="BB15" s="19">
        <f t="shared" si="14"/>
        <v>0</v>
      </c>
      <c r="BC15" s="19">
        <f t="shared" si="15"/>
        <v>0</v>
      </c>
      <c r="BD15" s="73">
        <f t="shared" si="16"/>
        <v>0</v>
      </c>
      <c r="BE15" s="17">
        <v>0</v>
      </c>
      <c r="BF15" s="17">
        <v>0</v>
      </c>
      <c r="BG15" s="17">
        <v>0</v>
      </c>
      <c r="BH15" s="27">
        <f t="shared" si="17"/>
        <v>0</v>
      </c>
      <c r="BI15" s="19">
        <f t="shared" si="18"/>
        <v>0</v>
      </c>
      <c r="BJ15" s="19">
        <f t="shared" si="18"/>
        <v>0</v>
      </c>
      <c r="BK15" s="19">
        <f>BG15</f>
        <v>0</v>
      </c>
      <c r="BL15" s="99">
        <v>500</v>
      </c>
      <c r="BM15" s="102">
        <f>I15+K15+AE15+AO15+AV15+BD15+BL15</f>
        <v>6800</v>
      </c>
      <c r="BN15" s="76">
        <f>I15+Y15+AJ15+AR15+BL15+BH15+AZ15</f>
        <v>6800</v>
      </c>
      <c r="BO15" s="12">
        <f t="shared" si="74"/>
        <v>0</v>
      </c>
      <c r="CA15" s="12">
        <f t="shared" si="22"/>
        <v>0</v>
      </c>
    </row>
    <row r="16" spans="1:84" s="13" customFormat="1" ht="39" customHeight="1">
      <c r="A16" s="201">
        <v>1</v>
      </c>
      <c r="B16" s="164" t="s">
        <v>49</v>
      </c>
      <c r="C16" s="14" t="s">
        <v>36</v>
      </c>
      <c r="D16" s="108" t="s">
        <v>40</v>
      </c>
      <c r="E16" s="45">
        <v>7</v>
      </c>
      <c r="F16" s="129" t="s">
        <v>60</v>
      </c>
      <c r="G16" s="130" t="s">
        <v>61</v>
      </c>
      <c r="H16" s="42"/>
      <c r="I16" s="80">
        <v>0</v>
      </c>
      <c r="J16" s="65"/>
      <c r="K16" s="16">
        <f t="shared" ref="K16:K20" si="84">L16+M16+O16+N16</f>
        <v>8800</v>
      </c>
      <c r="L16" s="216">
        <v>8800</v>
      </c>
      <c r="M16" s="77">
        <v>0</v>
      </c>
      <c r="N16" s="145">
        <v>0</v>
      </c>
      <c r="O16" s="144">
        <v>0</v>
      </c>
      <c r="P16" s="123">
        <v>3127</v>
      </c>
      <c r="Q16" s="176">
        <v>6351</v>
      </c>
      <c r="R16" s="62">
        <v>8650000</v>
      </c>
      <c r="S16" s="16">
        <f t="shared" si="83"/>
        <v>-8000</v>
      </c>
      <c r="T16" s="88">
        <v>-8000</v>
      </c>
      <c r="U16" s="107">
        <v>0</v>
      </c>
      <c r="V16" s="145">
        <v>0</v>
      </c>
      <c r="W16" s="145">
        <v>0</v>
      </c>
      <c r="X16" s="62">
        <f t="shared" si="0"/>
        <v>-8000000</v>
      </c>
      <c r="Y16" s="26">
        <f>Z16+AA16+AB16</f>
        <v>800</v>
      </c>
      <c r="Z16" s="19">
        <f t="shared" si="2"/>
        <v>800</v>
      </c>
      <c r="AA16" s="19">
        <f t="shared" si="2"/>
        <v>0</v>
      </c>
      <c r="AB16" s="19">
        <f t="shared" si="2"/>
        <v>0</v>
      </c>
      <c r="AC16" s="19">
        <f t="shared" si="3"/>
        <v>0</v>
      </c>
      <c r="AD16" s="32">
        <f t="shared" si="57"/>
        <v>650000</v>
      </c>
      <c r="AE16" s="23">
        <f t="shared" si="73"/>
        <v>0</v>
      </c>
      <c r="AF16" s="17">
        <v>0</v>
      </c>
      <c r="AG16" s="17">
        <v>0</v>
      </c>
      <c r="AH16" s="17">
        <v>0</v>
      </c>
      <c r="AI16" s="17">
        <v>0</v>
      </c>
      <c r="AJ16" s="92">
        <f t="shared" si="52"/>
        <v>8000</v>
      </c>
      <c r="AK16" s="19">
        <v>8000</v>
      </c>
      <c r="AL16" s="19">
        <f t="shared" ref="AL16" si="85">AG16</f>
        <v>0</v>
      </c>
      <c r="AM16" s="19">
        <f t="shared" ref="AM16:AN16" si="86">AH16</f>
        <v>0</v>
      </c>
      <c r="AN16" s="20">
        <f t="shared" si="86"/>
        <v>0</v>
      </c>
      <c r="AO16" s="37">
        <f t="shared" si="7"/>
        <v>0</v>
      </c>
      <c r="AP16" s="17">
        <v>0</v>
      </c>
      <c r="AQ16" s="17">
        <v>0</v>
      </c>
      <c r="AR16" s="22">
        <f t="shared" si="8"/>
        <v>0</v>
      </c>
      <c r="AS16" s="19">
        <f t="shared" si="9"/>
        <v>0</v>
      </c>
      <c r="AT16" s="19"/>
      <c r="AU16" s="19">
        <f t="shared" si="10"/>
        <v>0</v>
      </c>
      <c r="AV16" s="33">
        <f t="shared" si="11"/>
        <v>0</v>
      </c>
      <c r="AW16" s="17">
        <v>0</v>
      </c>
      <c r="AX16" s="17">
        <v>0</v>
      </c>
      <c r="AY16" s="17">
        <v>0</v>
      </c>
      <c r="AZ16" s="30">
        <f t="shared" si="12"/>
        <v>0</v>
      </c>
      <c r="BA16" s="19">
        <f t="shared" si="13"/>
        <v>0</v>
      </c>
      <c r="BB16" s="19">
        <f t="shared" si="14"/>
        <v>0</v>
      </c>
      <c r="BC16" s="19">
        <f t="shared" si="15"/>
        <v>0</v>
      </c>
      <c r="BD16" s="73">
        <f t="shared" si="16"/>
        <v>0</v>
      </c>
      <c r="BE16" s="17">
        <v>0</v>
      </c>
      <c r="BF16" s="17">
        <v>0</v>
      </c>
      <c r="BG16" s="17">
        <v>0</v>
      </c>
      <c r="BH16" s="27">
        <f t="shared" si="17"/>
        <v>0</v>
      </c>
      <c r="BI16" s="19">
        <f t="shared" si="18"/>
        <v>0</v>
      </c>
      <c r="BJ16" s="19">
        <f t="shared" si="18"/>
        <v>0</v>
      </c>
      <c r="BK16" s="19">
        <f t="shared" si="18"/>
        <v>0</v>
      </c>
      <c r="BL16" s="24">
        <f t="shared" ref="BL16:BL18" si="87">BK16+BC16+AV16+AN16</f>
        <v>0</v>
      </c>
      <c r="BM16" s="102">
        <f t="shared" ref="BM16:BM18" si="88">I16+K16+AE16+AO16+AV16+BD16+BL16</f>
        <v>8800</v>
      </c>
      <c r="BN16" s="76">
        <f t="shared" si="20"/>
        <v>8800</v>
      </c>
      <c r="BO16" s="12">
        <f t="shared" si="74"/>
        <v>0</v>
      </c>
      <c r="CA16" s="12">
        <f t="shared" si="22"/>
        <v>0</v>
      </c>
    </row>
    <row r="17" spans="1:84" s="13" customFormat="1" ht="39" customHeight="1">
      <c r="A17" s="201">
        <v>1</v>
      </c>
      <c r="B17" s="164" t="s">
        <v>49</v>
      </c>
      <c r="C17" s="14" t="s">
        <v>36</v>
      </c>
      <c r="D17" s="108" t="s">
        <v>41</v>
      </c>
      <c r="E17" s="45">
        <v>7</v>
      </c>
      <c r="F17" s="110" t="s">
        <v>62</v>
      </c>
      <c r="G17" s="130">
        <v>4457001223</v>
      </c>
      <c r="H17" s="42"/>
      <c r="I17" s="80">
        <v>0</v>
      </c>
      <c r="J17" s="65"/>
      <c r="K17" s="16">
        <f>L17+M17+O17+N17</f>
        <v>3700</v>
      </c>
      <c r="L17" s="77">
        <v>3700</v>
      </c>
      <c r="M17" s="77">
        <v>0</v>
      </c>
      <c r="N17" s="145">
        <v>0</v>
      </c>
      <c r="O17" s="144">
        <v>0</v>
      </c>
      <c r="P17" s="123">
        <v>3122</v>
      </c>
      <c r="Q17" s="124">
        <v>6351</v>
      </c>
      <c r="R17" s="62">
        <v>3700000</v>
      </c>
      <c r="S17" s="16">
        <f t="shared" si="83"/>
        <v>-3200</v>
      </c>
      <c r="T17" s="88">
        <v>-3200</v>
      </c>
      <c r="U17" s="107">
        <v>0</v>
      </c>
      <c r="V17" s="145">
        <v>0</v>
      </c>
      <c r="W17" s="145">
        <v>0</v>
      </c>
      <c r="X17" s="62">
        <f t="shared" si="0"/>
        <v>-3200000</v>
      </c>
      <c r="Y17" s="26">
        <f>Z17+AA17+AB17</f>
        <v>500</v>
      </c>
      <c r="Z17" s="19">
        <f t="shared" si="2"/>
        <v>500</v>
      </c>
      <c r="AA17" s="19">
        <f t="shared" si="2"/>
        <v>0</v>
      </c>
      <c r="AB17" s="19">
        <f t="shared" si="2"/>
        <v>0</v>
      </c>
      <c r="AC17" s="19">
        <f t="shared" si="3"/>
        <v>0</v>
      </c>
      <c r="AD17" s="32">
        <f t="shared" si="57"/>
        <v>500000</v>
      </c>
      <c r="AE17" s="23">
        <f t="shared" ref="AE17:AE18" si="89">AF17+AG17+AH17</f>
        <v>0</v>
      </c>
      <c r="AF17" s="17">
        <v>0</v>
      </c>
      <c r="AG17" s="17">
        <v>0</v>
      </c>
      <c r="AH17" s="17">
        <v>0</v>
      </c>
      <c r="AI17" s="17">
        <v>0</v>
      </c>
      <c r="AJ17" s="92">
        <f t="shared" si="52"/>
        <v>3200</v>
      </c>
      <c r="AK17" s="19">
        <v>3200</v>
      </c>
      <c r="AL17" s="19">
        <f t="shared" ref="AL17:AL18" si="90">AG17</f>
        <v>0</v>
      </c>
      <c r="AM17" s="19">
        <f t="shared" ref="AM17:AM18" si="91">AH17</f>
        <v>0</v>
      </c>
      <c r="AN17" s="20">
        <f t="shared" ref="AN17:AN18" si="92">AI17</f>
        <v>0</v>
      </c>
      <c r="AO17" s="37">
        <f t="shared" ref="AO17:AO18" si="93">AP17</f>
        <v>0</v>
      </c>
      <c r="AP17" s="17">
        <v>0</v>
      </c>
      <c r="AQ17" s="17">
        <v>0</v>
      </c>
      <c r="AR17" s="22">
        <f t="shared" ref="AR17:AR18" si="94">AS17</f>
        <v>0</v>
      </c>
      <c r="AS17" s="19">
        <f t="shared" ref="AS17:AS18" si="95">AP17</f>
        <v>0</v>
      </c>
      <c r="AT17" s="19"/>
      <c r="AU17" s="19">
        <f t="shared" ref="AU17:AU18" si="96">AQ17</f>
        <v>0</v>
      </c>
      <c r="AV17" s="33">
        <f t="shared" ref="AV17:AV18" si="97">AW17</f>
        <v>0</v>
      </c>
      <c r="AW17" s="17">
        <v>0</v>
      </c>
      <c r="AX17" s="17">
        <v>0</v>
      </c>
      <c r="AY17" s="17">
        <v>0</v>
      </c>
      <c r="AZ17" s="30">
        <f t="shared" ref="AZ17:AZ18" si="98">BA17</f>
        <v>0</v>
      </c>
      <c r="BA17" s="19">
        <f t="shared" ref="BA17:BA18" si="99">AW17</f>
        <v>0</v>
      </c>
      <c r="BB17" s="19">
        <f t="shared" ref="BB17:BB18" si="100">AX17</f>
        <v>0</v>
      </c>
      <c r="BC17" s="19">
        <f t="shared" ref="BC17:BC18" si="101">AY17</f>
        <v>0</v>
      </c>
      <c r="BD17" s="73">
        <f t="shared" ref="BD17:BD18" si="102">BE17</f>
        <v>0</v>
      </c>
      <c r="BE17" s="17">
        <v>0</v>
      </c>
      <c r="BF17" s="17">
        <v>0</v>
      </c>
      <c r="BG17" s="17">
        <v>0</v>
      </c>
      <c r="BH17" s="27">
        <f t="shared" ref="BH17:BH18" si="103">BI17</f>
        <v>0</v>
      </c>
      <c r="BI17" s="19">
        <f t="shared" ref="BI17:BI18" si="104">BE17</f>
        <v>0</v>
      </c>
      <c r="BJ17" s="19">
        <f t="shared" ref="BJ17:BJ18" si="105">BF17</f>
        <v>0</v>
      </c>
      <c r="BK17" s="19">
        <f t="shared" ref="BK17:BK18" si="106">BG17</f>
        <v>0</v>
      </c>
      <c r="BL17" s="24">
        <f t="shared" si="87"/>
        <v>0</v>
      </c>
      <c r="BM17" s="102">
        <f>I17+K17+AE17+AO17+AV17+BD17+BL17</f>
        <v>3700</v>
      </c>
      <c r="BN17" s="76">
        <f>I17+Y17+AJ17+AR17+BL17+BH17+AZ17</f>
        <v>3700</v>
      </c>
      <c r="BO17" s="12">
        <f t="shared" si="74"/>
        <v>0</v>
      </c>
      <c r="CA17" s="12">
        <f>BN17-BM17</f>
        <v>0</v>
      </c>
    </row>
    <row r="18" spans="1:84" s="13" customFormat="1" ht="39" customHeight="1">
      <c r="A18" s="201">
        <v>1</v>
      </c>
      <c r="B18" s="164" t="s">
        <v>49</v>
      </c>
      <c r="C18" s="14" t="s">
        <v>36</v>
      </c>
      <c r="D18" s="108" t="s">
        <v>41</v>
      </c>
      <c r="E18" s="45">
        <v>7</v>
      </c>
      <c r="F18" s="131" t="s">
        <v>65</v>
      </c>
      <c r="G18" s="126">
        <v>4458001414</v>
      </c>
      <c r="H18" s="42"/>
      <c r="I18" s="35">
        <v>0</v>
      </c>
      <c r="J18" s="65"/>
      <c r="K18" s="16">
        <f t="shared" si="84"/>
        <v>3000</v>
      </c>
      <c r="L18" s="77">
        <v>3000</v>
      </c>
      <c r="M18" s="77">
        <v>0</v>
      </c>
      <c r="N18" s="145">
        <v>0</v>
      </c>
      <c r="O18" s="144">
        <v>0</v>
      </c>
      <c r="P18" s="123">
        <v>3112</v>
      </c>
      <c r="Q18" s="124">
        <v>6351</v>
      </c>
      <c r="R18" s="62">
        <v>3000000</v>
      </c>
      <c r="S18" s="16">
        <f t="shared" ref="S18:S19" si="107">T18+U18+V18</f>
        <v>-2500</v>
      </c>
      <c r="T18" s="88">
        <v>-2500</v>
      </c>
      <c r="U18" s="107">
        <v>0</v>
      </c>
      <c r="V18" s="145">
        <v>0</v>
      </c>
      <c r="W18" s="145">
        <v>0</v>
      </c>
      <c r="X18" s="62">
        <f t="shared" si="0"/>
        <v>-2500000</v>
      </c>
      <c r="Y18" s="26">
        <f t="shared" ref="Y18" si="108">Z18+AA18+AB18</f>
        <v>500</v>
      </c>
      <c r="Z18" s="19">
        <f t="shared" si="2"/>
        <v>500</v>
      </c>
      <c r="AA18" s="19">
        <f>M18+U18</f>
        <v>0</v>
      </c>
      <c r="AB18" s="19">
        <f t="shared" si="2"/>
        <v>0</v>
      </c>
      <c r="AC18" s="19">
        <f t="shared" si="3"/>
        <v>0</v>
      </c>
      <c r="AD18" s="32">
        <f t="shared" si="57"/>
        <v>500000</v>
      </c>
      <c r="AE18" s="23">
        <f t="shared" si="89"/>
        <v>0</v>
      </c>
      <c r="AF18" s="17">
        <v>0</v>
      </c>
      <c r="AG18" s="17">
        <v>0</v>
      </c>
      <c r="AH18" s="17">
        <v>0</v>
      </c>
      <c r="AI18" s="17">
        <v>0</v>
      </c>
      <c r="AJ18" s="92">
        <f t="shared" si="52"/>
        <v>2500</v>
      </c>
      <c r="AK18" s="19">
        <v>2500</v>
      </c>
      <c r="AL18" s="19">
        <f t="shared" si="90"/>
        <v>0</v>
      </c>
      <c r="AM18" s="19">
        <f t="shared" si="91"/>
        <v>0</v>
      </c>
      <c r="AN18" s="20">
        <f t="shared" si="92"/>
        <v>0</v>
      </c>
      <c r="AO18" s="37">
        <f t="shared" si="93"/>
        <v>0</v>
      </c>
      <c r="AP18" s="17">
        <v>0</v>
      </c>
      <c r="AQ18" s="17">
        <v>0</v>
      </c>
      <c r="AR18" s="22">
        <f t="shared" si="94"/>
        <v>0</v>
      </c>
      <c r="AS18" s="19">
        <f t="shared" si="95"/>
        <v>0</v>
      </c>
      <c r="AT18" s="19"/>
      <c r="AU18" s="19">
        <f t="shared" si="96"/>
        <v>0</v>
      </c>
      <c r="AV18" s="33">
        <f t="shared" si="97"/>
        <v>0</v>
      </c>
      <c r="AW18" s="17">
        <v>0</v>
      </c>
      <c r="AX18" s="17">
        <v>0</v>
      </c>
      <c r="AY18" s="17">
        <v>0</v>
      </c>
      <c r="AZ18" s="30">
        <f t="shared" si="98"/>
        <v>0</v>
      </c>
      <c r="BA18" s="19">
        <f t="shared" si="99"/>
        <v>0</v>
      </c>
      <c r="BB18" s="19">
        <f t="shared" si="100"/>
        <v>0</v>
      </c>
      <c r="BC18" s="19">
        <f t="shared" si="101"/>
        <v>0</v>
      </c>
      <c r="BD18" s="73">
        <f t="shared" si="102"/>
        <v>0</v>
      </c>
      <c r="BE18" s="17">
        <v>0</v>
      </c>
      <c r="BF18" s="17">
        <v>0</v>
      </c>
      <c r="BG18" s="17">
        <v>0</v>
      </c>
      <c r="BH18" s="27">
        <f t="shared" si="103"/>
        <v>0</v>
      </c>
      <c r="BI18" s="19">
        <f t="shared" si="104"/>
        <v>0</v>
      </c>
      <c r="BJ18" s="19">
        <f t="shared" si="105"/>
        <v>0</v>
      </c>
      <c r="BK18" s="19">
        <f t="shared" si="106"/>
        <v>0</v>
      </c>
      <c r="BL18" s="24">
        <f t="shared" si="87"/>
        <v>0</v>
      </c>
      <c r="BM18" s="102">
        <f t="shared" si="88"/>
        <v>3000</v>
      </c>
      <c r="BN18" s="76">
        <f t="shared" si="20"/>
        <v>3000</v>
      </c>
      <c r="BO18" s="12">
        <f t="shared" si="74"/>
        <v>0</v>
      </c>
      <c r="CA18" s="12">
        <f t="shared" si="22"/>
        <v>0</v>
      </c>
    </row>
    <row r="19" spans="1:84" s="13" customFormat="1" ht="39" customHeight="1">
      <c r="A19" s="201">
        <v>1</v>
      </c>
      <c r="B19" s="164" t="s">
        <v>49</v>
      </c>
      <c r="C19" s="14" t="s">
        <v>36</v>
      </c>
      <c r="D19" s="108" t="s">
        <v>41</v>
      </c>
      <c r="E19" s="45">
        <v>7</v>
      </c>
      <c r="F19" s="133" t="s">
        <v>66</v>
      </c>
      <c r="G19" s="130">
        <v>4460001222</v>
      </c>
      <c r="H19" s="42"/>
      <c r="I19" s="35">
        <v>0</v>
      </c>
      <c r="J19" s="65"/>
      <c r="K19" s="16">
        <f t="shared" si="84"/>
        <v>4000</v>
      </c>
      <c r="L19" s="77">
        <v>4000</v>
      </c>
      <c r="M19" s="77">
        <v>0</v>
      </c>
      <c r="N19" s="145">
        <v>0</v>
      </c>
      <c r="O19" s="144">
        <v>0</v>
      </c>
      <c r="P19" s="123">
        <v>3122</v>
      </c>
      <c r="Q19" s="124">
        <v>6351</v>
      </c>
      <c r="R19" s="62">
        <v>4000000</v>
      </c>
      <c r="S19" s="16">
        <f t="shared" si="107"/>
        <v>-3500</v>
      </c>
      <c r="T19" s="88">
        <v>-3500</v>
      </c>
      <c r="U19" s="107">
        <v>0</v>
      </c>
      <c r="V19" s="145">
        <v>0</v>
      </c>
      <c r="W19" s="145">
        <v>0</v>
      </c>
      <c r="X19" s="62">
        <f t="shared" si="0"/>
        <v>-3500000</v>
      </c>
      <c r="Y19" s="26">
        <f t="shared" ref="Y19:Y20" si="109">Z19+AA19+AB19</f>
        <v>500</v>
      </c>
      <c r="Z19" s="19">
        <f t="shared" ref="Z19:Z20" si="110">L19+T19</f>
        <v>500</v>
      </c>
      <c r="AA19" s="19">
        <f t="shared" ref="AA19:AA20" si="111">M19+U19</f>
        <v>0</v>
      </c>
      <c r="AB19" s="19">
        <f t="shared" ref="AB19:AB20" si="112">N19+V19</f>
        <v>0</v>
      </c>
      <c r="AC19" s="19">
        <f t="shared" si="3"/>
        <v>0</v>
      </c>
      <c r="AD19" s="32">
        <f t="shared" si="57"/>
        <v>500000</v>
      </c>
      <c r="AE19" s="23">
        <f t="shared" ref="AE19:AE20" si="113">AF19+AG19+AH19</f>
        <v>0</v>
      </c>
      <c r="AF19" s="17">
        <v>0</v>
      </c>
      <c r="AG19" s="17">
        <v>0</v>
      </c>
      <c r="AH19" s="17">
        <v>0</v>
      </c>
      <c r="AI19" s="17">
        <v>0</v>
      </c>
      <c r="AJ19" s="92">
        <f t="shared" si="52"/>
        <v>3500</v>
      </c>
      <c r="AK19" s="19">
        <v>3500</v>
      </c>
      <c r="AL19" s="19">
        <f t="shared" ref="AL19:AL20" si="114">AG19</f>
        <v>0</v>
      </c>
      <c r="AM19" s="19">
        <f t="shared" ref="AM19:AM20" si="115">AH19</f>
        <v>0</v>
      </c>
      <c r="AN19" s="20">
        <f t="shared" ref="AN19:AN20" si="116">AI19</f>
        <v>0</v>
      </c>
      <c r="AO19" s="37">
        <f t="shared" ref="AO19:AO20" si="117">AP19</f>
        <v>0</v>
      </c>
      <c r="AP19" s="17">
        <v>0</v>
      </c>
      <c r="AQ19" s="17">
        <v>0</v>
      </c>
      <c r="AR19" s="22">
        <f t="shared" ref="AR19:AR20" si="118">AS19</f>
        <v>0</v>
      </c>
      <c r="AS19" s="19">
        <f t="shared" ref="AS19:AS20" si="119">AP19</f>
        <v>0</v>
      </c>
      <c r="AT19" s="19"/>
      <c r="AU19" s="19">
        <f t="shared" ref="AU19:AU20" si="120">AQ19</f>
        <v>0</v>
      </c>
      <c r="AV19" s="33">
        <f t="shared" ref="AV19:AV20" si="121">AW19</f>
        <v>0</v>
      </c>
      <c r="AW19" s="17">
        <v>0</v>
      </c>
      <c r="AX19" s="17">
        <v>0</v>
      </c>
      <c r="AY19" s="17">
        <v>0</v>
      </c>
      <c r="AZ19" s="30">
        <f t="shared" ref="AZ19:AZ20" si="122">BA19</f>
        <v>0</v>
      </c>
      <c r="BA19" s="19">
        <f t="shared" ref="BA19:BA20" si="123">AW19</f>
        <v>0</v>
      </c>
      <c r="BB19" s="19">
        <f t="shared" ref="BB19:BB20" si="124">AX19</f>
        <v>0</v>
      </c>
      <c r="BC19" s="19">
        <f t="shared" ref="BC19:BC20" si="125">AY19</f>
        <v>0</v>
      </c>
      <c r="BD19" s="73">
        <f t="shared" ref="BD19:BD20" si="126">BE19</f>
        <v>0</v>
      </c>
      <c r="BE19" s="17">
        <v>0</v>
      </c>
      <c r="BF19" s="17">
        <v>0</v>
      </c>
      <c r="BG19" s="17">
        <v>0</v>
      </c>
      <c r="BH19" s="27">
        <f t="shared" ref="BH19:BH20" si="127">BI19</f>
        <v>0</v>
      </c>
      <c r="BI19" s="19">
        <f t="shared" ref="BI19:BI20" si="128">BE19</f>
        <v>0</v>
      </c>
      <c r="BJ19" s="19">
        <f t="shared" ref="BJ19:BJ20" si="129">BF19</f>
        <v>0</v>
      </c>
      <c r="BK19" s="19">
        <f t="shared" ref="BK19:BK20" si="130">BG19</f>
        <v>0</v>
      </c>
      <c r="BL19" s="24">
        <f t="shared" ref="BL19:BL20" si="131">BK19+BC19+AV19+AN19</f>
        <v>0</v>
      </c>
      <c r="BM19" s="102">
        <f t="shared" ref="BM19:BM20" si="132">I19+K19+AE19+AO19+AV19+BD19+BL19</f>
        <v>4000</v>
      </c>
      <c r="BN19" s="76">
        <f t="shared" ref="BN19:BN20" si="133">I19+Y19+AJ19+AR19+BL19+BH19+AZ19</f>
        <v>4000</v>
      </c>
      <c r="BO19" s="12">
        <f t="shared" si="74"/>
        <v>0</v>
      </c>
      <c r="CA19" s="12">
        <f t="shared" si="22"/>
        <v>0</v>
      </c>
    </row>
    <row r="20" spans="1:84" s="13" customFormat="1" ht="39" customHeight="1">
      <c r="A20" s="201">
        <v>1</v>
      </c>
      <c r="B20" s="164" t="s">
        <v>49</v>
      </c>
      <c r="C20" s="14" t="s">
        <v>36</v>
      </c>
      <c r="D20" s="108" t="s">
        <v>41</v>
      </c>
      <c r="E20" s="45">
        <v>7</v>
      </c>
      <c r="F20" s="131" t="s">
        <v>67</v>
      </c>
      <c r="G20" s="130">
        <v>4463001914</v>
      </c>
      <c r="H20" s="42"/>
      <c r="I20" s="35">
        <v>0</v>
      </c>
      <c r="J20" s="65"/>
      <c r="K20" s="16">
        <f t="shared" si="84"/>
        <v>3000</v>
      </c>
      <c r="L20" s="77">
        <v>3000</v>
      </c>
      <c r="M20" s="77">
        <v>0</v>
      </c>
      <c r="N20" s="145">
        <v>0</v>
      </c>
      <c r="O20" s="144">
        <v>0</v>
      </c>
      <c r="P20" s="123">
        <v>3133</v>
      </c>
      <c r="Q20" s="124">
        <v>6351</v>
      </c>
      <c r="R20" s="62">
        <v>3000000</v>
      </c>
      <c r="S20" s="16">
        <f t="shared" ref="S20:S31" si="134">T20+U20+V20</f>
        <v>-2500</v>
      </c>
      <c r="T20" s="88">
        <v>-2500</v>
      </c>
      <c r="U20" s="107">
        <v>0</v>
      </c>
      <c r="V20" s="145">
        <v>0</v>
      </c>
      <c r="W20" s="145">
        <v>0</v>
      </c>
      <c r="X20" s="62">
        <f t="shared" si="0"/>
        <v>-2500000</v>
      </c>
      <c r="Y20" s="26">
        <f t="shared" si="109"/>
        <v>500</v>
      </c>
      <c r="Z20" s="19">
        <f t="shared" si="110"/>
        <v>500</v>
      </c>
      <c r="AA20" s="19">
        <f t="shared" si="111"/>
        <v>0</v>
      </c>
      <c r="AB20" s="19">
        <f t="shared" si="112"/>
        <v>0</v>
      </c>
      <c r="AC20" s="19">
        <f t="shared" si="3"/>
        <v>0</v>
      </c>
      <c r="AD20" s="32">
        <f t="shared" ref="AD20:AD26" si="135">R20+X20</f>
        <v>500000</v>
      </c>
      <c r="AE20" s="23">
        <f t="shared" si="113"/>
        <v>0</v>
      </c>
      <c r="AF20" s="17">
        <v>0</v>
      </c>
      <c r="AG20" s="17">
        <v>0</v>
      </c>
      <c r="AH20" s="17">
        <v>0</v>
      </c>
      <c r="AI20" s="17">
        <v>0</v>
      </c>
      <c r="AJ20" s="92">
        <f t="shared" si="52"/>
        <v>2500</v>
      </c>
      <c r="AK20" s="19">
        <v>2500</v>
      </c>
      <c r="AL20" s="19">
        <f t="shared" si="114"/>
        <v>0</v>
      </c>
      <c r="AM20" s="19">
        <f t="shared" si="115"/>
        <v>0</v>
      </c>
      <c r="AN20" s="20">
        <f t="shared" si="116"/>
        <v>0</v>
      </c>
      <c r="AO20" s="37">
        <f t="shared" si="117"/>
        <v>0</v>
      </c>
      <c r="AP20" s="17">
        <v>0</v>
      </c>
      <c r="AQ20" s="17">
        <v>0</v>
      </c>
      <c r="AR20" s="22">
        <f t="shared" si="118"/>
        <v>0</v>
      </c>
      <c r="AS20" s="19">
        <f t="shared" si="119"/>
        <v>0</v>
      </c>
      <c r="AT20" s="19"/>
      <c r="AU20" s="19">
        <f t="shared" si="120"/>
        <v>0</v>
      </c>
      <c r="AV20" s="33">
        <f t="shared" si="121"/>
        <v>0</v>
      </c>
      <c r="AW20" s="17">
        <v>0</v>
      </c>
      <c r="AX20" s="17">
        <v>0</v>
      </c>
      <c r="AY20" s="17">
        <v>0</v>
      </c>
      <c r="AZ20" s="30">
        <f t="shared" si="122"/>
        <v>0</v>
      </c>
      <c r="BA20" s="19">
        <f t="shared" si="123"/>
        <v>0</v>
      </c>
      <c r="BB20" s="19">
        <f t="shared" si="124"/>
        <v>0</v>
      </c>
      <c r="BC20" s="19">
        <f t="shared" si="125"/>
        <v>0</v>
      </c>
      <c r="BD20" s="73">
        <f t="shared" si="126"/>
        <v>0</v>
      </c>
      <c r="BE20" s="17">
        <v>0</v>
      </c>
      <c r="BF20" s="17">
        <v>0</v>
      </c>
      <c r="BG20" s="17">
        <v>0</v>
      </c>
      <c r="BH20" s="27">
        <f t="shared" si="127"/>
        <v>0</v>
      </c>
      <c r="BI20" s="19">
        <f t="shared" si="128"/>
        <v>0</v>
      </c>
      <c r="BJ20" s="19">
        <f t="shared" si="129"/>
        <v>0</v>
      </c>
      <c r="BK20" s="19">
        <f t="shared" si="130"/>
        <v>0</v>
      </c>
      <c r="BL20" s="24">
        <f t="shared" si="131"/>
        <v>0</v>
      </c>
      <c r="BM20" s="102">
        <f t="shared" si="132"/>
        <v>3000</v>
      </c>
      <c r="BN20" s="76">
        <f t="shared" si="133"/>
        <v>3000</v>
      </c>
      <c r="BO20" s="12">
        <f t="shared" si="74"/>
        <v>0</v>
      </c>
      <c r="CA20" s="12">
        <f t="shared" si="22"/>
        <v>0</v>
      </c>
    </row>
    <row r="21" spans="1:84" s="13" customFormat="1" ht="45">
      <c r="A21" s="201">
        <v>1.2</v>
      </c>
      <c r="B21" s="164" t="s">
        <v>49</v>
      </c>
      <c r="C21" s="82" t="s">
        <v>37</v>
      </c>
      <c r="D21" s="15" t="s">
        <v>42</v>
      </c>
      <c r="E21" s="83">
        <v>7</v>
      </c>
      <c r="F21" s="208" t="s">
        <v>53</v>
      </c>
      <c r="G21" s="159" t="s">
        <v>54</v>
      </c>
      <c r="H21" s="84"/>
      <c r="I21" s="80">
        <v>1395</v>
      </c>
      <c r="J21" s="85"/>
      <c r="K21" s="16">
        <f t="shared" ref="K21:K33" si="136">L21+M21+O21+N21</f>
        <v>62170.11</v>
      </c>
      <c r="L21" s="87">
        <v>34170.11</v>
      </c>
      <c r="M21" s="77">
        <v>28000</v>
      </c>
      <c r="N21" s="145">
        <v>0</v>
      </c>
      <c r="O21" s="144">
        <v>0</v>
      </c>
      <c r="P21" s="123">
        <v>3127</v>
      </c>
      <c r="Q21" s="124">
        <v>6351</v>
      </c>
      <c r="R21" s="62">
        <v>62170110</v>
      </c>
      <c r="S21" s="86">
        <f t="shared" si="134"/>
        <v>-62000</v>
      </c>
      <c r="T21" s="88">
        <v>-34000</v>
      </c>
      <c r="U21" s="107">
        <v>-28000</v>
      </c>
      <c r="V21" s="145">
        <v>0</v>
      </c>
      <c r="W21" s="145">
        <v>0</v>
      </c>
      <c r="X21" s="62">
        <f t="shared" ref="X21:X26" si="137">(T21+U21)*1000</f>
        <v>-62000000</v>
      </c>
      <c r="Y21" s="89">
        <f>Z21+AA21</f>
        <v>170.11000000000058</v>
      </c>
      <c r="Z21" s="90">
        <f t="shared" ref="Z21:AB28" si="138">L21+T21</f>
        <v>170.11000000000058</v>
      </c>
      <c r="AA21" s="90">
        <f t="shared" si="138"/>
        <v>0</v>
      </c>
      <c r="AB21" s="90">
        <f t="shared" si="138"/>
        <v>0</v>
      </c>
      <c r="AC21" s="19">
        <f t="shared" ref="AC21:AC28" si="139">W21</f>
        <v>0</v>
      </c>
      <c r="AD21" s="32">
        <f t="shared" si="135"/>
        <v>170110</v>
      </c>
      <c r="AE21" s="91">
        <f t="shared" ref="AE21:AE26" si="140">AF21+AG21+AH21</f>
        <v>0</v>
      </c>
      <c r="AF21" s="29">
        <v>0</v>
      </c>
      <c r="AG21" s="29">
        <v>0</v>
      </c>
      <c r="AH21" s="29">
        <v>0</v>
      </c>
      <c r="AI21" s="88">
        <v>0</v>
      </c>
      <c r="AJ21" s="92">
        <f t="shared" ref="AJ21:AJ26" si="141">AK21+AL21</f>
        <v>62000</v>
      </c>
      <c r="AK21" s="30">
        <f>34000+28000</f>
        <v>62000</v>
      </c>
      <c r="AL21" s="30">
        <v>0</v>
      </c>
      <c r="AM21" s="30">
        <f>AH21</f>
        <v>0</v>
      </c>
      <c r="AN21" s="32">
        <f>AI21</f>
        <v>0</v>
      </c>
      <c r="AO21" s="93">
        <f t="shared" ref="AO21:AO26" si="142">AP21</f>
        <v>0</v>
      </c>
      <c r="AP21" s="88">
        <v>0</v>
      </c>
      <c r="AQ21" s="88">
        <v>0</v>
      </c>
      <c r="AR21" s="94">
        <f t="shared" ref="AR21:AR26" si="143">AS21</f>
        <v>0</v>
      </c>
      <c r="AS21" s="90">
        <f t="shared" ref="AS21:AS26" si="144">AP21</f>
        <v>0</v>
      </c>
      <c r="AT21" s="90"/>
      <c r="AU21" s="90">
        <f t="shared" ref="AU21:AU26" si="145">AQ21</f>
        <v>0</v>
      </c>
      <c r="AV21" s="95">
        <f t="shared" ref="AV21:AV26" si="146">AW21</f>
        <v>0</v>
      </c>
      <c r="AW21" s="88">
        <v>0</v>
      </c>
      <c r="AX21" s="88">
        <v>0</v>
      </c>
      <c r="AY21" s="88">
        <v>0</v>
      </c>
      <c r="AZ21" s="96">
        <f t="shared" ref="AZ21:AZ26" si="147">BA21</f>
        <v>0</v>
      </c>
      <c r="BA21" s="90">
        <f t="shared" ref="BA21:BC26" si="148">AW21</f>
        <v>0</v>
      </c>
      <c r="BB21" s="90">
        <f t="shared" si="148"/>
        <v>0</v>
      </c>
      <c r="BC21" s="90">
        <f t="shared" si="148"/>
        <v>0</v>
      </c>
      <c r="BD21" s="97">
        <f t="shared" ref="BD21:BD26" si="149">BE21</f>
        <v>0</v>
      </c>
      <c r="BE21" s="88">
        <v>0</v>
      </c>
      <c r="BF21" s="88">
        <v>0</v>
      </c>
      <c r="BG21" s="88">
        <v>0</v>
      </c>
      <c r="BH21" s="98">
        <f t="shared" ref="BH21:BH26" si="150">BI21</f>
        <v>0</v>
      </c>
      <c r="BI21" s="90">
        <f t="shared" ref="BI21:BK26" si="151">BE21</f>
        <v>0</v>
      </c>
      <c r="BJ21" s="90">
        <f t="shared" si="151"/>
        <v>0</v>
      </c>
      <c r="BK21" s="90">
        <f t="shared" si="151"/>
        <v>0</v>
      </c>
      <c r="BL21" s="99">
        <v>0</v>
      </c>
      <c r="BM21" s="102">
        <f>I21+K21+AE21+AO21+AV21+BD21+BL21</f>
        <v>63565.11</v>
      </c>
      <c r="BN21" s="103">
        <f t="shared" ref="BN21:BN31" si="152">I21+Y21+AJ21+AR21+BL21+BH21+AZ21</f>
        <v>63565.11</v>
      </c>
      <c r="BO21" s="12">
        <f t="shared" si="74"/>
        <v>0</v>
      </c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01"/>
      <c r="CA21" s="12">
        <f t="shared" ref="CA21:CA35" si="153">BN21-BM21</f>
        <v>0</v>
      </c>
      <c r="CB21" s="101"/>
      <c r="CC21" s="101"/>
      <c r="CD21" s="101"/>
      <c r="CE21" s="101"/>
      <c r="CF21" s="101"/>
    </row>
    <row r="22" spans="1:84" s="13" customFormat="1" ht="69" customHeight="1">
      <c r="A22" s="201">
        <v>1</v>
      </c>
      <c r="B22" s="164" t="s">
        <v>49</v>
      </c>
      <c r="C22" s="14"/>
      <c r="D22" s="108"/>
      <c r="E22" s="44">
        <v>7</v>
      </c>
      <c r="F22" s="137" t="s">
        <v>84</v>
      </c>
      <c r="G22" s="121">
        <v>4405001545</v>
      </c>
      <c r="H22" s="42"/>
      <c r="I22" s="36">
        <v>0</v>
      </c>
      <c r="J22" s="65"/>
      <c r="K22" s="16">
        <f t="shared" si="136"/>
        <v>500</v>
      </c>
      <c r="L22" s="144">
        <v>500</v>
      </c>
      <c r="M22" s="144">
        <v>0</v>
      </c>
      <c r="N22" s="145">
        <v>0</v>
      </c>
      <c r="O22" s="144">
        <v>0</v>
      </c>
      <c r="P22" s="123">
        <v>3113</v>
      </c>
      <c r="Q22" s="127">
        <v>6351</v>
      </c>
      <c r="R22" s="62">
        <v>500000</v>
      </c>
      <c r="S22" s="16">
        <f t="shared" si="134"/>
        <v>-300</v>
      </c>
      <c r="T22" s="88">
        <v>-300</v>
      </c>
      <c r="U22" s="107">
        <v>0</v>
      </c>
      <c r="V22" s="145">
        <v>0</v>
      </c>
      <c r="W22" s="145">
        <v>0</v>
      </c>
      <c r="X22" s="62">
        <f t="shared" si="137"/>
        <v>-300000</v>
      </c>
      <c r="Y22" s="26">
        <f t="shared" ref="Y22:Y31" si="154">Z22+AA22+AB22</f>
        <v>200</v>
      </c>
      <c r="Z22" s="19">
        <f t="shared" si="138"/>
        <v>200</v>
      </c>
      <c r="AA22" s="19">
        <f t="shared" si="138"/>
        <v>0</v>
      </c>
      <c r="AB22" s="19">
        <f t="shared" si="138"/>
        <v>0</v>
      </c>
      <c r="AC22" s="19">
        <f t="shared" si="139"/>
        <v>0</v>
      </c>
      <c r="AD22" s="32">
        <f t="shared" si="135"/>
        <v>200000</v>
      </c>
      <c r="AE22" s="23">
        <f t="shared" si="140"/>
        <v>4000</v>
      </c>
      <c r="AF22" s="17">
        <v>4000</v>
      </c>
      <c r="AG22" s="17">
        <v>0</v>
      </c>
      <c r="AH22" s="17">
        <v>0</v>
      </c>
      <c r="AI22" s="17">
        <v>0</v>
      </c>
      <c r="AJ22" s="92">
        <f t="shared" si="141"/>
        <v>4300</v>
      </c>
      <c r="AK22" s="19">
        <f>AF22+300</f>
        <v>4300</v>
      </c>
      <c r="AL22" s="19">
        <v>0</v>
      </c>
      <c r="AM22" s="19">
        <v>0</v>
      </c>
      <c r="AN22" s="20">
        <v>0</v>
      </c>
      <c r="AO22" s="37">
        <f t="shared" si="142"/>
        <v>0</v>
      </c>
      <c r="AP22" s="17">
        <v>0</v>
      </c>
      <c r="AQ22" s="17">
        <v>0</v>
      </c>
      <c r="AR22" s="22">
        <f t="shared" si="143"/>
        <v>0</v>
      </c>
      <c r="AS22" s="19">
        <f t="shared" si="144"/>
        <v>0</v>
      </c>
      <c r="AT22" s="19"/>
      <c r="AU22" s="19">
        <f t="shared" si="145"/>
        <v>0</v>
      </c>
      <c r="AV22" s="33">
        <f t="shared" si="146"/>
        <v>0</v>
      </c>
      <c r="AW22" s="17">
        <v>0</v>
      </c>
      <c r="AX22" s="17">
        <v>0</v>
      </c>
      <c r="AY22" s="17">
        <v>0</v>
      </c>
      <c r="AZ22" s="30">
        <f t="shared" si="147"/>
        <v>0</v>
      </c>
      <c r="BA22" s="19">
        <f t="shared" si="148"/>
        <v>0</v>
      </c>
      <c r="BB22" s="19">
        <f t="shared" si="148"/>
        <v>0</v>
      </c>
      <c r="BC22" s="19">
        <f t="shared" si="148"/>
        <v>0</v>
      </c>
      <c r="BD22" s="73">
        <f t="shared" si="149"/>
        <v>0</v>
      </c>
      <c r="BE22" s="17">
        <v>0</v>
      </c>
      <c r="BF22" s="17">
        <v>0</v>
      </c>
      <c r="BG22" s="17">
        <v>0</v>
      </c>
      <c r="BH22" s="27">
        <f t="shared" si="150"/>
        <v>0</v>
      </c>
      <c r="BI22" s="19">
        <f t="shared" si="151"/>
        <v>0</v>
      </c>
      <c r="BJ22" s="19">
        <f t="shared" si="151"/>
        <v>0</v>
      </c>
      <c r="BK22" s="19">
        <f t="shared" si="151"/>
        <v>0</v>
      </c>
      <c r="BL22" s="24">
        <f>BK22+BC22+AV22+AN22</f>
        <v>0</v>
      </c>
      <c r="BM22" s="142">
        <f t="shared" ref="BM22:BM31" si="155">I22+K22+AE22
+AO22+AV22+BD22+BL22</f>
        <v>4500</v>
      </c>
      <c r="BN22" s="22">
        <f t="shared" si="152"/>
        <v>4500</v>
      </c>
      <c r="BO22" s="12">
        <f t="shared" ref="BO22:BO25" si="156">BM22-BN22</f>
        <v>0</v>
      </c>
      <c r="CA22" s="12">
        <f t="shared" si="153"/>
        <v>0</v>
      </c>
    </row>
    <row r="23" spans="1:84" s="13" customFormat="1" ht="69" customHeight="1">
      <c r="A23" s="201">
        <v>1</v>
      </c>
      <c r="B23" s="164" t="s">
        <v>49</v>
      </c>
      <c r="C23" s="14"/>
      <c r="D23" s="108"/>
      <c r="E23" s="44">
        <v>7</v>
      </c>
      <c r="F23" s="138" t="s">
        <v>85</v>
      </c>
      <c r="G23" s="121">
        <v>4276001304</v>
      </c>
      <c r="H23" s="42"/>
      <c r="I23" s="36">
        <v>660.7</v>
      </c>
      <c r="J23" s="65"/>
      <c r="K23" s="16">
        <f t="shared" si="136"/>
        <v>21839.31</v>
      </c>
      <c r="L23" s="144">
        <v>21839.31</v>
      </c>
      <c r="M23" s="144">
        <v>0</v>
      </c>
      <c r="N23" s="145">
        <v>0</v>
      </c>
      <c r="O23" s="144">
        <v>0</v>
      </c>
      <c r="P23" s="123">
        <v>3122</v>
      </c>
      <c r="Q23" s="171">
        <v>6351</v>
      </c>
      <c r="R23" s="62">
        <v>21689303</v>
      </c>
      <c r="S23" s="16">
        <f t="shared" si="134"/>
        <v>-20000</v>
      </c>
      <c r="T23" s="88">
        <v>-20000</v>
      </c>
      <c r="U23" s="107">
        <v>0</v>
      </c>
      <c r="V23" s="145">
        <v>0</v>
      </c>
      <c r="W23" s="145">
        <v>0</v>
      </c>
      <c r="X23" s="62">
        <f t="shared" si="137"/>
        <v>-20000000</v>
      </c>
      <c r="Y23" s="26">
        <f t="shared" si="154"/>
        <v>1839.3100000000013</v>
      </c>
      <c r="Z23" s="19">
        <f t="shared" si="138"/>
        <v>1839.3100000000013</v>
      </c>
      <c r="AA23" s="19">
        <f t="shared" si="138"/>
        <v>0</v>
      </c>
      <c r="AB23" s="19">
        <f t="shared" si="138"/>
        <v>0</v>
      </c>
      <c r="AC23" s="19">
        <f t="shared" si="139"/>
        <v>0</v>
      </c>
      <c r="AD23" s="32">
        <f t="shared" si="135"/>
        <v>1689303</v>
      </c>
      <c r="AE23" s="23">
        <f t="shared" si="140"/>
        <v>30000</v>
      </c>
      <c r="AF23" s="17">
        <v>30000</v>
      </c>
      <c r="AG23" s="17">
        <v>0</v>
      </c>
      <c r="AH23" s="17">
        <v>0</v>
      </c>
      <c r="AI23" s="17">
        <v>0</v>
      </c>
      <c r="AJ23" s="92">
        <f t="shared" si="141"/>
        <v>50000</v>
      </c>
      <c r="AK23" s="19">
        <f>AF23+20000</f>
        <v>50000</v>
      </c>
      <c r="AL23" s="19">
        <v>0</v>
      </c>
      <c r="AM23" s="19">
        <v>0</v>
      </c>
      <c r="AN23" s="20">
        <v>0</v>
      </c>
      <c r="AO23" s="37">
        <f t="shared" si="142"/>
        <v>0</v>
      </c>
      <c r="AP23" s="17">
        <v>0</v>
      </c>
      <c r="AQ23" s="17">
        <v>0</v>
      </c>
      <c r="AR23" s="22">
        <f t="shared" si="143"/>
        <v>0</v>
      </c>
      <c r="AS23" s="19">
        <f t="shared" si="144"/>
        <v>0</v>
      </c>
      <c r="AT23" s="19"/>
      <c r="AU23" s="19">
        <f t="shared" si="145"/>
        <v>0</v>
      </c>
      <c r="AV23" s="33">
        <f t="shared" si="146"/>
        <v>0</v>
      </c>
      <c r="AW23" s="17">
        <v>0</v>
      </c>
      <c r="AX23" s="17">
        <v>0</v>
      </c>
      <c r="AY23" s="17">
        <v>0</v>
      </c>
      <c r="AZ23" s="30">
        <f t="shared" si="147"/>
        <v>0</v>
      </c>
      <c r="BA23" s="19">
        <f t="shared" si="148"/>
        <v>0</v>
      </c>
      <c r="BB23" s="19">
        <f t="shared" si="148"/>
        <v>0</v>
      </c>
      <c r="BC23" s="19">
        <f t="shared" si="148"/>
        <v>0</v>
      </c>
      <c r="BD23" s="73">
        <f t="shared" si="149"/>
        <v>0</v>
      </c>
      <c r="BE23" s="17">
        <v>0</v>
      </c>
      <c r="BF23" s="17">
        <v>0</v>
      </c>
      <c r="BG23" s="17">
        <v>0</v>
      </c>
      <c r="BH23" s="27">
        <f t="shared" si="150"/>
        <v>0</v>
      </c>
      <c r="BI23" s="19">
        <f t="shared" si="151"/>
        <v>0</v>
      </c>
      <c r="BJ23" s="19">
        <f t="shared" si="151"/>
        <v>0</v>
      </c>
      <c r="BK23" s="19">
        <f t="shared" si="151"/>
        <v>0</v>
      </c>
      <c r="BL23" s="24">
        <f>BK23+BC23+AV23+AN23</f>
        <v>0</v>
      </c>
      <c r="BM23" s="142">
        <f t="shared" si="155"/>
        <v>52500.01</v>
      </c>
      <c r="BN23" s="22">
        <f t="shared" si="152"/>
        <v>52500.01</v>
      </c>
      <c r="BO23" s="12">
        <f t="shared" si="156"/>
        <v>0</v>
      </c>
      <c r="CA23" s="12">
        <f t="shared" si="153"/>
        <v>0</v>
      </c>
    </row>
    <row r="24" spans="1:84" s="13" customFormat="1" ht="69" customHeight="1">
      <c r="A24" s="201">
        <v>1</v>
      </c>
      <c r="B24" s="164" t="s">
        <v>49</v>
      </c>
      <c r="C24" s="14"/>
      <c r="D24" s="108"/>
      <c r="E24" s="44">
        <v>7</v>
      </c>
      <c r="F24" s="148" t="s">
        <v>130</v>
      </c>
      <c r="G24" s="121">
        <v>4438001218</v>
      </c>
      <c r="H24" s="42"/>
      <c r="I24" s="36">
        <v>0</v>
      </c>
      <c r="J24" s="65"/>
      <c r="K24" s="16">
        <f t="shared" si="136"/>
        <v>3000</v>
      </c>
      <c r="L24" s="144">
        <v>3000</v>
      </c>
      <c r="M24" s="144">
        <v>0</v>
      </c>
      <c r="N24" s="145">
        <v>0</v>
      </c>
      <c r="O24" s="144">
        <v>0</v>
      </c>
      <c r="P24" s="123">
        <v>3127</v>
      </c>
      <c r="Q24" s="127">
        <v>6351</v>
      </c>
      <c r="R24" s="62">
        <v>3000000</v>
      </c>
      <c r="S24" s="16">
        <f t="shared" si="134"/>
        <v>-2000</v>
      </c>
      <c r="T24" s="88">
        <v>-2000</v>
      </c>
      <c r="U24" s="107">
        <v>0</v>
      </c>
      <c r="V24" s="145">
        <v>0</v>
      </c>
      <c r="W24" s="145">
        <v>0</v>
      </c>
      <c r="X24" s="62">
        <f t="shared" si="137"/>
        <v>-2000000</v>
      </c>
      <c r="Y24" s="26">
        <f t="shared" si="154"/>
        <v>1000</v>
      </c>
      <c r="Z24" s="19">
        <f t="shared" si="138"/>
        <v>1000</v>
      </c>
      <c r="AA24" s="19">
        <f t="shared" si="138"/>
        <v>0</v>
      </c>
      <c r="AB24" s="19">
        <f t="shared" si="138"/>
        <v>0</v>
      </c>
      <c r="AC24" s="19">
        <f t="shared" si="139"/>
        <v>0</v>
      </c>
      <c r="AD24" s="32">
        <f t="shared" si="135"/>
        <v>1000000</v>
      </c>
      <c r="AE24" s="23">
        <f t="shared" si="140"/>
        <v>27000</v>
      </c>
      <c r="AF24" s="17">
        <v>27000</v>
      </c>
      <c r="AG24" s="17">
        <v>0</v>
      </c>
      <c r="AH24" s="17">
        <v>0</v>
      </c>
      <c r="AI24" s="17">
        <v>0</v>
      </c>
      <c r="AJ24" s="92">
        <f t="shared" si="141"/>
        <v>29000</v>
      </c>
      <c r="AK24" s="19">
        <f>AE24+2000</f>
        <v>29000</v>
      </c>
      <c r="AL24" s="19">
        <v>0</v>
      </c>
      <c r="AM24" s="19">
        <v>0</v>
      </c>
      <c r="AN24" s="20">
        <v>0</v>
      </c>
      <c r="AO24" s="37">
        <f t="shared" si="142"/>
        <v>0</v>
      </c>
      <c r="AP24" s="17">
        <v>0</v>
      </c>
      <c r="AQ24" s="17">
        <v>0</v>
      </c>
      <c r="AR24" s="22">
        <f t="shared" si="143"/>
        <v>0</v>
      </c>
      <c r="AS24" s="19">
        <f t="shared" si="144"/>
        <v>0</v>
      </c>
      <c r="AT24" s="19"/>
      <c r="AU24" s="19">
        <f t="shared" si="145"/>
        <v>0</v>
      </c>
      <c r="AV24" s="33">
        <f t="shared" si="146"/>
        <v>0</v>
      </c>
      <c r="AW24" s="17">
        <v>0</v>
      </c>
      <c r="AX24" s="17">
        <v>0</v>
      </c>
      <c r="AY24" s="17">
        <v>0</v>
      </c>
      <c r="AZ24" s="30">
        <f t="shared" si="147"/>
        <v>0</v>
      </c>
      <c r="BA24" s="19">
        <f t="shared" si="148"/>
        <v>0</v>
      </c>
      <c r="BB24" s="19">
        <f t="shared" si="148"/>
        <v>0</v>
      </c>
      <c r="BC24" s="19">
        <f t="shared" si="148"/>
        <v>0</v>
      </c>
      <c r="BD24" s="73">
        <f t="shared" si="149"/>
        <v>0</v>
      </c>
      <c r="BE24" s="17">
        <v>0</v>
      </c>
      <c r="BF24" s="17">
        <v>0</v>
      </c>
      <c r="BG24" s="17">
        <v>0</v>
      </c>
      <c r="BH24" s="27">
        <f t="shared" si="150"/>
        <v>0</v>
      </c>
      <c r="BI24" s="19">
        <f t="shared" si="151"/>
        <v>0</v>
      </c>
      <c r="BJ24" s="19">
        <f t="shared" si="151"/>
        <v>0</v>
      </c>
      <c r="BK24" s="19">
        <f t="shared" si="151"/>
        <v>0</v>
      </c>
      <c r="BL24" s="24">
        <f>BK24+BC24+AV24+AN24</f>
        <v>0</v>
      </c>
      <c r="BM24" s="142">
        <f t="shared" si="155"/>
        <v>30000</v>
      </c>
      <c r="BN24" s="22">
        <f t="shared" si="152"/>
        <v>30000</v>
      </c>
      <c r="BO24" s="12">
        <f t="shared" si="156"/>
        <v>0</v>
      </c>
      <c r="CA24" s="12">
        <f t="shared" si="153"/>
        <v>0</v>
      </c>
    </row>
    <row r="25" spans="1:84" s="13" customFormat="1" ht="69" customHeight="1">
      <c r="A25" s="201">
        <v>1</v>
      </c>
      <c r="B25" s="164" t="s">
        <v>49</v>
      </c>
      <c r="C25" s="14"/>
      <c r="D25" s="108"/>
      <c r="E25" s="44">
        <v>7</v>
      </c>
      <c r="F25" s="138" t="s">
        <v>86</v>
      </c>
      <c r="G25" s="121">
        <v>444001118</v>
      </c>
      <c r="H25" s="42"/>
      <c r="I25" s="36">
        <v>0</v>
      </c>
      <c r="J25" s="65"/>
      <c r="K25" s="16">
        <f t="shared" si="136"/>
        <v>2000</v>
      </c>
      <c r="L25" s="144">
        <v>2000</v>
      </c>
      <c r="M25" s="144">
        <v>0</v>
      </c>
      <c r="N25" s="145">
        <v>0</v>
      </c>
      <c r="O25" s="144">
        <v>0</v>
      </c>
      <c r="P25" s="149">
        <v>3121</v>
      </c>
      <c r="Q25" s="150">
        <v>6351</v>
      </c>
      <c r="R25" s="62">
        <v>2000000</v>
      </c>
      <c r="S25" s="16">
        <f t="shared" si="134"/>
        <v>-1000</v>
      </c>
      <c r="T25" s="88">
        <v>-1000</v>
      </c>
      <c r="U25" s="107">
        <v>0</v>
      </c>
      <c r="V25" s="145">
        <v>0</v>
      </c>
      <c r="W25" s="145">
        <v>0</v>
      </c>
      <c r="X25" s="62">
        <f t="shared" si="137"/>
        <v>-1000000</v>
      </c>
      <c r="Y25" s="26">
        <f t="shared" si="154"/>
        <v>1000</v>
      </c>
      <c r="Z25" s="19">
        <f t="shared" si="138"/>
        <v>1000</v>
      </c>
      <c r="AA25" s="19">
        <f t="shared" si="138"/>
        <v>0</v>
      </c>
      <c r="AB25" s="19">
        <f t="shared" si="138"/>
        <v>0</v>
      </c>
      <c r="AC25" s="19">
        <f t="shared" si="139"/>
        <v>0</v>
      </c>
      <c r="AD25" s="32">
        <f t="shared" si="135"/>
        <v>1000000</v>
      </c>
      <c r="AE25" s="23">
        <f t="shared" si="140"/>
        <v>18000</v>
      </c>
      <c r="AF25" s="17">
        <v>18000</v>
      </c>
      <c r="AG25" s="17">
        <v>0</v>
      </c>
      <c r="AH25" s="17">
        <v>0</v>
      </c>
      <c r="AI25" s="17">
        <v>0</v>
      </c>
      <c r="AJ25" s="92">
        <f t="shared" si="141"/>
        <v>19000</v>
      </c>
      <c r="AK25" s="19">
        <f>AE25+1000</f>
        <v>19000</v>
      </c>
      <c r="AL25" s="19">
        <v>0</v>
      </c>
      <c r="AM25" s="19">
        <v>0</v>
      </c>
      <c r="AN25" s="20">
        <v>0</v>
      </c>
      <c r="AO25" s="37">
        <f t="shared" si="142"/>
        <v>0</v>
      </c>
      <c r="AP25" s="17">
        <v>0</v>
      </c>
      <c r="AQ25" s="17">
        <v>0</v>
      </c>
      <c r="AR25" s="22">
        <f t="shared" si="143"/>
        <v>0</v>
      </c>
      <c r="AS25" s="19">
        <f t="shared" si="144"/>
        <v>0</v>
      </c>
      <c r="AT25" s="19"/>
      <c r="AU25" s="19">
        <f t="shared" si="145"/>
        <v>0</v>
      </c>
      <c r="AV25" s="33">
        <f t="shared" si="146"/>
        <v>0</v>
      </c>
      <c r="AW25" s="17">
        <v>0</v>
      </c>
      <c r="AX25" s="17">
        <v>0</v>
      </c>
      <c r="AY25" s="17">
        <v>0</v>
      </c>
      <c r="AZ25" s="30">
        <f t="shared" si="147"/>
        <v>0</v>
      </c>
      <c r="BA25" s="19">
        <f t="shared" si="148"/>
        <v>0</v>
      </c>
      <c r="BB25" s="19">
        <f t="shared" si="148"/>
        <v>0</v>
      </c>
      <c r="BC25" s="19">
        <f t="shared" si="148"/>
        <v>0</v>
      </c>
      <c r="BD25" s="73">
        <f t="shared" si="149"/>
        <v>0</v>
      </c>
      <c r="BE25" s="17">
        <v>0</v>
      </c>
      <c r="BF25" s="17">
        <v>0</v>
      </c>
      <c r="BG25" s="17">
        <v>0</v>
      </c>
      <c r="BH25" s="27">
        <f t="shared" si="150"/>
        <v>0</v>
      </c>
      <c r="BI25" s="19">
        <f t="shared" si="151"/>
        <v>0</v>
      </c>
      <c r="BJ25" s="19">
        <f t="shared" si="151"/>
        <v>0</v>
      </c>
      <c r="BK25" s="19">
        <f t="shared" si="151"/>
        <v>0</v>
      </c>
      <c r="BL25" s="24">
        <f>BK25+BC25+AV25+AN25</f>
        <v>0</v>
      </c>
      <c r="BM25" s="142">
        <f t="shared" si="155"/>
        <v>20000</v>
      </c>
      <c r="BN25" s="22">
        <f t="shared" si="152"/>
        <v>20000</v>
      </c>
      <c r="BO25" s="12">
        <f t="shared" si="156"/>
        <v>0</v>
      </c>
      <c r="CA25" s="12">
        <f t="shared" si="153"/>
        <v>0</v>
      </c>
    </row>
    <row r="26" spans="1:84" s="13" customFormat="1" ht="69" customHeight="1">
      <c r="A26" s="201">
        <v>1</v>
      </c>
      <c r="B26" s="164" t="s">
        <v>49</v>
      </c>
      <c r="C26" s="14"/>
      <c r="D26" s="108"/>
      <c r="E26" s="44">
        <v>7</v>
      </c>
      <c r="F26" s="138" t="s">
        <v>87</v>
      </c>
      <c r="G26" s="121">
        <v>4261001121</v>
      </c>
      <c r="H26" s="42"/>
      <c r="I26" s="36">
        <v>308.60000000000002</v>
      </c>
      <c r="J26" s="65"/>
      <c r="K26" s="16">
        <f t="shared" si="136"/>
        <v>27015.3</v>
      </c>
      <c r="L26" s="144">
        <v>27015.3</v>
      </c>
      <c r="M26" s="144">
        <v>0</v>
      </c>
      <c r="N26" s="145">
        <v>0</v>
      </c>
      <c r="O26" s="144">
        <v>0</v>
      </c>
      <c r="P26" s="132">
        <v>3121</v>
      </c>
      <c r="Q26" s="124">
        <v>6351</v>
      </c>
      <c r="R26" s="62">
        <v>26865300</v>
      </c>
      <c r="S26" s="16">
        <f t="shared" si="134"/>
        <v>-22000</v>
      </c>
      <c r="T26" s="88">
        <v>-22000</v>
      </c>
      <c r="U26" s="107">
        <v>0</v>
      </c>
      <c r="V26" s="145">
        <v>0</v>
      </c>
      <c r="W26" s="145">
        <v>0</v>
      </c>
      <c r="X26" s="62">
        <f t="shared" si="137"/>
        <v>-22000000</v>
      </c>
      <c r="Y26" s="26">
        <f t="shared" si="154"/>
        <v>5015.2999999999993</v>
      </c>
      <c r="Z26" s="19">
        <f t="shared" si="138"/>
        <v>5015.2999999999993</v>
      </c>
      <c r="AA26" s="19">
        <f t="shared" si="138"/>
        <v>0</v>
      </c>
      <c r="AB26" s="19">
        <f t="shared" si="138"/>
        <v>0</v>
      </c>
      <c r="AC26" s="19">
        <f t="shared" si="139"/>
        <v>0</v>
      </c>
      <c r="AD26" s="32">
        <f t="shared" si="135"/>
        <v>4865300</v>
      </c>
      <c r="AE26" s="23">
        <f t="shared" si="140"/>
        <v>0</v>
      </c>
      <c r="AF26" s="17">
        <v>0</v>
      </c>
      <c r="AG26" s="17">
        <v>0</v>
      </c>
      <c r="AH26" s="17">
        <v>0</v>
      </c>
      <c r="AI26" s="17">
        <v>0</v>
      </c>
      <c r="AJ26" s="92">
        <f t="shared" si="141"/>
        <v>22000</v>
      </c>
      <c r="AK26" s="19">
        <v>22000</v>
      </c>
      <c r="AL26" s="19">
        <v>0</v>
      </c>
      <c r="AM26" s="19">
        <v>0</v>
      </c>
      <c r="AN26" s="20">
        <v>0</v>
      </c>
      <c r="AO26" s="37">
        <f t="shared" si="142"/>
        <v>0</v>
      </c>
      <c r="AP26" s="17">
        <v>0</v>
      </c>
      <c r="AQ26" s="17">
        <v>0</v>
      </c>
      <c r="AR26" s="22">
        <f t="shared" si="143"/>
        <v>0</v>
      </c>
      <c r="AS26" s="19">
        <f t="shared" si="144"/>
        <v>0</v>
      </c>
      <c r="AT26" s="19"/>
      <c r="AU26" s="19">
        <f t="shared" si="145"/>
        <v>0</v>
      </c>
      <c r="AV26" s="33">
        <f t="shared" si="146"/>
        <v>0</v>
      </c>
      <c r="AW26" s="17">
        <v>0</v>
      </c>
      <c r="AX26" s="17">
        <v>0</v>
      </c>
      <c r="AY26" s="17">
        <v>0</v>
      </c>
      <c r="AZ26" s="30">
        <f t="shared" si="147"/>
        <v>0</v>
      </c>
      <c r="BA26" s="19">
        <f t="shared" si="148"/>
        <v>0</v>
      </c>
      <c r="BB26" s="19">
        <f t="shared" si="148"/>
        <v>0</v>
      </c>
      <c r="BC26" s="19">
        <f t="shared" si="148"/>
        <v>0</v>
      </c>
      <c r="BD26" s="73">
        <f t="shared" si="149"/>
        <v>0</v>
      </c>
      <c r="BE26" s="17">
        <v>0</v>
      </c>
      <c r="BF26" s="17">
        <v>0</v>
      </c>
      <c r="BG26" s="17">
        <v>0</v>
      </c>
      <c r="BH26" s="27">
        <f t="shared" si="150"/>
        <v>0</v>
      </c>
      <c r="BI26" s="19">
        <f t="shared" si="151"/>
        <v>0</v>
      </c>
      <c r="BJ26" s="19">
        <f t="shared" si="151"/>
        <v>0</v>
      </c>
      <c r="BK26" s="19">
        <f t="shared" si="151"/>
        <v>0</v>
      </c>
      <c r="BL26" s="24">
        <f>BK26+BC26+AV26+AN26</f>
        <v>0</v>
      </c>
      <c r="BM26" s="142">
        <f t="shared" si="155"/>
        <v>27323.899999999998</v>
      </c>
      <c r="BN26" s="22">
        <f>I26+Y26+AJ26+AR26+BL26+BH26+AZ26</f>
        <v>27323.9</v>
      </c>
      <c r="BO26" s="12">
        <f t="shared" ref="BO26:BO28" si="157">BM26-BN26</f>
        <v>0</v>
      </c>
      <c r="CA26" s="12">
        <f t="shared" si="153"/>
        <v>0</v>
      </c>
    </row>
    <row r="27" spans="1:84" s="13" customFormat="1" ht="69" customHeight="1">
      <c r="A27" s="199">
        <v>1</v>
      </c>
      <c r="B27" s="164" t="s">
        <v>49</v>
      </c>
      <c r="C27" s="14"/>
      <c r="D27" s="108"/>
      <c r="E27" s="44">
        <v>7</v>
      </c>
      <c r="F27" s="138" t="s">
        <v>107</v>
      </c>
      <c r="G27" s="155" t="s">
        <v>108</v>
      </c>
      <c r="H27" s="42"/>
      <c r="I27" s="36">
        <v>4201</v>
      </c>
      <c r="J27" s="65"/>
      <c r="K27" s="16">
        <f t="shared" si="136"/>
        <v>8175.55</v>
      </c>
      <c r="L27" s="144">
        <v>7773.71</v>
      </c>
      <c r="M27" s="144">
        <v>401.84</v>
      </c>
      <c r="N27" s="145">
        <v>0</v>
      </c>
      <c r="O27" s="144">
        <v>0</v>
      </c>
      <c r="P27" s="132">
        <v>3299</v>
      </c>
      <c r="Q27" s="124">
        <v>6121</v>
      </c>
      <c r="R27" s="62">
        <v>0</v>
      </c>
      <c r="S27" s="16">
        <f t="shared" si="134"/>
        <v>-2000</v>
      </c>
      <c r="T27" s="88">
        <v>-2000</v>
      </c>
      <c r="U27" s="107">
        <v>0</v>
      </c>
      <c r="V27" s="145">
        <v>0</v>
      </c>
      <c r="W27" s="145">
        <v>0</v>
      </c>
      <c r="X27" s="62">
        <v>0</v>
      </c>
      <c r="Y27" s="26">
        <f t="shared" si="154"/>
        <v>6175.55</v>
      </c>
      <c r="Z27" s="19">
        <f t="shared" si="138"/>
        <v>5773.71</v>
      </c>
      <c r="AA27" s="19">
        <f t="shared" si="138"/>
        <v>401.84</v>
      </c>
      <c r="AB27" s="19">
        <f t="shared" si="138"/>
        <v>0</v>
      </c>
      <c r="AC27" s="19">
        <f t="shared" si="139"/>
        <v>0</v>
      </c>
      <c r="AD27" s="32">
        <f>X27</f>
        <v>0</v>
      </c>
      <c r="AE27" s="23">
        <f t="shared" ref="AE27" si="158">AF27+AG27+AH27</f>
        <v>6000</v>
      </c>
      <c r="AF27" s="17">
        <v>6000</v>
      </c>
      <c r="AG27" s="17">
        <v>0</v>
      </c>
      <c r="AH27" s="17">
        <v>0</v>
      </c>
      <c r="AI27" s="17">
        <v>100000</v>
      </c>
      <c r="AJ27" s="92">
        <f>AK27+AL27</f>
        <v>8000</v>
      </c>
      <c r="AK27" s="19">
        <f>AE27+2000</f>
        <v>8000</v>
      </c>
      <c r="AL27" s="19">
        <v>0</v>
      </c>
      <c r="AM27" s="19">
        <v>0</v>
      </c>
      <c r="AN27" s="20">
        <f>AI27</f>
        <v>100000</v>
      </c>
      <c r="AO27" s="37">
        <f t="shared" ref="AO27" si="159">AP27</f>
        <v>1000</v>
      </c>
      <c r="AP27" s="17">
        <v>1000</v>
      </c>
      <c r="AQ27" s="17">
        <v>320000</v>
      </c>
      <c r="AR27" s="22">
        <f t="shared" ref="AR27" si="160">AS27</f>
        <v>1000</v>
      </c>
      <c r="AS27" s="19">
        <f t="shared" ref="AS27" si="161">AP27</f>
        <v>1000</v>
      </c>
      <c r="AT27" s="19"/>
      <c r="AU27" s="19">
        <f t="shared" ref="AU27" si="162">AQ27</f>
        <v>320000</v>
      </c>
      <c r="AV27" s="33">
        <f t="shared" ref="AV27" si="163">AW27</f>
        <v>0</v>
      </c>
      <c r="AW27" s="17">
        <v>0</v>
      </c>
      <c r="AX27" s="17">
        <v>0</v>
      </c>
      <c r="AY27" s="17">
        <v>100000</v>
      </c>
      <c r="AZ27" s="30">
        <f t="shared" ref="AZ27" si="164">BA27</f>
        <v>0</v>
      </c>
      <c r="BA27" s="19">
        <f t="shared" ref="BA27" si="165">AW27</f>
        <v>0</v>
      </c>
      <c r="BB27" s="19">
        <f t="shared" ref="BB27" si="166">AX27</f>
        <v>0</v>
      </c>
      <c r="BC27" s="19">
        <f t="shared" ref="BC27" si="167">AY27</f>
        <v>100000</v>
      </c>
      <c r="BD27" s="73">
        <f t="shared" ref="BD27" si="168">BE27</f>
        <v>0</v>
      </c>
      <c r="BE27" s="17">
        <v>0</v>
      </c>
      <c r="BF27" s="17">
        <v>0</v>
      </c>
      <c r="BG27" s="17">
        <v>0</v>
      </c>
      <c r="BH27" s="27">
        <f t="shared" ref="BH27" si="169">BI27</f>
        <v>0</v>
      </c>
      <c r="BI27" s="19">
        <f t="shared" ref="BI27" si="170">BE27</f>
        <v>0</v>
      </c>
      <c r="BJ27" s="19">
        <f t="shared" ref="BJ27" si="171">BF27</f>
        <v>0</v>
      </c>
      <c r="BK27" s="19">
        <v>0</v>
      </c>
      <c r="BL27" s="24">
        <f>AU27+AN27+BK27+BC27</f>
        <v>520000</v>
      </c>
      <c r="BM27" s="142">
        <f>I27+K27+AE27
+AO27+AV27+BD27+BL27</f>
        <v>539376.55000000005</v>
      </c>
      <c r="BN27" s="22">
        <f>I27+Y27+AJ27+AR27+BL27+BH27+AZ27</f>
        <v>539376.55000000005</v>
      </c>
      <c r="BO27" s="12">
        <f t="shared" si="157"/>
        <v>0</v>
      </c>
      <c r="CA27" s="12">
        <f t="shared" si="153"/>
        <v>0</v>
      </c>
    </row>
    <row r="28" spans="1:84" s="13" customFormat="1" ht="69" customHeight="1">
      <c r="A28" s="201">
        <v>1</v>
      </c>
      <c r="B28" s="164" t="s">
        <v>49</v>
      </c>
      <c r="C28" s="14"/>
      <c r="D28" s="108"/>
      <c r="E28" s="44">
        <v>7</v>
      </c>
      <c r="F28" s="138" t="s">
        <v>91</v>
      </c>
      <c r="G28" s="143" t="s">
        <v>90</v>
      </c>
      <c r="H28" s="42"/>
      <c r="I28" s="36">
        <v>0</v>
      </c>
      <c r="J28" s="65"/>
      <c r="K28" s="16">
        <f t="shared" si="136"/>
        <v>9500</v>
      </c>
      <c r="L28" s="144">
        <v>9500</v>
      </c>
      <c r="M28" s="144">
        <v>0</v>
      </c>
      <c r="N28" s="145">
        <v>0</v>
      </c>
      <c r="O28" s="144">
        <v>0</v>
      </c>
      <c r="P28" s="123">
        <v>3113</v>
      </c>
      <c r="Q28" s="124">
        <v>6351</v>
      </c>
      <c r="R28" s="62">
        <v>9350000</v>
      </c>
      <c r="S28" s="16">
        <f t="shared" si="134"/>
        <v>-9000</v>
      </c>
      <c r="T28" s="88">
        <v>-9000</v>
      </c>
      <c r="U28" s="107">
        <v>0</v>
      </c>
      <c r="V28" s="145">
        <v>0</v>
      </c>
      <c r="W28" s="145">
        <v>0</v>
      </c>
      <c r="X28" s="62">
        <f>(T28+U28)*1000</f>
        <v>-9000000</v>
      </c>
      <c r="Y28" s="26">
        <f t="shared" si="154"/>
        <v>500</v>
      </c>
      <c r="Z28" s="19">
        <f t="shared" si="138"/>
        <v>500</v>
      </c>
      <c r="AA28" s="19">
        <f t="shared" si="138"/>
        <v>0</v>
      </c>
      <c r="AB28" s="19">
        <f t="shared" si="138"/>
        <v>0</v>
      </c>
      <c r="AC28" s="19">
        <f t="shared" si="139"/>
        <v>0</v>
      </c>
      <c r="AD28" s="32">
        <f>R28+X28</f>
        <v>350000</v>
      </c>
      <c r="AE28" s="23">
        <f>AF28+AG28+AH28</f>
        <v>0</v>
      </c>
      <c r="AF28" s="17">
        <v>0</v>
      </c>
      <c r="AG28" s="17">
        <v>0</v>
      </c>
      <c r="AH28" s="17">
        <v>0</v>
      </c>
      <c r="AI28" s="17">
        <v>0</v>
      </c>
      <c r="AJ28" s="92">
        <f t="shared" ref="AJ28:AJ35" si="172">AK28+AL28</f>
        <v>9000</v>
      </c>
      <c r="AK28" s="19">
        <v>9000</v>
      </c>
      <c r="AL28" s="19">
        <v>0</v>
      </c>
      <c r="AM28" s="19">
        <v>0</v>
      </c>
      <c r="AN28" s="20">
        <v>0</v>
      </c>
      <c r="AO28" s="37">
        <f>AP28</f>
        <v>0</v>
      </c>
      <c r="AP28" s="17">
        <v>0</v>
      </c>
      <c r="AQ28" s="17">
        <v>0</v>
      </c>
      <c r="AR28" s="22">
        <f>AS28</f>
        <v>0</v>
      </c>
      <c r="AS28" s="19">
        <f>AP28</f>
        <v>0</v>
      </c>
      <c r="AT28" s="19"/>
      <c r="AU28" s="19">
        <f>AQ28</f>
        <v>0</v>
      </c>
      <c r="AV28" s="33">
        <f>AW28</f>
        <v>0</v>
      </c>
      <c r="AW28" s="17">
        <v>0</v>
      </c>
      <c r="AX28" s="17">
        <v>0</v>
      </c>
      <c r="AY28" s="17">
        <v>0</v>
      </c>
      <c r="AZ28" s="30">
        <f>BA28</f>
        <v>0</v>
      </c>
      <c r="BA28" s="19">
        <f t="shared" ref="BA28:BC31" si="173">AW28</f>
        <v>0</v>
      </c>
      <c r="BB28" s="19">
        <f t="shared" si="173"/>
        <v>0</v>
      </c>
      <c r="BC28" s="19">
        <f t="shared" si="173"/>
        <v>0</v>
      </c>
      <c r="BD28" s="73">
        <f>BE28</f>
        <v>0</v>
      </c>
      <c r="BE28" s="17">
        <v>0</v>
      </c>
      <c r="BF28" s="17">
        <v>0</v>
      </c>
      <c r="BG28" s="17">
        <v>0</v>
      </c>
      <c r="BH28" s="27">
        <f>BI28</f>
        <v>0</v>
      </c>
      <c r="BI28" s="19">
        <f t="shared" ref="BI28:BK31" si="174">BE28</f>
        <v>0</v>
      </c>
      <c r="BJ28" s="19">
        <f t="shared" si="174"/>
        <v>0</v>
      </c>
      <c r="BK28" s="19">
        <f t="shared" si="174"/>
        <v>0</v>
      </c>
      <c r="BL28" s="24">
        <f>BK28+BC28+AV28+AN28</f>
        <v>0</v>
      </c>
      <c r="BM28" s="142">
        <f t="shared" si="155"/>
        <v>9500</v>
      </c>
      <c r="BN28" s="22">
        <f t="shared" si="152"/>
        <v>9500</v>
      </c>
      <c r="BO28" s="12">
        <f t="shared" si="157"/>
        <v>0</v>
      </c>
      <c r="CA28" s="12">
        <f t="shared" si="153"/>
        <v>0</v>
      </c>
    </row>
    <row r="29" spans="1:84" s="13" customFormat="1" ht="69" customHeight="1">
      <c r="A29" s="199">
        <v>1</v>
      </c>
      <c r="B29" s="164" t="s">
        <v>49</v>
      </c>
      <c r="C29" s="14"/>
      <c r="D29" s="108"/>
      <c r="E29" s="44">
        <v>7</v>
      </c>
      <c r="F29" s="138" t="s">
        <v>138</v>
      </c>
      <c r="G29" s="121">
        <v>4386001103</v>
      </c>
      <c r="H29" s="42"/>
      <c r="I29" s="36">
        <v>0</v>
      </c>
      <c r="J29" s="65"/>
      <c r="K29" s="16">
        <f t="shared" si="136"/>
        <v>15000</v>
      </c>
      <c r="L29" s="144">
        <v>15000</v>
      </c>
      <c r="M29" s="144">
        <v>0</v>
      </c>
      <c r="N29" s="145"/>
      <c r="O29" s="144">
        <v>0</v>
      </c>
      <c r="P29" s="212">
        <v>3121</v>
      </c>
      <c r="Q29" s="127">
        <v>5331</v>
      </c>
      <c r="R29" s="62">
        <v>14850000</v>
      </c>
      <c r="S29" s="16">
        <f t="shared" si="134"/>
        <v>-14350</v>
      </c>
      <c r="T29" s="88">
        <v>-14350</v>
      </c>
      <c r="U29" s="107">
        <v>0</v>
      </c>
      <c r="V29" s="145"/>
      <c r="W29" s="145">
        <v>0</v>
      </c>
      <c r="X29" s="62">
        <v>-14350000</v>
      </c>
      <c r="Y29" s="26">
        <f t="shared" si="154"/>
        <v>650</v>
      </c>
      <c r="Z29" s="19">
        <f>L29+T29</f>
        <v>650</v>
      </c>
      <c r="AA29" s="19">
        <v>0</v>
      </c>
      <c r="AB29" s="19">
        <v>0</v>
      </c>
      <c r="AC29" s="19">
        <v>0</v>
      </c>
      <c r="AD29" s="32">
        <f>R29+X29</f>
        <v>500000</v>
      </c>
      <c r="AE29" s="23">
        <f>AF29+AG29+AH29</f>
        <v>0</v>
      </c>
      <c r="AF29" s="17">
        <v>0</v>
      </c>
      <c r="AG29" s="17">
        <v>0</v>
      </c>
      <c r="AH29" s="17">
        <v>0</v>
      </c>
      <c r="AI29" s="17">
        <v>0</v>
      </c>
      <c r="AJ29" s="92">
        <f t="shared" si="172"/>
        <v>14350</v>
      </c>
      <c r="AK29" s="19">
        <v>14350</v>
      </c>
      <c r="AL29" s="19">
        <v>0</v>
      </c>
      <c r="AM29" s="19">
        <v>0</v>
      </c>
      <c r="AN29" s="20">
        <v>0</v>
      </c>
      <c r="AO29" s="37">
        <f>AP29</f>
        <v>0</v>
      </c>
      <c r="AP29" s="17">
        <v>0</v>
      </c>
      <c r="AQ29" s="17">
        <v>0</v>
      </c>
      <c r="AR29" s="22">
        <f>AS29</f>
        <v>0</v>
      </c>
      <c r="AS29" s="19">
        <f>AP29</f>
        <v>0</v>
      </c>
      <c r="AT29" s="19"/>
      <c r="AU29" s="19">
        <f>AQ29</f>
        <v>0</v>
      </c>
      <c r="AV29" s="33">
        <f>AW29</f>
        <v>0</v>
      </c>
      <c r="AW29" s="17">
        <v>0</v>
      </c>
      <c r="AX29" s="17">
        <v>0</v>
      </c>
      <c r="AY29" s="17">
        <v>0</v>
      </c>
      <c r="AZ29" s="30">
        <f>BA29</f>
        <v>0</v>
      </c>
      <c r="BA29" s="19">
        <f t="shared" si="173"/>
        <v>0</v>
      </c>
      <c r="BB29" s="19">
        <f t="shared" si="173"/>
        <v>0</v>
      </c>
      <c r="BC29" s="19">
        <f t="shared" si="173"/>
        <v>0</v>
      </c>
      <c r="BD29" s="73">
        <f>BE29</f>
        <v>0</v>
      </c>
      <c r="BE29" s="17">
        <v>0</v>
      </c>
      <c r="BF29" s="17">
        <v>0</v>
      </c>
      <c r="BG29" s="17">
        <v>0</v>
      </c>
      <c r="BH29" s="27">
        <f>BI29</f>
        <v>0</v>
      </c>
      <c r="BI29" s="19">
        <f t="shared" si="174"/>
        <v>0</v>
      </c>
      <c r="BJ29" s="19">
        <f t="shared" si="174"/>
        <v>0</v>
      </c>
      <c r="BK29" s="19">
        <f t="shared" si="174"/>
        <v>0</v>
      </c>
      <c r="BL29" s="24">
        <f>BK29+BC29+AV29+AN29</f>
        <v>0</v>
      </c>
      <c r="BM29" s="142">
        <f t="shared" si="155"/>
        <v>15000</v>
      </c>
      <c r="BN29" s="22">
        <f t="shared" si="152"/>
        <v>15000</v>
      </c>
      <c r="BO29" s="12">
        <f t="shared" ref="BO29:BO31" si="175">BM29-BN29</f>
        <v>0</v>
      </c>
      <c r="CA29" s="12">
        <f t="shared" si="153"/>
        <v>0</v>
      </c>
    </row>
    <row r="30" spans="1:84" s="13" customFormat="1" ht="69" customHeight="1">
      <c r="A30" s="199">
        <v>1</v>
      </c>
      <c r="B30" s="164" t="s">
        <v>49</v>
      </c>
      <c r="C30" s="14"/>
      <c r="D30" s="108"/>
      <c r="E30" s="44">
        <v>7</v>
      </c>
      <c r="F30" s="138" t="s">
        <v>139</v>
      </c>
      <c r="G30" s="121">
        <v>4376001103</v>
      </c>
      <c r="H30" s="42"/>
      <c r="I30" s="36">
        <v>0</v>
      </c>
      <c r="J30" s="65"/>
      <c r="K30" s="16">
        <f t="shared" si="136"/>
        <v>7000</v>
      </c>
      <c r="L30" s="144">
        <v>7000</v>
      </c>
      <c r="M30" s="144">
        <v>0</v>
      </c>
      <c r="N30" s="145"/>
      <c r="O30" s="144">
        <v>0</v>
      </c>
      <c r="P30" s="132">
        <v>3121</v>
      </c>
      <c r="Q30" s="127">
        <v>6351</v>
      </c>
      <c r="R30" s="62">
        <v>7000000</v>
      </c>
      <c r="S30" s="16">
        <f t="shared" si="134"/>
        <v>-6500</v>
      </c>
      <c r="T30" s="88">
        <v>-6500</v>
      </c>
      <c r="U30" s="107">
        <v>0</v>
      </c>
      <c r="V30" s="145"/>
      <c r="W30" s="145">
        <v>0</v>
      </c>
      <c r="X30" s="62">
        <v>-6500000</v>
      </c>
      <c r="Y30" s="26">
        <f t="shared" si="154"/>
        <v>500</v>
      </c>
      <c r="Z30" s="19">
        <f>L30+T30</f>
        <v>500</v>
      </c>
      <c r="AA30" s="19">
        <v>0</v>
      </c>
      <c r="AB30" s="19">
        <v>0</v>
      </c>
      <c r="AC30" s="19">
        <v>0</v>
      </c>
      <c r="AD30" s="32">
        <f>R30+X30</f>
        <v>500000</v>
      </c>
      <c r="AE30" s="23">
        <f>AF30+AG30+AH30</f>
        <v>0</v>
      </c>
      <c r="AF30" s="17">
        <v>0</v>
      </c>
      <c r="AG30" s="17">
        <v>0</v>
      </c>
      <c r="AH30" s="17">
        <v>0</v>
      </c>
      <c r="AI30" s="17">
        <v>0</v>
      </c>
      <c r="AJ30" s="92">
        <f t="shared" si="172"/>
        <v>6500</v>
      </c>
      <c r="AK30" s="19">
        <v>6500</v>
      </c>
      <c r="AL30" s="19">
        <v>0</v>
      </c>
      <c r="AM30" s="19">
        <v>0</v>
      </c>
      <c r="AN30" s="20">
        <v>0</v>
      </c>
      <c r="AO30" s="37">
        <f>AP30</f>
        <v>0</v>
      </c>
      <c r="AP30" s="17">
        <v>0</v>
      </c>
      <c r="AQ30" s="17">
        <v>0</v>
      </c>
      <c r="AR30" s="22">
        <f>AS30</f>
        <v>0</v>
      </c>
      <c r="AS30" s="19">
        <f>AP30</f>
        <v>0</v>
      </c>
      <c r="AT30" s="19"/>
      <c r="AU30" s="19">
        <f>AQ30</f>
        <v>0</v>
      </c>
      <c r="AV30" s="33">
        <f>AW30</f>
        <v>0</v>
      </c>
      <c r="AW30" s="17">
        <v>0</v>
      </c>
      <c r="AX30" s="17">
        <v>0</v>
      </c>
      <c r="AY30" s="17">
        <v>0</v>
      </c>
      <c r="AZ30" s="30">
        <f>BA30</f>
        <v>0</v>
      </c>
      <c r="BA30" s="19">
        <f t="shared" si="173"/>
        <v>0</v>
      </c>
      <c r="BB30" s="19">
        <f t="shared" si="173"/>
        <v>0</v>
      </c>
      <c r="BC30" s="19">
        <f t="shared" si="173"/>
        <v>0</v>
      </c>
      <c r="BD30" s="73">
        <f>BE30</f>
        <v>0</v>
      </c>
      <c r="BE30" s="17">
        <v>0</v>
      </c>
      <c r="BF30" s="17">
        <v>0</v>
      </c>
      <c r="BG30" s="17">
        <v>0</v>
      </c>
      <c r="BH30" s="27">
        <f>BI30</f>
        <v>0</v>
      </c>
      <c r="BI30" s="19">
        <f t="shared" si="174"/>
        <v>0</v>
      </c>
      <c r="BJ30" s="19">
        <f t="shared" si="174"/>
        <v>0</v>
      </c>
      <c r="BK30" s="19">
        <f t="shared" si="174"/>
        <v>0</v>
      </c>
      <c r="BL30" s="24">
        <f>BK30+BC30+AV30+AN30</f>
        <v>0</v>
      </c>
      <c r="BM30" s="142">
        <f t="shared" si="155"/>
        <v>7000</v>
      </c>
      <c r="BN30" s="22">
        <f t="shared" si="152"/>
        <v>7000</v>
      </c>
      <c r="BO30" s="12">
        <f t="shared" si="175"/>
        <v>0</v>
      </c>
      <c r="CA30" s="12">
        <f t="shared" si="153"/>
        <v>0</v>
      </c>
    </row>
    <row r="31" spans="1:84" s="13" customFormat="1" ht="69" customHeight="1">
      <c r="A31" s="201">
        <v>1</v>
      </c>
      <c r="B31" s="164" t="s">
        <v>49</v>
      </c>
      <c r="C31" s="14"/>
      <c r="D31" s="108"/>
      <c r="E31" s="44">
        <v>7</v>
      </c>
      <c r="F31" s="137" t="s">
        <v>82</v>
      </c>
      <c r="G31" s="121">
        <v>4287001208</v>
      </c>
      <c r="H31" s="42"/>
      <c r="I31" s="36">
        <v>0</v>
      </c>
      <c r="J31" s="65"/>
      <c r="K31" s="16">
        <f t="shared" si="136"/>
        <v>2000</v>
      </c>
      <c r="L31" s="144">
        <v>2000</v>
      </c>
      <c r="M31" s="144">
        <v>0</v>
      </c>
      <c r="N31" s="145">
        <v>0</v>
      </c>
      <c r="O31" s="144">
        <v>0</v>
      </c>
      <c r="P31" s="123">
        <v>3126</v>
      </c>
      <c r="Q31" s="127">
        <v>6351</v>
      </c>
      <c r="R31" s="62">
        <v>2000000</v>
      </c>
      <c r="S31" s="16">
        <f t="shared" si="134"/>
        <v>-1000</v>
      </c>
      <c r="T31" s="88">
        <v>-1000</v>
      </c>
      <c r="U31" s="107">
        <v>0</v>
      </c>
      <c r="V31" s="145">
        <v>0</v>
      </c>
      <c r="W31" s="145">
        <v>0</v>
      </c>
      <c r="X31" s="62">
        <f>(T31+U31)*1000</f>
        <v>-1000000</v>
      </c>
      <c r="Y31" s="26">
        <f t="shared" si="154"/>
        <v>1000</v>
      </c>
      <c r="Z31" s="19">
        <f>L31+T31</f>
        <v>1000</v>
      </c>
      <c r="AA31" s="19">
        <f>M31+U31</f>
        <v>0</v>
      </c>
      <c r="AB31" s="19">
        <f>N31+V31</f>
        <v>0</v>
      </c>
      <c r="AC31" s="19">
        <f t="shared" ref="AC31:AC47" si="176">W31</f>
        <v>0</v>
      </c>
      <c r="AD31" s="32">
        <f>R31+X31</f>
        <v>1000000</v>
      </c>
      <c r="AE31" s="23">
        <f>AF31+AG31+AH31</f>
        <v>10000</v>
      </c>
      <c r="AF31" s="17">
        <v>10000</v>
      </c>
      <c r="AG31" s="17">
        <v>0</v>
      </c>
      <c r="AH31" s="17">
        <v>0</v>
      </c>
      <c r="AI31" s="17">
        <v>0</v>
      </c>
      <c r="AJ31" s="92">
        <f t="shared" si="172"/>
        <v>11000</v>
      </c>
      <c r="AK31" s="19">
        <f>AE31+1000</f>
        <v>11000</v>
      </c>
      <c r="AL31" s="19">
        <v>0</v>
      </c>
      <c r="AM31" s="19">
        <v>0</v>
      </c>
      <c r="AN31" s="20">
        <v>0</v>
      </c>
      <c r="AO31" s="37">
        <f>AP31</f>
        <v>0</v>
      </c>
      <c r="AP31" s="17">
        <v>0</v>
      </c>
      <c r="AQ31" s="17">
        <v>0</v>
      </c>
      <c r="AR31" s="22">
        <f>AS31</f>
        <v>0</v>
      </c>
      <c r="AS31" s="19">
        <f>AP31</f>
        <v>0</v>
      </c>
      <c r="AT31" s="19"/>
      <c r="AU31" s="19">
        <f>AQ31</f>
        <v>0</v>
      </c>
      <c r="AV31" s="33">
        <f>AW31</f>
        <v>0</v>
      </c>
      <c r="AW31" s="17">
        <v>0</v>
      </c>
      <c r="AX31" s="17">
        <v>0</v>
      </c>
      <c r="AY31" s="17">
        <v>0</v>
      </c>
      <c r="AZ31" s="30">
        <f>BA31</f>
        <v>0</v>
      </c>
      <c r="BA31" s="19">
        <f t="shared" si="173"/>
        <v>0</v>
      </c>
      <c r="BB31" s="19">
        <f t="shared" si="173"/>
        <v>0</v>
      </c>
      <c r="BC31" s="19">
        <f t="shared" si="173"/>
        <v>0</v>
      </c>
      <c r="BD31" s="73">
        <f>BE31</f>
        <v>0</v>
      </c>
      <c r="BE31" s="17">
        <v>0</v>
      </c>
      <c r="BF31" s="17">
        <v>0</v>
      </c>
      <c r="BG31" s="17">
        <v>0</v>
      </c>
      <c r="BH31" s="27">
        <f>BI31</f>
        <v>0</v>
      </c>
      <c r="BI31" s="19">
        <f t="shared" si="174"/>
        <v>0</v>
      </c>
      <c r="BJ31" s="19">
        <f t="shared" si="174"/>
        <v>0</v>
      </c>
      <c r="BK31" s="19">
        <f t="shared" si="174"/>
        <v>0</v>
      </c>
      <c r="BL31" s="24">
        <f>BK31+BC31+AV31+AN31</f>
        <v>0</v>
      </c>
      <c r="BM31" s="142">
        <f t="shared" si="155"/>
        <v>12000</v>
      </c>
      <c r="BN31" s="22">
        <f t="shared" si="152"/>
        <v>12000</v>
      </c>
      <c r="BO31" s="12">
        <f t="shared" si="175"/>
        <v>0</v>
      </c>
      <c r="CA31" s="12">
        <f t="shared" si="153"/>
        <v>0</v>
      </c>
    </row>
    <row r="32" spans="1:84" s="13" customFormat="1" ht="24" customHeight="1">
      <c r="A32" s="226">
        <v>1</v>
      </c>
      <c r="B32" s="228" t="s">
        <v>68</v>
      </c>
      <c r="C32" s="14"/>
      <c r="D32" s="108"/>
      <c r="E32" s="230">
        <v>7</v>
      </c>
      <c r="F32" s="232" t="s">
        <v>69</v>
      </c>
      <c r="G32" s="234">
        <v>4451004006</v>
      </c>
      <c r="H32" s="42"/>
      <c r="I32" s="364">
        <v>0</v>
      </c>
      <c r="J32" s="65"/>
      <c r="K32" s="170">
        <f t="shared" si="136"/>
        <v>8300</v>
      </c>
      <c r="L32" s="77">
        <v>8300</v>
      </c>
      <c r="M32" s="77">
        <v>0</v>
      </c>
      <c r="N32" s="145">
        <v>0</v>
      </c>
      <c r="O32" s="144">
        <v>0</v>
      </c>
      <c r="P32" s="134">
        <v>3322</v>
      </c>
      <c r="Q32" s="167">
        <v>6351</v>
      </c>
      <c r="R32" s="62">
        <v>8300000</v>
      </c>
      <c r="S32" s="16">
        <f t="shared" ref="S32:S34" si="177">T32+U32+V32</f>
        <v>-4000</v>
      </c>
      <c r="T32" s="88">
        <v>-4000</v>
      </c>
      <c r="U32" s="107">
        <v>0</v>
      </c>
      <c r="V32" s="145">
        <v>0</v>
      </c>
      <c r="W32" s="145">
        <v>0</v>
      </c>
      <c r="X32" s="62">
        <f>(T32+U32)*1000</f>
        <v>-4000000</v>
      </c>
      <c r="Y32" s="26">
        <f t="shared" ref="Y32:Y34" si="178">Z32+AA32+AB32</f>
        <v>4300</v>
      </c>
      <c r="Z32" s="19">
        <f t="shared" ref="Z32" si="179">L32+T32</f>
        <v>4300</v>
      </c>
      <c r="AA32" s="19">
        <f t="shared" ref="AA32:AA34" si="180">M32+U32</f>
        <v>0</v>
      </c>
      <c r="AB32" s="19">
        <f t="shared" ref="AB32:AB34" si="181">N32+V32</f>
        <v>0</v>
      </c>
      <c r="AC32" s="19">
        <f t="shared" si="176"/>
        <v>0</v>
      </c>
      <c r="AD32" s="32">
        <f t="shared" ref="AD32:AD34" si="182">R32+X32</f>
        <v>4300000</v>
      </c>
      <c r="AE32" s="23">
        <f t="shared" ref="AE32:AE34" si="183">AF32+AG32+AH32</f>
        <v>0</v>
      </c>
      <c r="AF32" s="17">
        <v>0</v>
      </c>
      <c r="AG32" s="17">
        <v>0</v>
      </c>
      <c r="AH32" s="17">
        <v>0</v>
      </c>
      <c r="AI32" s="17">
        <v>0</v>
      </c>
      <c r="AJ32" s="92">
        <f t="shared" si="172"/>
        <v>4000</v>
      </c>
      <c r="AK32" s="19">
        <v>4000</v>
      </c>
      <c r="AL32" s="19">
        <f t="shared" ref="AL32:AL34" si="184">AG32</f>
        <v>0</v>
      </c>
      <c r="AM32" s="19">
        <f t="shared" ref="AM32:AM34" si="185">AH32</f>
        <v>0</v>
      </c>
      <c r="AN32" s="20">
        <f t="shared" ref="AN32:AN34" si="186">AI32</f>
        <v>0</v>
      </c>
      <c r="AO32" s="37">
        <f t="shared" ref="AO32:AO34" si="187">AP32</f>
        <v>0</v>
      </c>
      <c r="AP32" s="17">
        <v>0</v>
      </c>
      <c r="AQ32" s="17">
        <v>0</v>
      </c>
      <c r="AR32" s="22">
        <f t="shared" ref="AR32:AR34" si="188">AS32</f>
        <v>0</v>
      </c>
      <c r="AS32" s="19">
        <f t="shared" ref="AS32:AS34" si="189">AP32</f>
        <v>0</v>
      </c>
      <c r="AT32" s="19"/>
      <c r="AU32" s="19">
        <f t="shared" ref="AU32:AU34" si="190">AQ32</f>
        <v>0</v>
      </c>
      <c r="AV32" s="33">
        <f t="shared" ref="AV32:AV34" si="191">AW32</f>
        <v>0</v>
      </c>
      <c r="AW32" s="17">
        <v>0</v>
      </c>
      <c r="AX32" s="17">
        <v>0</v>
      </c>
      <c r="AY32" s="17">
        <v>0</v>
      </c>
      <c r="AZ32" s="30">
        <f t="shared" ref="AZ32:AZ34" si="192">BA32</f>
        <v>0</v>
      </c>
      <c r="BA32" s="19">
        <f t="shared" ref="BA32:BA34" si="193">AW32</f>
        <v>0</v>
      </c>
      <c r="BB32" s="19">
        <f t="shared" ref="BB32:BB34" si="194">AX32</f>
        <v>0</v>
      </c>
      <c r="BC32" s="19">
        <f t="shared" ref="BC32:BC34" si="195">AY32</f>
        <v>0</v>
      </c>
      <c r="BD32" s="73">
        <f t="shared" ref="BD32:BD34" si="196">BE32</f>
        <v>0</v>
      </c>
      <c r="BE32" s="17">
        <v>0</v>
      </c>
      <c r="BF32" s="17">
        <v>0</v>
      </c>
      <c r="BG32" s="17">
        <v>0</v>
      </c>
      <c r="BH32" s="27">
        <f t="shared" ref="BH32:BH34" si="197">BI32</f>
        <v>0</v>
      </c>
      <c r="BI32" s="19">
        <f t="shared" ref="BI32:BI34" si="198">BE32</f>
        <v>0</v>
      </c>
      <c r="BJ32" s="19">
        <f t="shared" ref="BJ32:BJ34" si="199">BF32</f>
        <v>0</v>
      </c>
      <c r="BK32" s="19">
        <f t="shared" ref="BK32:BK34" si="200">BG32</f>
        <v>0</v>
      </c>
      <c r="BL32" s="24">
        <f t="shared" ref="BL32" si="201">BK32+BC32+AV32+AN32</f>
        <v>0</v>
      </c>
      <c r="BM32" s="102">
        <f>I32+K32+AE32+AO32+AV32+BD32+BL32</f>
        <v>8300</v>
      </c>
      <c r="BN32" s="76">
        <f t="shared" ref="BN32" si="202">I32+Y32+AJ32+AR32+BL32+BH32+AZ32</f>
        <v>8300</v>
      </c>
      <c r="BO32" s="12">
        <f t="shared" ref="BO32:BO36" si="203">BM32-BN32</f>
        <v>0</v>
      </c>
      <c r="CA32" s="12">
        <f t="shared" si="153"/>
        <v>0</v>
      </c>
    </row>
    <row r="33" spans="1:80" s="13" customFormat="1" ht="26.25" customHeight="1">
      <c r="A33" s="227"/>
      <c r="B33" s="229"/>
      <c r="C33" s="14"/>
      <c r="D33" s="108"/>
      <c r="E33" s="231"/>
      <c r="F33" s="233"/>
      <c r="G33" s="235"/>
      <c r="H33" s="42"/>
      <c r="I33" s="365"/>
      <c r="J33" s="65"/>
      <c r="K33" s="170">
        <f t="shared" si="136"/>
        <v>1700</v>
      </c>
      <c r="L33" s="77">
        <v>1700</v>
      </c>
      <c r="M33" s="77">
        <v>0</v>
      </c>
      <c r="N33" s="145"/>
      <c r="O33" s="144">
        <v>0</v>
      </c>
      <c r="P33" s="134">
        <v>3322</v>
      </c>
      <c r="Q33" s="167">
        <v>5331</v>
      </c>
      <c r="R33" s="62">
        <v>1700000</v>
      </c>
      <c r="S33" s="16">
        <f>T33+U33+V33</f>
        <v>-1000</v>
      </c>
      <c r="T33" s="88">
        <v>-1000</v>
      </c>
      <c r="U33" s="107">
        <v>0</v>
      </c>
      <c r="V33" s="145">
        <v>0</v>
      </c>
      <c r="W33" s="145">
        <v>0</v>
      </c>
      <c r="X33" s="62">
        <f>(T33+U33)*1000</f>
        <v>-1000000</v>
      </c>
      <c r="Y33" s="26">
        <f>Z33+AA33+AB33</f>
        <v>700</v>
      </c>
      <c r="Z33" s="19">
        <f>L33+T33</f>
        <v>700</v>
      </c>
      <c r="AA33" s="19">
        <f>M33+U33</f>
        <v>0</v>
      </c>
      <c r="AB33" s="19">
        <f>N33+V33</f>
        <v>0</v>
      </c>
      <c r="AC33" s="19">
        <f t="shared" si="176"/>
        <v>0</v>
      </c>
      <c r="AD33" s="32">
        <f t="shared" si="182"/>
        <v>700000</v>
      </c>
      <c r="AE33" s="23">
        <f>AF33+AG33+AH33</f>
        <v>0</v>
      </c>
      <c r="AF33" s="17">
        <v>0</v>
      </c>
      <c r="AG33" s="17">
        <v>0</v>
      </c>
      <c r="AH33" s="17">
        <v>0</v>
      </c>
      <c r="AI33" s="17">
        <v>1</v>
      </c>
      <c r="AJ33" s="92">
        <f t="shared" si="172"/>
        <v>1000</v>
      </c>
      <c r="AK33" s="19">
        <v>1000</v>
      </c>
      <c r="AL33" s="19">
        <f>AG33</f>
        <v>0</v>
      </c>
      <c r="AM33" s="19">
        <f>AH33</f>
        <v>0</v>
      </c>
      <c r="AN33" s="20">
        <f>AI33</f>
        <v>1</v>
      </c>
      <c r="AO33" s="37">
        <f>AP33</f>
        <v>0</v>
      </c>
      <c r="AP33" s="17">
        <v>0</v>
      </c>
      <c r="AQ33" s="17">
        <v>0</v>
      </c>
      <c r="AR33" s="22">
        <f>AS33</f>
        <v>0</v>
      </c>
      <c r="AS33" s="19">
        <f>AP33</f>
        <v>0</v>
      </c>
      <c r="AT33" s="19"/>
      <c r="AU33" s="19">
        <f>AQ33</f>
        <v>0</v>
      </c>
      <c r="AV33" s="33">
        <f>AW33</f>
        <v>0</v>
      </c>
      <c r="AW33" s="17">
        <v>0</v>
      </c>
      <c r="AX33" s="17">
        <v>0</v>
      </c>
      <c r="AY33" s="17">
        <v>0</v>
      </c>
      <c r="AZ33" s="30">
        <f>BA33</f>
        <v>0</v>
      </c>
      <c r="BA33" s="19">
        <f>AW33</f>
        <v>0</v>
      </c>
      <c r="BB33" s="19">
        <f>AX33</f>
        <v>0</v>
      </c>
      <c r="BC33" s="19">
        <f>AY33</f>
        <v>0</v>
      </c>
      <c r="BD33" s="73">
        <f>BE33</f>
        <v>0</v>
      </c>
      <c r="BE33" s="17">
        <v>0</v>
      </c>
      <c r="BF33" s="17">
        <v>0</v>
      </c>
      <c r="BG33" s="17">
        <v>0</v>
      </c>
      <c r="BH33" s="27">
        <f>BI33</f>
        <v>0</v>
      </c>
      <c r="BI33" s="19">
        <f>BE33</f>
        <v>0</v>
      </c>
      <c r="BJ33" s="19">
        <f>BF33</f>
        <v>0</v>
      </c>
      <c r="BK33" s="19">
        <f>BG33</f>
        <v>0</v>
      </c>
      <c r="BL33" s="24">
        <v>0</v>
      </c>
      <c r="BM33" s="102">
        <f>I33+K33+AE33+AO33+AV33+BD33+BL33</f>
        <v>1700</v>
      </c>
      <c r="BN33" s="76">
        <f>I33+Y33+AJ33+AR33+BL33+BH33+AZ33</f>
        <v>1700</v>
      </c>
      <c r="BO33" s="12">
        <f t="shared" si="203"/>
        <v>0</v>
      </c>
      <c r="CA33" s="12">
        <f t="shared" si="153"/>
        <v>0</v>
      </c>
    </row>
    <row r="34" spans="1:80" s="13" customFormat="1" ht="39" customHeight="1">
      <c r="A34" s="201">
        <v>1</v>
      </c>
      <c r="B34" s="164" t="s">
        <v>68</v>
      </c>
      <c r="C34" s="14"/>
      <c r="D34" s="108"/>
      <c r="E34" s="45">
        <v>7</v>
      </c>
      <c r="F34" s="135" t="s">
        <v>70</v>
      </c>
      <c r="G34" s="161" t="s">
        <v>71</v>
      </c>
      <c r="H34" s="42"/>
      <c r="I34" s="35">
        <v>0</v>
      </c>
      <c r="J34" s="65"/>
      <c r="K34" s="16">
        <f t="shared" ref="K34" si="204">L34+M34+O34+N34</f>
        <v>13500</v>
      </c>
      <c r="L34" s="77">
        <v>13500</v>
      </c>
      <c r="M34" s="77">
        <v>0</v>
      </c>
      <c r="N34" s="145">
        <v>0</v>
      </c>
      <c r="O34" s="144">
        <v>0</v>
      </c>
      <c r="P34" s="134">
        <v>3322</v>
      </c>
      <c r="Q34" s="166">
        <v>5331</v>
      </c>
      <c r="R34" s="62">
        <v>13350000</v>
      </c>
      <c r="S34" s="16">
        <f t="shared" si="177"/>
        <v>-13000</v>
      </c>
      <c r="T34" s="88">
        <v>-13000</v>
      </c>
      <c r="U34" s="107">
        <v>0</v>
      </c>
      <c r="V34" s="145">
        <v>0</v>
      </c>
      <c r="W34" s="145">
        <v>0</v>
      </c>
      <c r="X34" s="62">
        <f>(T34+U34)*1000</f>
        <v>-13000000</v>
      </c>
      <c r="Y34" s="26">
        <f t="shared" si="178"/>
        <v>500</v>
      </c>
      <c r="Z34" s="19">
        <f>L34+T34</f>
        <v>500</v>
      </c>
      <c r="AA34" s="19">
        <f t="shared" si="180"/>
        <v>0</v>
      </c>
      <c r="AB34" s="19">
        <f t="shared" si="181"/>
        <v>0</v>
      </c>
      <c r="AC34" s="19">
        <f t="shared" si="176"/>
        <v>0</v>
      </c>
      <c r="AD34" s="32">
        <f t="shared" si="182"/>
        <v>350000</v>
      </c>
      <c r="AE34" s="23">
        <f t="shared" si="183"/>
        <v>0</v>
      </c>
      <c r="AF34" s="17">
        <v>0</v>
      </c>
      <c r="AG34" s="17">
        <v>0</v>
      </c>
      <c r="AH34" s="17">
        <v>0</v>
      </c>
      <c r="AI34" s="17">
        <v>0</v>
      </c>
      <c r="AJ34" s="92">
        <f t="shared" si="172"/>
        <v>13000</v>
      </c>
      <c r="AK34" s="19">
        <v>13000</v>
      </c>
      <c r="AL34" s="19">
        <f t="shared" si="184"/>
        <v>0</v>
      </c>
      <c r="AM34" s="19">
        <f t="shared" si="185"/>
        <v>0</v>
      </c>
      <c r="AN34" s="20">
        <f t="shared" si="186"/>
        <v>0</v>
      </c>
      <c r="AO34" s="37">
        <f t="shared" si="187"/>
        <v>0</v>
      </c>
      <c r="AP34" s="17">
        <v>0</v>
      </c>
      <c r="AQ34" s="17">
        <v>0</v>
      </c>
      <c r="AR34" s="22">
        <f t="shared" si="188"/>
        <v>0</v>
      </c>
      <c r="AS34" s="19">
        <f t="shared" si="189"/>
        <v>0</v>
      </c>
      <c r="AT34" s="19"/>
      <c r="AU34" s="19">
        <f t="shared" si="190"/>
        <v>0</v>
      </c>
      <c r="AV34" s="33">
        <f t="shared" si="191"/>
        <v>0</v>
      </c>
      <c r="AW34" s="17">
        <v>0</v>
      </c>
      <c r="AX34" s="17">
        <v>0</v>
      </c>
      <c r="AY34" s="17">
        <v>0</v>
      </c>
      <c r="AZ34" s="30">
        <f t="shared" si="192"/>
        <v>0</v>
      </c>
      <c r="BA34" s="19">
        <f t="shared" si="193"/>
        <v>0</v>
      </c>
      <c r="BB34" s="19">
        <f t="shared" si="194"/>
        <v>0</v>
      </c>
      <c r="BC34" s="19">
        <f t="shared" si="195"/>
        <v>0</v>
      </c>
      <c r="BD34" s="73">
        <f t="shared" si="196"/>
        <v>0</v>
      </c>
      <c r="BE34" s="17">
        <v>0</v>
      </c>
      <c r="BF34" s="17">
        <v>0</v>
      </c>
      <c r="BG34" s="17">
        <v>0</v>
      </c>
      <c r="BH34" s="27">
        <f t="shared" si="197"/>
        <v>0</v>
      </c>
      <c r="BI34" s="19">
        <f t="shared" si="198"/>
        <v>0</v>
      </c>
      <c r="BJ34" s="19">
        <f t="shared" si="199"/>
        <v>0</v>
      </c>
      <c r="BK34" s="19">
        <f t="shared" si="200"/>
        <v>0</v>
      </c>
      <c r="BL34" s="24">
        <v>1076</v>
      </c>
      <c r="BM34" s="102">
        <f t="shared" ref="BM34" si="205">I34+K34+AE34+AO34+AV34+BD34+BL34</f>
        <v>14576</v>
      </c>
      <c r="BN34" s="76">
        <f>I34+Y34+AJ34+AR34+BL34+BH34+AZ34</f>
        <v>14576</v>
      </c>
      <c r="BO34" s="12">
        <f t="shared" si="203"/>
        <v>0</v>
      </c>
      <c r="CA34" s="12">
        <f t="shared" si="153"/>
        <v>0</v>
      </c>
    </row>
    <row r="35" spans="1:80" s="13" customFormat="1" ht="41.25" customHeight="1">
      <c r="A35" s="255">
        <v>1</v>
      </c>
      <c r="B35" s="240" t="s">
        <v>68</v>
      </c>
      <c r="C35" s="14"/>
      <c r="D35" s="108"/>
      <c r="E35" s="242">
        <v>7</v>
      </c>
      <c r="F35" s="253" t="s">
        <v>115</v>
      </c>
      <c r="G35" s="375">
        <v>4419000000</v>
      </c>
      <c r="H35" s="42"/>
      <c r="I35" s="377">
        <v>0</v>
      </c>
      <c r="J35" s="65"/>
      <c r="K35" s="16">
        <f t="shared" ref="K35:K44" si="206">L35+M35+O35+N35</f>
        <v>500</v>
      </c>
      <c r="L35" s="144">
        <v>500</v>
      </c>
      <c r="M35" s="144">
        <v>0</v>
      </c>
      <c r="N35" s="145">
        <v>0</v>
      </c>
      <c r="O35" s="144">
        <v>0</v>
      </c>
      <c r="P35" s="236">
        <v>3322</v>
      </c>
      <c r="Q35" s="167">
        <v>5169</v>
      </c>
      <c r="R35" s="62">
        <v>0</v>
      </c>
      <c r="S35" s="16">
        <f t="shared" ref="S35:S56" si="207">T35+U35+V35</f>
        <v>-300</v>
      </c>
      <c r="T35" s="88">
        <v>-300</v>
      </c>
      <c r="U35" s="107">
        <v>0</v>
      </c>
      <c r="V35" s="145">
        <v>0</v>
      </c>
      <c r="W35" s="145">
        <v>0</v>
      </c>
      <c r="X35" s="62">
        <v>0</v>
      </c>
      <c r="Y35" s="26">
        <f t="shared" ref="Y35:Y43" si="208">Z35+AA35+AB35</f>
        <v>200</v>
      </c>
      <c r="Z35" s="19">
        <f t="shared" ref="Z35:Z47" si="209">L35+T35</f>
        <v>200</v>
      </c>
      <c r="AA35" s="19">
        <f>M35+U35</f>
        <v>0</v>
      </c>
      <c r="AB35" s="19">
        <f>N35+V35</f>
        <v>0</v>
      </c>
      <c r="AC35" s="19">
        <f t="shared" si="176"/>
        <v>0</v>
      </c>
      <c r="AD35" s="32">
        <f>X35</f>
        <v>0</v>
      </c>
      <c r="AE35" s="385">
        <f>AF35+AG35+AH35</f>
        <v>25000</v>
      </c>
      <c r="AF35" s="224">
        <v>25000</v>
      </c>
      <c r="AG35" s="224">
        <v>0</v>
      </c>
      <c r="AH35" s="224">
        <v>0</v>
      </c>
      <c r="AI35" s="224">
        <v>0</v>
      </c>
      <c r="AJ35" s="249">
        <f t="shared" si="172"/>
        <v>29500</v>
      </c>
      <c r="AK35" s="245">
        <f>AE35+4500</f>
        <v>29500</v>
      </c>
      <c r="AL35" s="245">
        <v>0</v>
      </c>
      <c r="AM35" s="245">
        <v>0</v>
      </c>
      <c r="AN35" s="247">
        <v>0</v>
      </c>
      <c r="AO35" s="169">
        <f t="shared" ref="AO35:AO53" si="210">AP35</f>
        <v>0</v>
      </c>
      <c r="AP35" s="17">
        <v>0</v>
      </c>
      <c r="AQ35" s="17">
        <v>0</v>
      </c>
      <c r="AR35" s="22">
        <f t="shared" ref="AR35:AR50" si="211">AS35</f>
        <v>0</v>
      </c>
      <c r="AS35" s="19">
        <f t="shared" ref="AS35:AS50" si="212">AP35</f>
        <v>0</v>
      </c>
      <c r="AT35" s="19"/>
      <c r="AU35" s="19">
        <f t="shared" ref="AU35:AU43" si="213">AQ35</f>
        <v>0</v>
      </c>
      <c r="AV35" s="33">
        <f t="shared" ref="AV35:AV41" si="214">AW35</f>
        <v>0</v>
      </c>
      <c r="AW35" s="17">
        <v>0</v>
      </c>
      <c r="AX35" s="17">
        <v>0</v>
      </c>
      <c r="AY35" s="17">
        <v>0</v>
      </c>
      <c r="AZ35" s="30">
        <f t="shared" ref="AZ35:AZ53" si="215">BA35</f>
        <v>0</v>
      </c>
      <c r="BA35" s="19">
        <f t="shared" ref="BA35:BC41" si="216">AW35</f>
        <v>0</v>
      </c>
      <c r="BB35" s="19">
        <f t="shared" si="216"/>
        <v>0</v>
      </c>
      <c r="BC35" s="19">
        <f t="shared" si="216"/>
        <v>0</v>
      </c>
      <c r="BD35" s="73">
        <f t="shared" ref="BD35:BD41" si="217">BE35</f>
        <v>0</v>
      </c>
      <c r="BE35" s="17">
        <v>0</v>
      </c>
      <c r="BF35" s="17">
        <v>0</v>
      </c>
      <c r="BG35" s="17">
        <v>0</v>
      </c>
      <c r="BH35" s="27">
        <f t="shared" ref="BH35:BH53" si="218">BI35</f>
        <v>0</v>
      </c>
      <c r="BI35" s="19">
        <f t="shared" ref="BI35:BK41" si="219">BE35</f>
        <v>0</v>
      </c>
      <c r="BJ35" s="19">
        <f t="shared" si="219"/>
        <v>0</v>
      </c>
      <c r="BK35" s="19">
        <f t="shared" si="219"/>
        <v>0</v>
      </c>
      <c r="BL35" s="224">
        <f>BK35+BC35+AV35+AN35</f>
        <v>0</v>
      </c>
      <c r="BM35" s="251">
        <f>I35+K35+AE35
+AO35+AV35+BD35+BL35+K36</f>
        <v>30000</v>
      </c>
      <c r="BN35" s="367">
        <f>I35+Y35+AJ35+AR35+BL35+BH35+AZ35+Y36</f>
        <v>30000</v>
      </c>
      <c r="BO35" s="12">
        <f t="shared" si="203"/>
        <v>0</v>
      </c>
      <c r="CA35" s="244">
        <f t="shared" si="153"/>
        <v>0</v>
      </c>
    </row>
    <row r="36" spans="1:80" s="13" customFormat="1" ht="36" customHeight="1">
      <c r="A36" s="256"/>
      <c r="B36" s="241"/>
      <c r="C36" s="14"/>
      <c r="D36" s="108"/>
      <c r="E36" s="243"/>
      <c r="F36" s="254"/>
      <c r="G36" s="376"/>
      <c r="H36" s="42"/>
      <c r="I36" s="378"/>
      <c r="J36" s="65"/>
      <c r="K36" s="16">
        <f t="shared" si="206"/>
        <v>4500</v>
      </c>
      <c r="L36" s="144">
        <v>4500</v>
      </c>
      <c r="M36" s="144">
        <v>0</v>
      </c>
      <c r="N36" s="145">
        <v>0</v>
      </c>
      <c r="O36" s="144">
        <v>0</v>
      </c>
      <c r="P36" s="237"/>
      <c r="Q36" s="168">
        <v>5171</v>
      </c>
      <c r="R36" s="62">
        <v>0</v>
      </c>
      <c r="S36" s="16">
        <f t="shared" si="207"/>
        <v>-4200</v>
      </c>
      <c r="T36" s="88">
        <v>-4200</v>
      </c>
      <c r="U36" s="107">
        <v>0</v>
      </c>
      <c r="V36" s="145"/>
      <c r="W36" s="145">
        <v>0</v>
      </c>
      <c r="X36" s="62">
        <v>0</v>
      </c>
      <c r="Y36" s="26">
        <f t="shared" si="208"/>
        <v>300</v>
      </c>
      <c r="Z36" s="19">
        <f t="shared" si="209"/>
        <v>300</v>
      </c>
      <c r="AA36" s="19">
        <f t="shared" ref="AA36:AA47" si="220">M36+U36</f>
        <v>0</v>
      </c>
      <c r="AB36" s="19">
        <v>0</v>
      </c>
      <c r="AC36" s="19">
        <f t="shared" si="176"/>
        <v>0</v>
      </c>
      <c r="AD36" s="32">
        <f>X36</f>
        <v>0</v>
      </c>
      <c r="AE36" s="386"/>
      <c r="AF36" s="225"/>
      <c r="AG36" s="225"/>
      <c r="AH36" s="225"/>
      <c r="AI36" s="225"/>
      <c r="AJ36" s="250"/>
      <c r="AK36" s="246"/>
      <c r="AL36" s="246"/>
      <c r="AM36" s="246"/>
      <c r="AN36" s="248"/>
      <c r="AO36" s="169">
        <f t="shared" si="210"/>
        <v>0</v>
      </c>
      <c r="AP36" s="17">
        <v>0</v>
      </c>
      <c r="AQ36" s="17">
        <v>0</v>
      </c>
      <c r="AR36" s="22">
        <f t="shared" si="211"/>
        <v>0</v>
      </c>
      <c r="AS36" s="19">
        <f t="shared" si="212"/>
        <v>0</v>
      </c>
      <c r="AT36" s="19"/>
      <c r="AU36" s="19">
        <f t="shared" si="213"/>
        <v>0</v>
      </c>
      <c r="AV36" s="33">
        <f t="shared" si="214"/>
        <v>0</v>
      </c>
      <c r="AW36" s="17">
        <v>0</v>
      </c>
      <c r="AX36" s="17">
        <v>0</v>
      </c>
      <c r="AY36" s="17">
        <v>0</v>
      </c>
      <c r="AZ36" s="30">
        <f t="shared" si="215"/>
        <v>0</v>
      </c>
      <c r="BA36" s="19">
        <f t="shared" si="216"/>
        <v>0</v>
      </c>
      <c r="BB36" s="19">
        <f t="shared" si="216"/>
        <v>0</v>
      </c>
      <c r="BC36" s="19">
        <f t="shared" si="216"/>
        <v>0</v>
      </c>
      <c r="BD36" s="73">
        <f t="shared" si="217"/>
        <v>0</v>
      </c>
      <c r="BE36" s="17">
        <v>0</v>
      </c>
      <c r="BF36" s="17">
        <v>0</v>
      </c>
      <c r="BG36" s="17">
        <v>0</v>
      </c>
      <c r="BH36" s="27">
        <f t="shared" si="218"/>
        <v>0</v>
      </c>
      <c r="BI36" s="19">
        <f t="shared" si="219"/>
        <v>0</v>
      </c>
      <c r="BJ36" s="19">
        <f t="shared" si="219"/>
        <v>0</v>
      </c>
      <c r="BK36" s="19">
        <f t="shared" si="219"/>
        <v>0</v>
      </c>
      <c r="BL36" s="225"/>
      <c r="BM36" s="252"/>
      <c r="BN36" s="369"/>
      <c r="BO36" s="12">
        <f t="shared" si="203"/>
        <v>0</v>
      </c>
      <c r="CA36" s="244"/>
    </row>
    <row r="37" spans="1:80" s="13" customFormat="1" ht="69" customHeight="1">
      <c r="A37" s="201">
        <v>1</v>
      </c>
      <c r="B37" s="164" t="s">
        <v>68</v>
      </c>
      <c r="C37" s="14"/>
      <c r="D37" s="108"/>
      <c r="E37" s="44">
        <v>7</v>
      </c>
      <c r="F37" s="137" t="s">
        <v>89</v>
      </c>
      <c r="G37" s="143" t="s">
        <v>88</v>
      </c>
      <c r="H37" s="42"/>
      <c r="I37" s="36">
        <v>0</v>
      </c>
      <c r="J37" s="65"/>
      <c r="K37" s="16">
        <f t="shared" si="206"/>
        <v>8000</v>
      </c>
      <c r="L37" s="144">
        <v>8000</v>
      </c>
      <c r="M37" s="144">
        <v>0</v>
      </c>
      <c r="N37" s="145">
        <v>0</v>
      </c>
      <c r="O37" s="144">
        <v>0</v>
      </c>
      <c r="P37" s="134">
        <v>3322</v>
      </c>
      <c r="Q37" s="167">
        <v>5331</v>
      </c>
      <c r="R37" s="62">
        <v>7850000</v>
      </c>
      <c r="S37" s="16">
        <f t="shared" si="207"/>
        <v>-2000</v>
      </c>
      <c r="T37" s="88">
        <v>-2000</v>
      </c>
      <c r="U37" s="107">
        <v>0</v>
      </c>
      <c r="V37" s="145">
        <v>0</v>
      </c>
      <c r="W37" s="145">
        <v>0</v>
      </c>
      <c r="X37" s="62">
        <f>(T37+U37)*1000</f>
        <v>-2000000</v>
      </c>
      <c r="Y37" s="26">
        <f t="shared" si="208"/>
        <v>6000</v>
      </c>
      <c r="Z37" s="19">
        <f t="shared" si="209"/>
        <v>6000</v>
      </c>
      <c r="AA37" s="19">
        <f t="shared" si="220"/>
        <v>0</v>
      </c>
      <c r="AB37" s="19">
        <f t="shared" ref="AB37:AB47" si="221">N37+V37</f>
        <v>0</v>
      </c>
      <c r="AC37" s="19">
        <f t="shared" si="176"/>
        <v>0</v>
      </c>
      <c r="AD37" s="32">
        <f>R37+X37</f>
        <v>5850000</v>
      </c>
      <c r="AE37" s="23">
        <f t="shared" ref="AE37:AE47" si="222">AF37+AG37+AH37</f>
        <v>0</v>
      </c>
      <c r="AF37" s="17">
        <v>0</v>
      </c>
      <c r="AG37" s="17">
        <v>0</v>
      </c>
      <c r="AH37" s="17">
        <v>0</v>
      </c>
      <c r="AI37" s="17">
        <v>0</v>
      </c>
      <c r="AJ37" s="92">
        <f>AK37+AL37</f>
        <v>2000</v>
      </c>
      <c r="AK37" s="19">
        <v>2000</v>
      </c>
      <c r="AL37" s="19">
        <v>0</v>
      </c>
      <c r="AM37" s="19">
        <v>0</v>
      </c>
      <c r="AN37" s="20">
        <v>0</v>
      </c>
      <c r="AO37" s="37">
        <f t="shared" si="210"/>
        <v>0</v>
      </c>
      <c r="AP37" s="17">
        <v>0</v>
      </c>
      <c r="AQ37" s="17">
        <v>0</v>
      </c>
      <c r="AR37" s="22">
        <f t="shared" si="211"/>
        <v>0</v>
      </c>
      <c r="AS37" s="19">
        <f t="shared" si="212"/>
        <v>0</v>
      </c>
      <c r="AT37" s="19"/>
      <c r="AU37" s="19">
        <f t="shared" si="213"/>
        <v>0</v>
      </c>
      <c r="AV37" s="33">
        <f t="shared" si="214"/>
        <v>0</v>
      </c>
      <c r="AW37" s="17">
        <v>0</v>
      </c>
      <c r="AX37" s="17">
        <v>0</v>
      </c>
      <c r="AY37" s="17">
        <v>0</v>
      </c>
      <c r="AZ37" s="30">
        <f t="shared" si="215"/>
        <v>0</v>
      </c>
      <c r="BA37" s="19">
        <f t="shared" si="216"/>
        <v>0</v>
      </c>
      <c r="BB37" s="19">
        <f t="shared" si="216"/>
        <v>0</v>
      </c>
      <c r="BC37" s="19">
        <f t="shared" si="216"/>
        <v>0</v>
      </c>
      <c r="BD37" s="73">
        <f t="shared" si="217"/>
        <v>0</v>
      </c>
      <c r="BE37" s="17">
        <v>0</v>
      </c>
      <c r="BF37" s="17">
        <v>0</v>
      </c>
      <c r="BG37" s="17">
        <v>0</v>
      </c>
      <c r="BH37" s="27">
        <f t="shared" si="218"/>
        <v>0</v>
      </c>
      <c r="BI37" s="19">
        <f t="shared" si="219"/>
        <v>0</v>
      </c>
      <c r="BJ37" s="19">
        <f t="shared" si="219"/>
        <v>0</v>
      </c>
      <c r="BK37" s="19">
        <f t="shared" si="219"/>
        <v>0</v>
      </c>
      <c r="BL37" s="24">
        <v>300</v>
      </c>
      <c r="BM37" s="142">
        <f>I37+K37+AE37
+AO37+AV37+BD37+BL37</f>
        <v>8300</v>
      </c>
      <c r="BN37" s="22">
        <f t="shared" ref="BN37:BN47" si="223">I37+Y37+AJ37+AR37+BL37+BH37+AZ37</f>
        <v>8300</v>
      </c>
      <c r="BO37" s="12">
        <f t="shared" ref="BO37:BO45" si="224">BM37-BN37</f>
        <v>0</v>
      </c>
      <c r="CA37" s="12">
        <f t="shared" ref="CA37:CA54" si="225">BN37-BM37</f>
        <v>0</v>
      </c>
    </row>
    <row r="38" spans="1:80" s="13" customFormat="1" ht="69" customHeight="1">
      <c r="A38" s="201">
        <v>1</v>
      </c>
      <c r="B38" s="164" t="s">
        <v>76</v>
      </c>
      <c r="C38" s="14"/>
      <c r="D38" s="108"/>
      <c r="E38" s="44">
        <v>7</v>
      </c>
      <c r="F38" s="138" t="s">
        <v>93</v>
      </c>
      <c r="G38" s="143" t="s">
        <v>92</v>
      </c>
      <c r="H38" s="42"/>
      <c r="I38" s="36">
        <v>539.16999999999996</v>
      </c>
      <c r="J38" s="65"/>
      <c r="K38" s="16">
        <f t="shared" si="206"/>
        <v>15700</v>
      </c>
      <c r="L38" s="144">
        <v>15700</v>
      </c>
      <c r="M38" s="144">
        <v>0</v>
      </c>
      <c r="N38" s="145">
        <v>0</v>
      </c>
      <c r="O38" s="144">
        <v>0</v>
      </c>
      <c r="P38" s="140">
        <v>4350</v>
      </c>
      <c r="Q38" s="141">
        <v>6351</v>
      </c>
      <c r="R38" s="62">
        <v>15550000</v>
      </c>
      <c r="S38" s="16">
        <f t="shared" si="207"/>
        <v>-10000</v>
      </c>
      <c r="T38" s="88">
        <v>-10000</v>
      </c>
      <c r="U38" s="107">
        <v>0</v>
      </c>
      <c r="V38" s="145">
        <v>0</v>
      </c>
      <c r="W38" s="145">
        <v>0</v>
      </c>
      <c r="X38" s="62">
        <f>(T38+U38)*1000</f>
        <v>-10000000</v>
      </c>
      <c r="Y38" s="26">
        <f t="shared" si="208"/>
        <v>5700</v>
      </c>
      <c r="Z38" s="19">
        <f t="shared" si="209"/>
        <v>5700</v>
      </c>
      <c r="AA38" s="19">
        <f t="shared" si="220"/>
        <v>0</v>
      </c>
      <c r="AB38" s="19">
        <f t="shared" si="221"/>
        <v>0</v>
      </c>
      <c r="AC38" s="19">
        <f t="shared" si="176"/>
        <v>0</v>
      </c>
      <c r="AD38" s="32">
        <f>R38+X38</f>
        <v>5550000</v>
      </c>
      <c r="AE38" s="23">
        <f t="shared" si="222"/>
        <v>0</v>
      </c>
      <c r="AF38" s="17">
        <v>0</v>
      </c>
      <c r="AG38" s="17">
        <v>0</v>
      </c>
      <c r="AH38" s="17">
        <v>0</v>
      </c>
      <c r="AI38" s="17">
        <v>0</v>
      </c>
      <c r="AJ38" s="92">
        <f>AK38+AL38</f>
        <v>10000</v>
      </c>
      <c r="AK38" s="19">
        <v>10000</v>
      </c>
      <c r="AL38" s="19">
        <v>0</v>
      </c>
      <c r="AM38" s="19">
        <v>0</v>
      </c>
      <c r="AN38" s="20">
        <v>0</v>
      </c>
      <c r="AO38" s="37">
        <f t="shared" si="210"/>
        <v>0</v>
      </c>
      <c r="AP38" s="17">
        <v>0</v>
      </c>
      <c r="AQ38" s="17">
        <v>0</v>
      </c>
      <c r="AR38" s="22">
        <f t="shared" si="211"/>
        <v>0</v>
      </c>
      <c r="AS38" s="19">
        <f t="shared" si="212"/>
        <v>0</v>
      </c>
      <c r="AT38" s="19"/>
      <c r="AU38" s="19">
        <f t="shared" si="213"/>
        <v>0</v>
      </c>
      <c r="AV38" s="33">
        <f t="shared" si="214"/>
        <v>0</v>
      </c>
      <c r="AW38" s="17">
        <v>0</v>
      </c>
      <c r="AX38" s="17">
        <v>0</v>
      </c>
      <c r="AY38" s="17">
        <v>0</v>
      </c>
      <c r="AZ38" s="30">
        <f t="shared" si="215"/>
        <v>0</v>
      </c>
      <c r="BA38" s="19">
        <f t="shared" si="216"/>
        <v>0</v>
      </c>
      <c r="BB38" s="19">
        <f t="shared" si="216"/>
        <v>0</v>
      </c>
      <c r="BC38" s="19">
        <f t="shared" si="216"/>
        <v>0</v>
      </c>
      <c r="BD38" s="73">
        <f t="shared" si="217"/>
        <v>0</v>
      </c>
      <c r="BE38" s="17">
        <v>0</v>
      </c>
      <c r="BF38" s="17">
        <v>0</v>
      </c>
      <c r="BG38" s="17">
        <v>0</v>
      </c>
      <c r="BH38" s="27">
        <f t="shared" si="218"/>
        <v>0</v>
      </c>
      <c r="BI38" s="19">
        <f t="shared" si="219"/>
        <v>0</v>
      </c>
      <c r="BJ38" s="19">
        <f t="shared" si="219"/>
        <v>0</v>
      </c>
      <c r="BK38" s="19">
        <f t="shared" si="219"/>
        <v>0</v>
      </c>
      <c r="BL38" s="24">
        <v>260.83</v>
      </c>
      <c r="BM38" s="142">
        <f>I38+K38+AE38
+AO38+AV38+BD38+BL38</f>
        <v>16500</v>
      </c>
      <c r="BN38" s="22">
        <f>I38+Y38+AJ38+AR38+BL38+BH38+AZ38</f>
        <v>16500</v>
      </c>
      <c r="BO38" s="12">
        <f t="shared" si="224"/>
        <v>0</v>
      </c>
      <c r="CA38" s="12">
        <f t="shared" si="225"/>
        <v>0</v>
      </c>
    </row>
    <row r="39" spans="1:80" s="13" customFormat="1" ht="69" customHeight="1">
      <c r="A39" s="199">
        <v>1</v>
      </c>
      <c r="B39" s="164" t="s">
        <v>76</v>
      </c>
      <c r="C39" s="14"/>
      <c r="D39" s="108"/>
      <c r="E39" s="44">
        <v>7</v>
      </c>
      <c r="F39" s="138" t="s">
        <v>116</v>
      </c>
      <c r="G39" s="151">
        <v>4421005506</v>
      </c>
      <c r="H39" s="42"/>
      <c r="I39" s="36">
        <v>220</v>
      </c>
      <c r="J39" s="65"/>
      <c r="K39" s="16">
        <f t="shared" si="206"/>
        <v>19500</v>
      </c>
      <c r="L39" s="144">
        <v>19500</v>
      </c>
      <c r="M39" s="144">
        <v>0</v>
      </c>
      <c r="N39" s="145">
        <v>0</v>
      </c>
      <c r="O39" s="144">
        <v>0</v>
      </c>
      <c r="P39" s="123">
        <v>4357</v>
      </c>
      <c r="Q39" s="167">
        <v>6351</v>
      </c>
      <c r="R39" s="62">
        <v>19350000</v>
      </c>
      <c r="S39" s="16">
        <f t="shared" si="207"/>
        <v>-19350</v>
      </c>
      <c r="T39" s="88">
        <v>-19350</v>
      </c>
      <c r="U39" s="107">
        <v>0</v>
      </c>
      <c r="V39" s="145">
        <v>0</v>
      </c>
      <c r="W39" s="145">
        <v>0</v>
      </c>
      <c r="X39" s="62">
        <f>(T39+U39)*1000</f>
        <v>-19350000</v>
      </c>
      <c r="Y39" s="26">
        <f t="shared" si="208"/>
        <v>150</v>
      </c>
      <c r="Z39" s="19">
        <f t="shared" si="209"/>
        <v>150</v>
      </c>
      <c r="AA39" s="19">
        <f t="shared" si="220"/>
        <v>0</v>
      </c>
      <c r="AB39" s="19">
        <f t="shared" si="221"/>
        <v>0</v>
      </c>
      <c r="AC39" s="19">
        <f t="shared" si="176"/>
        <v>0</v>
      </c>
      <c r="AD39" s="32">
        <f>R39+X39</f>
        <v>0</v>
      </c>
      <c r="AE39" s="23">
        <f t="shared" si="222"/>
        <v>0</v>
      </c>
      <c r="AF39" s="17">
        <v>0</v>
      </c>
      <c r="AG39" s="17">
        <v>0</v>
      </c>
      <c r="AH39" s="17">
        <v>0</v>
      </c>
      <c r="AI39" s="17">
        <v>0</v>
      </c>
      <c r="AJ39" s="92">
        <f t="shared" ref="AJ39:AJ49" si="226">AK39+AL39</f>
        <v>19350</v>
      </c>
      <c r="AK39" s="19">
        <f>AE39+19350</f>
        <v>19350</v>
      </c>
      <c r="AL39" s="19">
        <v>0</v>
      </c>
      <c r="AM39" s="19">
        <v>0</v>
      </c>
      <c r="AN39" s="20">
        <v>0</v>
      </c>
      <c r="AO39" s="37">
        <f t="shared" si="210"/>
        <v>0</v>
      </c>
      <c r="AP39" s="17">
        <v>0</v>
      </c>
      <c r="AQ39" s="17">
        <v>0</v>
      </c>
      <c r="AR39" s="22">
        <f t="shared" si="211"/>
        <v>0</v>
      </c>
      <c r="AS39" s="19">
        <f t="shared" si="212"/>
        <v>0</v>
      </c>
      <c r="AT39" s="19"/>
      <c r="AU39" s="19">
        <f t="shared" si="213"/>
        <v>0</v>
      </c>
      <c r="AV39" s="33">
        <f t="shared" si="214"/>
        <v>0</v>
      </c>
      <c r="AW39" s="17">
        <v>0</v>
      </c>
      <c r="AX39" s="17">
        <v>0</v>
      </c>
      <c r="AY39" s="17">
        <v>0</v>
      </c>
      <c r="AZ39" s="30">
        <f t="shared" si="215"/>
        <v>0</v>
      </c>
      <c r="BA39" s="19">
        <f t="shared" si="216"/>
        <v>0</v>
      </c>
      <c r="BB39" s="19">
        <f t="shared" si="216"/>
        <v>0</v>
      </c>
      <c r="BC39" s="19">
        <f t="shared" si="216"/>
        <v>0</v>
      </c>
      <c r="BD39" s="73">
        <f t="shared" si="217"/>
        <v>0</v>
      </c>
      <c r="BE39" s="17">
        <v>0</v>
      </c>
      <c r="BF39" s="17">
        <v>0</v>
      </c>
      <c r="BG39" s="17">
        <v>0</v>
      </c>
      <c r="BH39" s="27">
        <f t="shared" si="218"/>
        <v>0</v>
      </c>
      <c r="BI39" s="19">
        <f t="shared" si="219"/>
        <v>0</v>
      </c>
      <c r="BJ39" s="19">
        <f t="shared" si="219"/>
        <v>0</v>
      </c>
      <c r="BK39" s="19">
        <f t="shared" si="219"/>
        <v>0</v>
      </c>
      <c r="BL39" s="24">
        <v>385.02</v>
      </c>
      <c r="BM39" s="142">
        <f>I39+K39
+AE39
+AO39+AV39+BD39+BL39</f>
        <v>20105.02</v>
      </c>
      <c r="BN39" s="22">
        <f t="shared" si="223"/>
        <v>20105.02</v>
      </c>
      <c r="BO39" s="12">
        <f t="shared" si="224"/>
        <v>0</v>
      </c>
      <c r="CA39" s="12">
        <f t="shared" si="225"/>
        <v>0</v>
      </c>
    </row>
    <row r="40" spans="1:80" s="13" customFormat="1" ht="69" customHeight="1">
      <c r="A40" s="199">
        <v>1</v>
      </c>
      <c r="B40" s="164" t="s">
        <v>76</v>
      </c>
      <c r="C40" s="14"/>
      <c r="D40" s="108"/>
      <c r="E40" s="44">
        <v>7</v>
      </c>
      <c r="F40" s="137" t="s">
        <v>117</v>
      </c>
      <c r="G40" s="151">
        <v>4155000000</v>
      </c>
      <c r="H40" s="42"/>
      <c r="I40" s="36">
        <v>1000</v>
      </c>
      <c r="J40" s="65"/>
      <c r="K40" s="16">
        <f t="shared" si="206"/>
        <v>1500</v>
      </c>
      <c r="L40" s="144">
        <v>1500</v>
      </c>
      <c r="M40" s="144">
        <v>0</v>
      </c>
      <c r="N40" s="145">
        <v>0</v>
      </c>
      <c r="O40" s="144">
        <v>0</v>
      </c>
      <c r="P40" s="140">
        <v>4357</v>
      </c>
      <c r="Q40" s="141">
        <v>6121</v>
      </c>
      <c r="R40" s="62">
        <v>0</v>
      </c>
      <c r="S40" s="16">
        <f t="shared" si="207"/>
        <v>-1350</v>
      </c>
      <c r="T40" s="88">
        <v>-1350</v>
      </c>
      <c r="U40" s="107">
        <v>0</v>
      </c>
      <c r="V40" s="145">
        <v>0</v>
      </c>
      <c r="W40" s="145">
        <v>0</v>
      </c>
      <c r="X40" s="62">
        <v>0</v>
      </c>
      <c r="Y40" s="26">
        <f t="shared" si="208"/>
        <v>150</v>
      </c>
      <c r="Z40" s="19">
        <f t="shared" si="209"/>
        <v>150</v>
      </c>
      <c r="AA40" s="19">
        <f t="shared" si="220"/>
        <v>0</v>
      </c>
      <c r="AB40" s="19">
        <f t="shared" si="221"/>
        <v>0</v>
      </c>
      <c r="AC40" s="19">
        <f t="shared" si="176"/>
        <v>0</v>
      </c>
      <c r="AD40" s="32">
        <f>X40</f>
        <v>0</v>
      </c>
      <c r="AE40" s="23">
        <f t="shared" si="222"/>
        <v>2000</v>
      </c>
      <c r="AF40" s="17">
        <v>2000</v>
      </c>
      <c r="AG40" s="17">
        <v>0</v>
      </c>
      <c r="AH40" s="17">
        <v>0</v>
      </c>
      <c r="AI40" s="17">
        <v>0</v>
      </c>
      <c r="AJ40" s="92">
        <f t="shared" si="226"/>
        <v>3350</v>
      </c>
      <c r="AK40" s="19">
        <f>AE40+1350</f>
        <v>3350</v>
      </c>
      <c r="AL40" s="19">
        <v>0</v>
      </c>
      <c r="AM40" s="19">
        <v>0</v>
      </c>
      <c r="AN40" s="20">
        <v>0</v>
      </c>
      <c r="AO40" s="37">
        <f t="shared" si="210"/>
        <v>30000</v>
      </c>
      <c r="AP40" s="17">
        <v>30000</v>
      </c>
      <c r="AQ40" s="17">
        <v>0</v>
      </c>
      <c r="AR40" s="22">
        <f t="shared" si="211"/>
        <v>30000</v>
      </c>
      <c r="AS40" s="19">
        <f t="shared" si="212"/>
        <v>30000</v>
      </c>
      <c r="AT40" s="19"/>
      <c r="AU40" s="19">
        <f t="shared" si="213"/>
        <v>0</v>
      </c>
      <c r="AV40" s="33">
        <f t="shared" si="214"/>
        <v>30000</v>
      </c>
      <c r="AW40" s="17">
        <v>30000</v>
      </c>
      <c r="AX40" s="17">
        <v>0</v>
      </c>
      <c r="AY40" s="17">
        <v>0</v>
      </c>
      <c r="AZ40" s="30">
        <f t="shared" si="215"/>
        <v>30000</v>
      </c>
      <c r="BA40" s="19">
        <f t="shared" si="216"/>
        <v>30000</v>
      </c>
      <c r="BB40" s="19">
        <f t="shared" si="216"/>
        <v>0</v>
      </c>
      <c r="BC40" s="19">
        <f t="shared" si="216"/>
        <v>0</v>
      </c>
      <c r="BD40" s="73">
        <f t="shared" si="217"/>
        <v>0</v>
      </c>
      <c r="BE40" s="17">
        <v>0</v>
      </c>
      <c r="BF40" s="17">
        <v>0</v>
      </c>
      <c r="BG40" s="17">
        <v>0</v>
      </c>
      <c r="BH40" s="27">
        <f t="shared" si="218"/>
        <v>0</v>
      </c>
      <c r="BI40" s="19">
        <f t="shared" si="219"/>
        <v>0</v>
      </c>
      <c r="BJ40" s="19">
        <f t="shared" si="219"/>
        <v>0</v>
      </c>
      <c r="BK40" s="19">
        <f t="shared" si="219"/>
        <v>0</v>
      </c>
      <c r="BL40" s="24">
        <v>0</v>
      </c>
      <c r="BM40" s="142">
        <f>I40+K40+AE40
+AO40+AV40+BD40+BL40</f>
        <v>64500</v>
      </c>
      <c r="BN40" s="22">
        <f t="shared" si="223"/>
        <v>64500</v>
      </c>
      <c r="BO40" s="12">
        <f t="shared" si="224"/>
        <v>0</v>
      </c>
      <c r="CA40" s="12">
        <f t="shared" si="225"/>
        <v>0</v>
      </c>
    </row>
    <row r="41" spans="1:80" s="13" customFormat="1" ht="69" customHeight="1">
      <c r="A41" s="201">
        <v>1</v>
      </c>
      <c r="B41" s="164" t="s">
        <v>72</v>
      </c>
      <c r="C41" s="14"/>
      <c r="D41" s="108"/>
      <c r="E41" s="44">
        <v>7</v>
      </c>
      <c r="F41" s="138" t="s">
        <v>94</v>
      </c>
      <c r="G41" s="151">
        <v>4215105008</v>
      </c>
      <c r="H41" s="42"/>
      <c r="I41" s="36">
        <v>1862.19</v>
      </c>
      <c r="J41" s="65"/>
      <c r="K41" s="16">
        <f t="shared" si="206"/>
        <v>51637.81</v>
      </c>
      <c r="L41" s="144">
        <v>51637.81</v>
      </c>
      <c r="M41" s="144">
        <v>0</v>
      </c>
      <c r="N41" s="145">
        <v>0</v>
      </c>
      <c r="O41" s="144">
        <v>0</v>
      </c>
      <c r="P41" s="140">
        <v>3522</v>
      </c>
      <c r="Q41" s="141">
        <v>6351</v>
      </c>
      <c r="R41" s="62">
        <v>51637810</v>
      </c>
      <c r="S41" s="16">
        <f t="shared" si="207"/>
        <v>-35000</v>
      </c>
      <c r="T41" s="88">
        <v>-35000</v>
      </c>
      <c r="U41" s="107">
        <v>0</v>
      </c>
      <c r="V41" s="145">
        <v>0</v>
      </c>
      <c r="W41" s="145">
        <v>0</v>
      </c>
      <c r="X41" s="62">
        <f>(T41+U41)*1000</f>
        <v>-35000000</v>
      </c>
      <c r="Y41" s="26">
        <f t="shared" si="208"/>
        <v>16637.809999999998</v>
      </c>
      <c r="Z41" s="19">
        <f t="shared" si="209"/>
        <v>16637.809999999998</v>
      </c>
      <c r="AA41" s="19">
        <f t="shared" si="220"/>
        <v>0</v>
      </c>
      <c r="AB41" s="19">
        <f t="shared" si="221"/>
        <v>0</v>
      </c>
      <c r="AC41" s="19">
        <f t="shared" si="176"/>
        <v>0</v>
      </c>
      <c r="AD41" s="32">
        <f>R41+X41</f>
        <v>16637810</v>
      </c>
      <c r="AE41" s="23">
        <f t="shared" si="222"/>
        <v>0</v>
      </c>
      <c r="AF41" s="17">
        <v>0</v>
      </c>
      <c r="AG41" s="17">
        <v>0</v>
      </c>
      <c r="AH41" s="17">
        <v>0</v>
      </c>
      <c r="AI41" s="17">
        <v>0</v>
      </c>
      <c r="AJ41" s="92">
        <f t="shared" si="226"/>
        <v>35000</v>
      </c>
      <c r="AK41" s="19">
        <v>35000</v>
      </c>
      <c r="AL41" s="19">
        <v>0</v>
      </c>
      <c r="AM41" s="19">
        <v>0</v>
      </c>
      <c r="AN41" s="20">
        <v>0</v>
      </c>
      <c r="AO41" s="37">
        <f t="shared" si="210"/>
        <v>0</v>
      </c>
      <c r="AP41" s="17">
        <v>0</v>
      </c>
      <c r="AQ41" s="17">
        <v>0</v>
      </c>
      <c r="AR41" s="22">
        <f t="shared" si="211"/>
        <v>0</v>
      </c>
      <c r="AS41" s="19">
        <f t="shared" si="212"/>
        <v>0</v>
      </c>
      <c r="AT41" s="19"/>
      <c r="AU41" s="19">
        <f t="shared" si="213"/>
        <v>0</v>
      </c>
      <c r="AV41" s="33">
        <f t="shared" si="214"/>
        <v>0</v>
      </c>
      <c r="AW41" s="17">
        <v>0</v>
      </c>
      <c r="AX41" s="17">
        <v>0</v>
      </c>
      <c r="AY41" s="17">
        <v>0</v>
      </c>
      <c r="AZ41" s="30">
        <f t="shared" si="215"/>
        <v>0</v>
      </c>
      <c r="BA41" s="19">
        <f t="shared" si="216"/>
        <v>0</v>
      </c>
      <c r="BB41" s="19">
        <f t="shared" si="216"/>
        <v>0</v>
      </c>
      <c r="BC41" s="19">
        <f t="shared" si="216"/>
        <v>0</v>
      </c>
      <c r="BD41" s="73">
        <f t="shared" si="217"/>
        <v>0</v>
      </c>
      <c r="BE41" s="17">
        <v>0</v>
      </c>
      <c r="BF41" s="17">
        <v>0</v>
      </c>
      <c r="BG41" s="17">
        <v>0</v>
      </c>
      <c r="BH41" s="27">
        <f t="shared" si="218"/>
        <v>0</v>
      </c>
      <c r="BI41" s="19">
        <f t="shared" si="219"/>
        <v>0</v>
      </c>
      <c r="BJ41" s="19">
        <f t="shared" si="219"/>
        <v>0</v>
      </c>
      <c r="BK41" s="19">
        <f t="shared" si="219"/>
        <v>0</v>
      </c>
      <c r="BL41" s="24">
        <f>BK41+BC41+AV41+AN41</f>
        <v>0</v>
      </c>
      <c r="BM41" s="142">
        <f>I41+K41+AE41
+AO41+AV41+BD41+BL41</f>
        <v>53500</v>
      </c>
      <c r="BN41" s="22">
        <f t="shared" si="223"/>
        <v>53500</v>
      </c>
      <c r="BO41" s="12">
        <f t="shared" si="224"/>
        <v>0</v>
      </c>
      <c r="CA41" s="12">
        <f t="shared" si="225"/>
        <v>0</v>
      </c>
    </row>
    <row r="42" spans="1:80" s="13" customFormat="1" ht="69" customHeight="1">
      <c r="A42" s="201">
        <v>1</v>
      </c>
      <c r="B42" s="164" t="s">
        <v>72</v>
      </c>
      <c r="C42" s="14"/>
      <c r="D42" s="108"/>
      <c r="E42" s="44">
        <v>7</v>
      </c>
      <c r="F42" s="138" t="s">
        <v>122</v>
      </c>
      <c r="G42" s="121" t="s">
        <v>123</v>
      </c>
      <c r="H42" s="42"/>
      <c r="I42" s="36">
        <v>3611.8049999999998</v>
      </c>
      <c r="J42" s="65"/>
      <c r="K42" s="16">
        <f t="shared" si="206"/>
        <v>42388.15</v>
      </c>
      <c r="L42" s="144">
        <v>42388.15</v>
      </c>
      <c r="M42" s="144">
        <v>0</v>
      </c>
      <c r="N42" s="145"/>
      <c r="O42" s="144">
        <v>0</v>
      </c>
      <c r="P42" s="132">
        <v>3526</v>
      </c>
      <c r="Q42" s="124">
        <v>6351</v>
      </c>
      <c r="R42" s="62">
        <v>41537150</v>
      </c>
      <c r="S42" s="16">
        <f t="shared" si="207"/>
        <v>-15000</v>
      </c>
      <c r="T42" s="88">
        <v>-15000</v>
      </c>
      <c r="U42" s="107">
        <v>0</v>
      </c>
      <c r="V42" s="145"/>
      <c r="W42" s="145">
        <v>0</v>
      </c>
      <c r="X42" s="62">
        <f>(T42+U42)*1000</f>
        <v>-15000000</v>
      </c>
      <c r="Y42" s="26">
        <f t="shared" si="208"/>
        <v>27388.15</v>
      </c>
      <c r="Z42" s="19">
        <f t="shared" si="209"/>
        <v>27388.15</v>
      </c>
      <c r="AA42" s="19">
        <f t="shared" si="220"/>
        <v>0</v>
      </c>
      <c r="AB42" s="19">
        <f t="shared" si="221"/>
        <v>0</v>
      </c>
      <c r="AC42" s="19">
        <f t="shared" si="176"/>
        <v>0</v>
      </c>
      <c r="AD42" s="32">
        <f t="shared" ref="AD42" si="227">R42+X42</f>
        <v>26537150</v>
      </c>
      <c r="AE42" s="23">
        <f t="shared" si="222"/>
        <v>3000</v>
      </c>
      <c r="AF42" s="17">
        <v>3000</v>
      </c>
      <c r="AG42" s="17">
        <v>0</v>
      </c>
      <c r="AH42" s="17">
        <v>0</v>
      </c>
      <c r="AI42" s="17">
        <v>0</v>
      </c>
      <c r="AJ42" s="92">
        <f t="shared" si="226"/>
        <v>18000</v>
      </c>
      <c r="AK42" s="19">
        <f>AE42+15000</f>
        <v>18000</v>
      </c>
      <c r="AL42" s="19">
        <v>0</v>
      </c>
      <c r="AM42" s="19">
        <v>0</v>
      </c>
      <c r="AN42" s="20">
        <v>100000</v>
      </c>
      <c r="AO42" s="37">
        <f t="shared" si="210"/>
        <v>0</v>
      </c>
      <c r="AP42" s="17">
        <v>0</v>
      </c>
      <c r="AQ42" s="17">
        <v>370331</v>
      </c>
      <c r="AR42" s="22">
        <f t="shared" si="211"/>
        <v>0</v>
      </c>
      <c r="AS42" s="19">
        <f t="shared" si="212"/>
        <v>0</v>
      </c>
      <c r="AT42" s="19"/>
      <c r="AU42" s="19">
        <f t="shared" si="213"/>
        <v>370331</v>
      </c>
      <c r="AV42" s="33">
        <f t="shared" ref="AV42" si="228">AW42</f>
        <v>0</v>
      </c>
      <c r="AW42" s="17">
        <v>0</v>
      </c>
      <c r="AX42" s="17">
        <v>0</v>
      </c>
      <c r="AY42" s="17">
        <v>200000</v>
      </c>
      <c r="AZ42" s="30">
        <f t="shared" si="215"/>
        <v>0</v>
      </c>
      <c r="BA42" s="19">
        <f t="shared" ref="BA42" si="229">AW42</f>
        <v>0</v>
      </c>
      <c r="BB42" s="19">
        <f t="shared" ref="BB42" si="230">AX42</f>
        <v>0</v>
      </c>
      <c r="BC42" s="19">
        <f t="shared" ref="BC42" si="231">AY42</f>
        <v>200000</v>
      </c>
      <c r="BD42" s="73">
        <f t="shared" ref="BD42" si="232">BE42</f>
        <v>0</v>
      </c>
      <c r="BE42" s="17">
        <v>0</v>
      </c>
      <c r="BF42" s="17">
        <v>0</v>
      </c>
      <c r="BG42" s="17">
        <v>0</v>
      </c>
      <c r="BH42" s="27">
        <f t="shared" si="218"/>
        <v>0</v>
      </c>
      <c r="BI42" s="19">
        <f t="shared" ref="BI42" si="233">BE42</f>
        <v>0</v>
      </c>
      <c r="BJ42" s="19">
        <f t="shared" ref="BJ42" si="234">BF42</f>
        <v>0</v>
      </c>
      <c r="BK42" s="19">
        <f t="shared" ref="BK42" si="235">BG42</f>
        <v>0</v>
      </c>
      <c r="BL42" s="24">
        <f>BC42+AU42+AN42+1006.72</f>
        <v>671337.72</v>
      </c>
      <c r="BM42" s="142">
        <f>I42+K42+AE42+
+AO42+AV42+BD42+BL42</f>
        <v>720337.67499999993</v>
      </c>
      <c r="BN42" s="22">
        <f t="shared" si="223"/>
        <v>720337.67499999993</v>
      </c>
      <c r="BO42" s="12">
        <f t="shared" si="224"/>
        <v>0</v>
      </c>
      <c r="CA42" s="12">
        <f t="shared" si="225"/>
        <v>0</v>
      </c>
    </row>
    <row r="43" spans="1:80" s="13" customFormat="1" ht="69" customHeight="1">
      <c r="A43" s="199">
        <v>1</v>
      </c>
      <c r="B43" s="164" t="s">
        <v>72</v>
      </c>
      <c r="C43" s="14"/>
      <c r="D43" s="108"/>
      <c r="E43" s="44">
        <v>7</v>
      </c>
      <c r="F43" s="137" t="s">
        <v>118</v>
      </c>
      <c r="G43" s="151">
        <v>4589105014</v>
      </c>
      <c r="H43" s="42"/>
      <c r="I43" s="36">
        <v>0</v>
      </c>
      <c r="J43" s="65"/>
      <c r="K43" s="16">
        <f t="shared" si="206"/>
        <v>14000</v>
      </c>
      <c r="L43" s="144">
        <v>14000</v>
      </c>
      <c r="M43" s="144">
        <v>0</v>
      </c>
      <c r="N43" s="145">
        <v>0</v>
      </c>
      <c r="O43" s="144">
        <v>0</v>
      </c>
      <c r="P43" s="140">
        <v>3522</v>
      </c>
      <c r="Q43" s="141">
        <v>6351</v>
      </c>
      <c r="R43" s="62">
        <v>14000000</v>
      </c>
      <c r="S43" s="16">
        <f t="shared" si="207"/>
        <v>-12000</v>
      </c>
      <c r="T43" s="88">
        <v>-12000</v>
      </c>
      <c r="U43" s="107">
        <v>0</v>
      </c>
      <c r="V43" s="145">
        <v>0</v>
      </c>
      <c r="W43" s="145">
        <v>0</v>
      </c>
      <c r="X43" s="62">
        <f>(T43+U43)*1000</f>
        <v>-12000000</v>
      </c>
      <c r="Y43" s="26">
        <f t="shared" si="208"/>
        <v>2000</v>
      </c>
      <c r="Z43" s="19">
        <f t="shared" si="209"/>
        <v>2000</v>
      </c>
      <c r="AA43" s="19">
        <f t="shared" si="220"/>
        <v>0</v>
      </c>
      <c r="AB43" s="19">
        <f t="shared" si="221"/>
        <v>0</v>
      </c>
      <c r="AC43" s="19">
        <f t="shared" si="176"/>
        <v>0</v>
      </c>
      <c r="AD43" s="32">
        <f>R43+X43</f>
        <v>2000000</v>
      </c>
      <c r="AE43" s="23">
        <f t="shared" si="222"/>
        <v>0</v>
      </c>
      <c r="AF43" s="17">
        <v>0</v>
      </c>
      <c r="AG43" s="17">
        <v>0</v>
      </c>
      <c r="AH43" s="17">
        <v>0</v>
      </c>
      <c r="AI43" s="17">
        <v>0</v>
      </c>
      <c r="AJ43" s="92">
        <f t="shared" si="226"/>
        <v>12000</v>
      </c>
      <c r="AK43" s="19">
        <v>12000</v>
      </c>
      <c r="AL43" s="19">
        <v>0</v>
      </c>
      <c r="AM43" s="19">
        <v>0</v>
      </c>
      <c r="AN43" s="20">
        <v>0</v>
      </c>
      <c r="AO43" s="37">
        <f t="shared" si="210"/>
        <v>0</v>
      </c>
      <c r="AP43" s="17">
        <v>0</v>
      </c>
      <c r="AQ43" s="17">
        <v>0</v>
      </c>
      <c r="AR43" s="22">
        <f t="shared" si="211"/>
        <v>0</v>
      </c>
      <c r="AS43" s="19">
        <f t="shared" si="212"/>
        <v>0</v>
      </c>
      <c r="AT43" s="19"/>
      <c r="AU43" s="19">
        <f t="shared" si="213"/>
        <v>0</v>
      </c>
      <c r="AV43" s="33">
        <f t="shared" ref="AV43:AV50" si="236">AW43</f>
        <v>0</v>
      </c>
      <c r="AW43" s="17">
        <v>0</v>
      </c>
      <c r="AX43" s="17">
        <v>0</v>
      </c>
      <c r="AY43" s="17">
        <v>0</v>
      </c>
      <c r="AZ43" s="30">
        <f t="shared" si="215"/>
        <v>0</v>
      </c>
      <c r="BA43" s="19">
        <f t="shared" ref="BA43:BC47" si="237">AW43</f>
        <v>0</v>
      </c>
      <c r="BB43" s="19">
        <f t="shared" si="237"/>
        <v>0</v>
      </c>
      <c r="BC43" s="19">
        <f t="shared" si="237"/>
        <v>0</v>
      </c>
      <c r="BD43" s="73">
        <f t="shared" ref="BD43:BD50" si="238">BE43</f>
        <v>0</v>
      </c>
      <c r="BE43" s="17">
        <v>0</v>
      </c>
      <c r="BF43" s="17">
        <v>0</v>
      </c>
      <c r="BG43" s="17">
        <v>0</v>
      </c>
      <c r="BH43" s="27">
        <f t="shared" si="218"/>
        <v>0</v>
      </c>
      <c r="BI43" s="19">
        <f t="shared" ref="BI43:BK47" si="239">BE43</f>
        <v>0</v>
      </c>
      <c r="BJ43" s="19">
        <f t="shared" si="239"/>
        <v>0</v>
      </c>
      <c r="BK43" s="19">
        <f t="shared" si="239"/>
        <v>0</v>
      </c>
      <c r="BL43" s="24">
        <v>4920</v>
      </c>
      <c r="BM43" s="142">
        <f>I43+K43+AE43
+AO43+AV43+BD43+BL43</f>
        <v>18920</v>
      </c>
      <c r="BN43" s="22">
        <f t="shared" si="223"/>
        <v>18920</v>
      </c>
      <c r="BO43" s="12">
        <f t="shared" si="224"/>
        <v>0</v>
      </c>
      <c r="CA43" s="12">
        <f t="shared" si="225"/>
        <v>0</v>
      </c>
    </row>
    <row r="44" spans="1:80" s="13" customFormat="1" ht="42">
      <c r="A44" s="199">
        <v>2</v>
      </c>
      <c r="B44" s="209" t="s">
        <v>46</v>
      </c>
      <c r="C44" s="25" t="s">
        <v>36</v>
      </c>
      <c r="D44" s="15" t="s">
        <v>42</v>
      </c>
      <c r="E44" s="46">
        <v>7</v>
      </c>
      <c r="F44" s="113" t="s">
        <v>151</v>
      </c>
      <c r="G44" s="114">
        <v>4079400000</v>
      </c>
      <c r="H44" s="48"/>
      <c r="I44" s="80">
        <v>71120.187760000001</v>
      </c>
      <c r="J44" s="63"/>
      <c r="K44" s="16">
        <f t="shared" si="206"/>
        <v>12179.81</v>
      </c>
      <c r="L44" s="87">
        <v>0</v>
      </c>
      <c r="M44" s="163">
        <v>12179.81</v>
      </c>
      <c r="N44" s="145">
        <v>0</v>
      </c>
      <c r="O44" s="144">
        <v>0</v>
      </c>
      <c r="P44" s="115">
        <v>2212</v>
      </c>
      <c r="Q44" s="116">
        <v>6121</v>
      </c>
      <c r="R44" s="213">
        <v>0</v>
      </c>
      <c r="S44" s="28">
        <f t="shared" si="207"/>
        <v>-4384.7</v>
      </c>
      <c r="T44" s="29">
        <v>0</v>
      </c>
      <c r="U44" s="192">
        <v>-4384.7</v>
      </c>
      <c r="V44" s="145">
        <v>0</v>
      </c>
      <c r="W44" s="145">
        <v>0</v>
      </c>
      <c r="X44" s="62">
        <v>0</v>
      </c>
      <c r="Y44" s="18">
        <f>Z44+AA44</f>
        <v>7795.11</v>
      </c>
      <c r="Z44" s="30">
        <f t="shared" si="209"/>
        <v>0</v>
      </c>
      <c r="AA44" s="30">
        <f t="shared" si="220"/>
        <v>7795.11</v>
      </c>
      <c r="AB44" s="30">
        <f t="shared" si="221"/>
        <v>0</v>
      </c>
      <c r="AC44" s="19">
        <f t="shared" si="176"/>
        <v>0</v>
      </c>
      <c r="AD44" s="32">
        <f>R44+X44</f>
        <v>0</v>
      </c>
      <c r="AE44" s="21">
        <f t="shared" si="222"/>
        <v>0</v>
      </c>
      <c r="AF44" s="29">
        <v>0</v>
      </c>
      <c r="AG44" s="29">
        <v>0</v>
      </c>
      <c r="AH44" s="29">
        <v>0</v>
      </c>
      <c r="AI44" s="29">
        <v>0</v>
      </c>
      <c r="AJ44" s="22">
        <f t="shared" si="226"/>
        <v>0</v>
      </c>
      <c r="AK44" s="30">
        <f>AF44</f>
        <v>0</v>
      </c>
      <c r="AL44" s="30">
        <v>0</v>
      </c>
      <c r="AM44" s="30">
        <f t="shared" ref="AM44:AN44" si="240">AH44</f>
        <v>0</v>
      </c>
      <c r="AN44" s="32">
        <f t="shared" si="240"/>
        <v>0</v>
      </c>
      <c r="AO44" s="37">
        <f t="shared" si="210"/>
        <v>0</v>
      </c>
      <c r="AP44" s="29">
        <v>0</v>
      </c>
      <c r="AQ44" s="29">
        <v>0</v>
      </c>
      <c r="AR44" s="22">
        <f t="shared" si="211"/>
        <v>0</v>
      </c>
      <c r="AS44" s="30">
        <f t="shared" si="212"/>
        <v>0</v>
      </c>
      <c r="AT44" s="30"/>
      <c r="AU44" s="30">
        <v>0</v>
      </c>
      <c r="AV44" s="33">
        <f t="shared" si="236"/>
        <v>0</v>
      </c>
      <c r="AW44" s="29">
        <v>0</v>
      </c>
      <c r="AX44" s="29">
        <v>0</v>
      </c>
      <c r="AY44" s="29">
        <v>0</v>
      </c>
      <c r="AZ44" s="30">
        <f t="shared" si="215"/>
        <v>0</v>
      </c>
      <c r="BA44" s="30">
        <f t="shared" si="237"/>
        <v>0</v>
      </c>
      <c r="BB44" s="30">
        <f t="shared" si="237"/>
        <v>0</v>
      </c>
      <c r="BC44" s="30">
        <f t="shared" si="237"/>
        <v>0</v>
      </c>
      <c r="BD44" s="33">
        <f t="shared" si="238"/>
        <v>0</v>
      </c>
      <c r="BE44" s="29">
        <v>0</v>
      </c>
      <c r="BF44" s="29">
        <v>0</v>
      </c>
      <c r="BG44" s="29">
        <v>0</v>
      </c>
      <c r="BH44" s="74">
        <f t="shared" si="218"/>
        <v>0</v>
      </c>
      <c r="BI44" s="30">
        <f t="shared" si="239"/>
        <v>0</v>
      </c>
      <c r="BJ44" s="30">
        <f t="shared" si="239"/>
        <v>0</v>
      </c>
      <c r="BK44" s="30">
        <f t="shared" si="239"/>
        <v>0</v>
      </c>
      <c r="BL44" s="31">
        <v>0</v>
      </c>
      <c r="BM44" s="75">
        <f>I44+K44+AE44+AO44+AV44+BD44+BL44</f>
        <v>83299.997759999998</v>
      </c>
      <c r="BN44" s="76">
        <f t="shared" si="223"/>
        <v>78915.297760000001</v>
      </c>
      <c r="BO44" s="12">
        <f t="shared" si="224"/>
        <v>4384.6999999999971</v>
      </c>
      <c r="CA44" s="182">
        <f t="shared" si="225"/>
        <v>-4384.6999999999971</v>
      </c>
      <c r="CB44" s="13" t="s">
        <v>132</v>
      </c>
    </row>
    <row r="45" spans="1:80" s="13" customFormat="1" ht="69" customHeight="1">
      <c r="A45" s="199">
        <v>2</v>
      </c>
      <c r="B45" s="164" t="s">
        <v>46</v>
      </c>
      <c r="C45" s="14"/>
      <c r="D45" s="108"/>
      <c r="E45" s="44">
        <v>7</v>
      </c>
      <c r="F45" s="137" t="s">
        <v>152</v>
      </c>
      <c r="G45" s="143" t="s">
        <v>97</v>
      </c>
      <c r="H45" s="42"/>
      <c r="I45" s="36">
        <v>33118.15</v>
      </c>
      <c r="J45" s="65"/>
      <c r="K45" s="16">
        <f>L45+M45+N45</f>
        <v>39975.599999999999</v>
      </c>
      <c r="L45" s="144">
        <v>6198.6</v>
      </c>
      <c r="M45" s="144">
        <v>33777</v>
      </c>
      <c r="N45" s="145">
        <v>0</v>
      </c>
      <c r="O45" s="144">
        <v>0</v>
      </c>
      <c r="P45" s="140">
        <v>2251</v>
      </c>
      <c r="Q45" s="141">
        <v>6121</v>
      </c>
      <c r="R45" s="62">
        <v>0</v>
      </c>
      <c r="S45" s="16">
        <f t="shared" si="207"/>
        <v>0</v>
      </c>
      <c r="T45" s="88">
        <v>33777</v>
      </c>
      <c r="U45" s="106">
        <v>-33777</v>
      </c>
      <c r="V45" s="145">
        <v>0</v>
      </c>
      <c r="W45" s="145">
        <v>0</v>
      </c>
      <c r="X45" s="62">
        <v>0</v>
      </c>
      <c r="Y45" s="26">
        <f>Z45+AA45+AB45</f>
        <v>39975.599999999999</v>
      </c>
      <c r="Z45" s="19">
        <f t="shared" si="209"/>
        <v>39975.599999999999</v>
      </c>
      <c r="AA45" s="19">
        <f t="shared" si="220"/>
        <v>0</v>
      </c>
      <c r="AB45" s="19">
        <f t="shared" si="221"/>
        <v>0</v>
      </c>
      <c r="AC45" s="19">
        <f t="shared" si="176"/>
        <v>0</v>
      </c>
      <c r="AD45" s="32">
        <f>X45</f>
        <v>0</v>
      </c>
      <c r="AE45" s="23">
        <f t="shared" si="222"/>
        <v>0</v>
      </c>
      <c r="AF45" s="17">
        <v>0</v>
      </c>
      <c r="AG45" s="17">
        <v>0</v>
      </c>
      <c r="AH45" s="17">
        <v>0</v>
      </c>
      <c r="AI45" s="17">
        <v>2700000</v>
      </c>
      <c r="AJ45" s="92">
        <f t="shared" si="226"/>
        <v>0</v>
      </c>
      <c r="AK45" s="19">
        <f>AE45</f>
        <v>0</v>
      </c>
      <c r="AL45" s="19">
        <v>0</v>
      </c>
      <c r="AM45" s="19">
        <v>0</v>
      </c>
      <c r="AN45" s="20">
        <f>AI45</f>
        <v>2700000</v>
      </c>
      <c r="AO45" s="37">
        <f t="shared" si="210"/>
        <v>0</v>
      </c>
      <c r="AP45" s="17">
        <v>0</v>
      </c>
      <c r="AQ45" s="17">
        <v>1500000</v>
      </c>
      <c r="AR45" s="22">
        <f t="shared" si="211"/>
        <v>0</v>
      </c>
      <c r="AS45" s="19">
        <f t="shared" si="212"/>
        <v>0</v>
      </c>
      <c r="AT45" s="19"/>
      <c r="AU45" s="19">
        <f>AQ45</f>
        <v>1500000</v>
      </c>
      <c r="AV45" s="33">
        <f t="shared" si="236"/>
        <v>0</v>
      </c>
      <c r="AW45" s="17">
        <v>0</v>
      </c>
      <c r="AX45" s="17">
        <v>0</v>
      </c>
      <c r="AY45" s="17">
        <v>0</v>
      </c>
      <c r="AZ45" s="30">
        <f t="shared" si="215"/>
        <v>0</v>
      </c>
      <c r="BA45" s="19">
        <f t="shared" si="237"/>
        <v>0</v>
      </c>
      <c r="BB45" s="19">
        <f t="shared" si="237"/>
        <v>0</v>
      </c>
      <c r="BC45" s="19">
        <f t="shared" si="237"/>
        <v>0</v>
      </c>
      <c r="BD45" s="73">
        <f t="shared" si="238"/>
        <v>0</v>
      </c>
      <c r="BE45" s="17">
        <v>0</v>
      </c>
      <c r="BF45" s="17">
        <v>0</v>
      </c>
      <c r="BG45" s="17">
        <v>0</v>
      </c>
      <c r="BH45" s="27">
        <f t="shared" si="218"/>
        <v>0</v>
      </c>
      <c r="BI45" s="19">
        <f t="shared" si="239"/>
        <v>0</v>
      </c>
      <c r="BJ45" s="19">
        <f t="shared" si="239"/>
        <v>0</v>
      </c>
      <c r="BK45" s="19">
        <f t="shared" si="239"/>
        <v>0</v>
      </c>
      <c r="BL45" s="24">
        <f>AC45+AN45+AU45</f>
        <v>4200000</v>
      </c>
      <c r="BM45" s="142">
        <f>I45+K45+AE45
+AO45+AV45+BD45+BL45</f>
        <v>4273093.75</v>
      </c>
      <c r="BN45" s="22">
        <f>I45+Y45+AJ45+AR45+BL45+BH45+AZ45</f>
        <v>4273093.75</v>
      </c>
      <c r="BO45" s="12">
        <f t="shared" si="224"/>
        <v>0</v>
      </c>
      <c r="CA45" s="12">
        <f t="shared" si="225"/>
        <v>0</v>
      </c>
    </row>
    <row r="46" spans="1:80" s="13" customFormat="1" ht="39.75" customHeight="1">
      <c r="A46" s="200">
        <v>2</v>
      </c>
      <c r="B46" s="164" t="s">
        <v>46</v>
      </c>
      <c r="C46" s="34" t="s">
        <v>36</v>
      </c>
      <c r="D46" s="15" t="s">
        <v>42</v>
      </c>
      <c r="E46" s="44">
        <v>7</v>
      </c>
      <c r="F46" s="210" t="s">
        <v>153</v>
      </c>
      <c r="G46" s="117">
        <v>4081400000</v>
      </c>
      <c r="H46" s="70"/>
      <c r="I46" s="80">
        <v>14437.47</v>
      </c>
      <c r="J46" s="64"/>
      <c r="K46" s="16">
        <f t="shared" ref="K46:K55" si="241">L46+M46+O46+N46</f>
        <v>308001.52999999997</v>
      </c>
      <c r="L46" s="87">
        <v>49553.599999999999</v>
      </c>
      <c r="M46" s="77">
        <v>258447.93</v>
      </c>
      <c r="N46" s="145">
        <v>0</v>
      </c>
      <c r="O46" s="144">
        <v>0</v>
      </c>
      <c r="P46" s="115">
        <v>2251</v>
      </c>
      <c r="Q46" s="174">
        <v>6121</v>
      </c>
      <c r="R46" s="62">
        <v>0</v>
      </c>
      <c r="S46" s="16">
        <f t="shared" si="207"/>
        <v>0</v>
      </c>
      <c r="T46" s="88">
        <v>-38102</v>
      </c>
      <c r="U46" s="17">
        <f>38377.28-275.28</f>
        <v>38102</v>
      </c>
      <c r="V46" s="145">
        <v>0</v>
      </c>
      <c r="W46" s="145">
        <v>0</v>
      </c>
      <c r="X46" s="62">
        <v>0</v>
      </c>
      <c r="Y46" s="26">
        <f>Z46+AA46</f>
        <v>308001.52999999997</v>
      </c>
      <c r="Z46" s="19">
        <f t="shared" si="209"/>
        <v>11451.599999999999</v>
      </c>
      <c r="AA46" s="19">
        <f t="shared" si="220"/>
        <v>296549.93</v>
      </c>
      <c r="AB46" s="19">
        <f t="shared" si="221"/>
        <v>0</v>
      </c>
      <c r="AC46" s="19">
        <f t="shared" si="176"/>
        <v>0</v>
      </c>
      <c r="AD46" s="32">
        <f>R46+X46</f>
        <v>0</v>
      </c>
      <c r="AE46" s="23">
        <f t="shared" si="222"/>
        <v>0</v>
      </c>
      <c r="AF46" s="29">
        <v>0</v>
      </c>
      <c r="AG46" s="29">
        <v>0</v>
      </c>
      <c r="AH46" s="29">
        <v>0</v>
      </c>
      <c r="AI46" s="17">
        <v>0</v>
      </c>
      <c r="AJ46" s="72">
        <f t="shared" si="226"/>
        <v>0</v>
      </c>
      <c r="AK46" s="30">
        <f t="shared" ref="AK46" si="242">AF46</f>
        <v>0</v>
      </c>
      <c r="AL46" s="30">
        <v>0</v>
      </c>
      <c r="AM46" s="30">
        <f>AH46</f>
        <v>0</v>
      </c>
      <c r="AN46" s="32">
        <f>AI46</f>
        <v>0</v>
      </c>
      <c r="AO46" s="37">
        <f t="shared" si="210"/>
        <v>0</v>
      </c>
      <c r="AP46" s="17">
        <v>0</v>
      </c>
      <c r="AQ46" s="17">
        <v>0</v>
      </c>
      <c r="AR46" s="22">
        <f t="shared" si="211"/>
        <v>0</v>
      </c>
      <c r="AS46" s="19">
        <f t="shared" si="212"/>
        <v>0</v>
      </c>
      <c r="AT46" s="19"/>
      <c r="AU46" s="19">
        <v>0</v>
      </c>
      <c r="AV46" s="33">
        <f t="shared" si="236"/>
        <v>0</v>
      </c>
      <c r="AW46" s="17">
        <v>0</v>
      </c>
      <c r="AX46" s="17">
        <v>0</v>
      </c>
      <c r="AY46" s="17">
        <v>0</v>
      </c>
      <c r="AZ46" s="30">
        <f t="shared" si="215"/>
        <v>0</v>
      </c>
      <c r="BA46" s="19">
        <f t="shared" si="237"/>
        <v>0</v>
      </c>
      <c r="BB46" s="19">
        <f t="shared" si="237"/>
        <v>0</v>
      </c>
      <c r="BC46" s="19">
        <f t="shared" si="237"/>
        <v>0</v>
      </c>
      <c r="BD46" s="73">
        <f t="shared" si="238"/>
        <v>0</v>
      </c>
      <c r="BE46" s="17">
        <v>0</v>
      </c>
      <c r="BF46" s="17">
        <v>0</v>
      </c>
      <c r="BG46" s="17">
        <v>0</v>
      </c>
      <c r="BH46" s="27">
        <f t="shared" si="218"/>
        <v>0</v>
      </c>
      <c r="BI46" s="19">
        <f t="shared" si="239"/>
        <v>0</v>
      </c>
      <c r="BJ46" s="19">
        <f t="shared" si="239"/>
        <v>0</v>
      </c>
      <c r="BK46" s="19">
        <f t="shared" si="239"/>
        <v>0</v>
      </c>
      <c r="BL46" s="31">
        <v>0</v>
      </c>
      <c r="BM46" s="75">
        <f>I46+K46+AE46+AO46+AV46+BD46+BL46</f>
        <v>322438.99999999994</v>
      </c>
      <c r="BN46" s="22">
        <f t="shared" si="223"/>
        <v>322438.99999999994</v>
      </c>
      <c r="BO46" s="12">
        <f>BM46-BN46</f>
        <v>0</v>
      </c>
      <c r="CA46" s="183">
        <f t="shared" si="225"/>
        <v>0</v>
      </c>
    </row>
    <row r="47" spans="1:80" s="13" customFormat="1" ht="69" customHeight="1">
      <c r="A47" s="199">
        <v>2</v>
      </c>
      <c r="B47" s="164" t="s">
        <v>49</v>
      </c>
      <c r="C47" s="14"/>
      <c r="D47" s="108"/>
      <c r="E47" s="44">
        <v>7</v>
      </c>
      <c r="F47" s="138" t="s">
        <v>103</v>
      </c>
      <c r="G47" s="153" t="s">
        <v>104</v>
      </c>
      <c r="H47" s="42"/>
      <c r="I47" s="36">
        <v>7424.44</v>
      </c>
      <c r="J47" s="65"/>
      <c r="K47" s="16">
        <f t="shared" si="241"/>
        <v>36075.61</v>
      </c>
      <c r="L47" s="144">
        <v>22000</v>
      </c>
      <c r="M47" s="144">
        <v>14075.61</v>
      </c>
      <c r="N47" s="145">
        <v>0</v>
      </c>
      <c r="O47" s="144">
        <v>0</v>
      </c>
      <c r="P47" s="123">
        <v>3121</v>
      </c>
      <c r="Q47" s="139">
        <v>6121</v>
      </c>
      <c r="R47" s="62">
        <v>0</v>
      </c>
      <c r="S47" s="16">
        <f t="shared" si="207"/>
        <v>0</v>
      </c>
      <c r="T47" s="88">
        <v>-4000</v>
      </c>
      <c r="U47" s="107">
        <v>4000</v>
      </c>
      <c r="V47" s="145">
        <v>0</v>
      </c>
      <c r="W47" s="145">
        <v>0</v>
      </c>
      <c r="X47" s="62">
        <v>0</v>
      </c>
      <c r="Y47" s="26">
        <f>Z47+AA47+AB47</f>
        <v>36075.61</v>
      </c>
      <c r="Z47" s="19">
        <f t="shared" si="209"/>
        <v>18000</v>
      </c>
      <c r="AA47" s="19">
        <f t="shared" si="220"/>
        <v>18075.61</v>
      </c>
      <c r="AB47" s="19">
        <f t="shared" si="221"/>
        <v>0</v>
      </c>
      <c r="AC47" s="19">
        <f t="shared" si="176"/>
        <v>0</v>
      </c>
      <c r="AD47" s="32">
        <f>X47</f>
        <v>0</v>
      </c>
      <c r="AE47" s="23">
        <f t="shared" si="222"/>
        <v>0</v>
      </c>
      <c r="AF47" s="17">
        <v>0</v>
      </c>
      <c r="AG47" s="17">
        <v>0</v>
      </c>
      <c r="AH47" s="17">
        <v>0</v>
      </c>
      <c r="AI47" s="17">
        <v>0</v>
      </c>
      <c r="AJ47" s="92">
        <f t="shared" si="226"/>
        <v>0</v>
      </c>
      <c r="AK47" s="19">
        <f>AE47</f>
        <v>0</v>
      </c>
      <c r="AL47" s="19">
        <v>0</v>
      </c>
      <c r="AM47" s="19">
        <v>0</v>
      </c>
      <c r="AN47" s="20">
        <v>0</v>
      </c>
      <c r="AO47" s="37">
        <f t="shared" si="210"/>
        <v>0</v>
      </c>
      <c r="AP47" s="17">
        <v>0</v>
      </c>
      <c r="AQ47" s="17">
        <v>0</v>
      </c>
      <c r="AR47" s="22">
        <f t="shared" si="211"/>
        <v>0</v>
      </c>
      <c r="AS47" s="19">
        <f t="shared" si="212"/>
        <v>0</v>
      </c>
      <c r="AT47" s="19"/>
      <c r="AU47" s="19">
        <f>AQ47</f>
        <v>0</v>
      </c>
      <c r="AV47" s="33">
        <f t="shared" si="236"/>
        <v>0</v>
      </c>
      <c r="AW47" s="17">
        <v>0</v>
      </c>
      <c r="AX47" s="17">
        <v>0</v>
      </c>
      <c r="AY47" s="17">
        <v>0</v>
      </c>
      <c r="AZ47" s="30">
        <f t="shared" si="215"/>
        <v>0</v>
      </c>
      <c r="BA47" s="19">
        <f t="shared" si="237"/>
        <v>0</v>
      </c>
      <c r="BB47" s="19">
        <f t="shared" si="237"/>
        <v>0</v>
      </c>
      <c r="BC47" s="19">
        <f t="shared" si="237"/>
        <v>0</v>
      </c>
      <c r="BD47" s="73">
        <f t="shared" si="238"/>
        <v>0</v>
      </c>
      <c r="BE47" s="17">
        <v>0</v>
      </c>
      <c r="BF47" s="17">
        <v>0</v>
      </c>
      <c r="BG47" s="17">
        <v>0</v>
      </c>
      <c r="BH47" s="27">
        <f t="shared" si="218"/>
        <v>0</v>
      </c>
      <c r="BI47" s="19">
        <f t="shared" si="239"/>
        <v>0</v>
      </c>
      <c r="BJ47" s="19">
        <f t="shared" si="239"/>
        <v>0</v>
      </c>
      <c r="BK47" s="19">
        <f t="shared" si="239"/>
        <v>0</v>
      </c>
      <c r="BL47" s="24">
        <f>BK47+BC47+AV47+AN47</f>
        <v>0</v>
      </c>
      <c r="BM47" s="142">
        <f>I47+K47+AE47
+AO47+AV47+BD47+BL47</f>
        <v>43500.05</v>
      </c>
      <c r="BN47" s="22">
        <f t="shared" si="223"/>
        <v>43500.05</v>
      </c>
      <c r="BO47" s="12">
        <f t="shared" ref="BO47:BO51" si="243">BM47-BN47</f>
        <v>0</v>
      </c>
      <c r="CA47" s="12">
        <f t="shared" si="225"/>
        <v>0</v>
      </c>
    </row>
    <row r="48" spans="1:80" s="13" customFormat="1" ht="22.5" customHeight="1">
      <c r="A48" s="380">
        <v>2</v>
      </c>
      <c r="B48" s="240" t="s">
        <v>49</v>
      </c>
      <c r="C48" s="14"/>
      <c r="D48" s="108"/>
      <c r="E48" s="242">
        <v>7</v>
      </c>
      <c r="F48" s="361" t="s">
        <v>114</v>
      </c>
      <c r="G48" s="342">
        <v>4027400000</v>
      </c>
      <c r="H48" s="42"/>
      <c r="I48" s="345">
        <v>8937.3700000000008</v>
      </c>
      <c r="J48" s="65"/>
      <c r="K48" s="16">
        <f t="shared" si="241"/>
        <v>2285.61</v>
      </c>
      <c r="L48" s="144">
        <v>0</v>
      </c>
      <c r="M48" s="144">
        <v>2285.61</v>
      </c>
      <c r="N48" s="145"/>
      <c r="O48" s="144">
        <v>0</v>
      </c>
      <c r="P48" s="348">
        <v>3121</v>
      </c>
      <c r="Q48" s="172">
        <v>6121</v>
      </c>
      <c r="R48" s="62">
        <v>0</v>
      </c>
      <c r="S48" s="16">
        <f t="shared" si="207"/>
        <v>-424.24</v>
      </c>
      <c r="T48" s="88">
        <v>0</v>
      </c>
      <c r="U48" s="88">
        <v>-424.24</v>
      </c>
      <c r="V48" s="145"/>
      <c r="W48" s="145">
        <v>0</v>
      </c>
      <c r="X48" s="62">
        <v>0</v>
      </c>
      <c r="Y48" s="26">
        <f t="shared" ref="Y48:Y49" si="244">Z48+AA48+AB48</f>
        <v>1861.3700000000001</v>
      </c>
      <c r="Z48" s="19">
        <f t="shared" ref="Z48:Z49" si="245">L48+T48</f>
        <v>0</v>
      </c>
      <c r="AA48" s="19">
        <f t="shared" ref="AA48:AA49" si="246">M48+U48</f>
        <v>1861.3700000000001</v>
      </c>
      <c r="AB48" s="19">
        <f t="shared" ref="AB48:AB49" si="247">N48+V48</f>
        <v>0</v>
      </c>
      <c r="AC48" s="19">
        <f t="shared" ref="AC48:AC49" si="248">W48</f>
        <v>0</v>
      </c>
      <c r="AD48" s="32">
        <f t="shared" ref="AD48:AD49" si="249">X48</f>
        <v>0</v>
      </c>
      <c r="AE48" s="23">
        <f t="shared" ref="AE48:AE49" si="250">AF48+AG48+AH48</f>
        <v>0</v>
      </c>
      <c r="AF48" s="17">
        <v>0</v>
      </c>
      <c r="AG48" s="17">
        <v>0</v>
      </c>
      <c r="AH48" s="17">
        <v>0</v>
      </c>
      <c r="AI48" s="17">
        <v>0</v>
      </c>
      <c r="AJ48" s="92">
        <f t="shared" si="226"/>
        <v>0</v>
      </c>
      <c r="AK48" s="19">
        <f>AE48</f>
        <v>0</v>
      </c>
      <c r="AL48" s="19">
        <v>0</v>
      </c>
      <c r="AM48" s="19">
        <v>0</v>
      </c>
      <c r="AN48" s="20">
        <v>0</v>
      </c>
      <c r="AO48" s="37">
        <f t="shared" si="210"/>
        <v>0</v>
      </c>
      <c r="AP48" s="17">
        <v>0</v>
      </c>
      <c r="AQ48" s="17">
        <v>0</v>
      </c>
      <c r="AR48" s="22">
        <f t="shared" si="211"/>
        <v>0</v>
      </c>
      <c r="AS48" s="19">
        <f t="shared" si="212"/>
        <v>0</v>
      </c>
      <c r="AT48" s="19"/>
      <c r="AU48" s="19">
        <f>AQ48</f>
        <v>0</v>
      </c>
      <c r="AV48" s="33">
        <f t="shared" si="236"/>
        <v>0</v>
      </c>
      <c r="AW48" s="17">
        <v>0</v>
      </c>
      <c r="AX48" s="17">
        <v>0</v>
      </c>
      <c r="AY48" s="17">
        <v>0</v>
      </c>
      <c r="AZ48" s="30">
        <f t="shared" si="215"/>
        <v>0</v>
      </c>
      <c r="BA48" s="19">
        <f t="shared" ref="BA48:BC49" si="251">AW48</f>
        <v>0</v>
      </c>
      <c r="BB48" s="19">
        <f t="shared" si="251"/>
        <v>0</v>
      </c>
      <c r="BC48" s="19">
        <f t="shared" si="251"/>
        <v>0</v>
      </c>
      <c r="BD48" s="73">
        <f t="shared" si="238"/>
        <v>0</v>
      </c>
      <c r="BE48" s="17">
        <v>0</v>
      </c>
      <c r="BF48" s="17">
        <v>0</v>
      </c>
      <c r="BG48" s="17">
        <v>0</v>
      </c>
      <c r="BH48" s="27">
        <f t="shared" si="218"/>
        <v>0</v>
      </c>
      <c r="BI48" s="19">
        <f t="shared" ref="BI48:BK49" si="252">BE48</f>
        <v>0</v>
      </c>
      <c r="BJ48" s="19">
        <f t="shared" si="252"/>
        <v>0</v>
      </c>
      <c r="BK48" s="19">
        <f t="shared" si="252"/>
        <v>0</v>
      </c>
      <c r="BL48" s="224">
        <v>73</v>
      </c>
      <c r="BM48" s="251">
        <f>I48+K48+K49+K50+BL48</f>
        <v>11567.980000000001</v>
      </c>
      <c r="BN48" s="367">
        <f>I48+Y48+Y49+Y50+BL48</f>
        <v>11143.26</v>
      </c>
      <c r="BO48" s="218">
        <f t="shared" si="243"/>
        <v>424.72000000000116</v>
      </c>
      <c r="CA48" s="181">
        <f t="shared" si="225"/>
        <v>-424.72000000000116</v>
      </c>
      <c r="CB48" s="13" t="s">
        <v>132</v>
      </c>
    </row>
    <row r="49" spans="1:84" s="13" customFormat="1" ht="21" customHeight="1">
      <c r="A49" s="381"/>
      <c r="B49" s="383"/>
      <c r="C49" s="14"/>
      <c r="D49" s="108"/>
      <c r="E49" s="384"/>
      <c r="F49" s="362"/>
      <c r="G49" s="343"/>
      <c r="H49" s="42"/>
      <c r="I49" s="346"/>
      <c r="J49" s="65"/>
      <c r="K49" s="16">
        <f t="shared" si="241"/>
        <v>44</v>
      </c>
      <c r="L49" s="144">
        <v>0</v>
      </c>
      <c r="M49" s="144">
        <v>44</v>
      </c>
      <c r="N49" s="145"/>
      <c r="O49" s="144">
        <v>0</v>
      </c>
      <c r="P49" s="349"/>
      <c r="Q49" s="172">
        <v>6122</v>
      </c>
      <c r="R49" s="62">
        <v>0</v>
      </c>
      <c r="S49" s="16">
        <f t="shared" si="207"/>
        <v>-0.19</v>
      </c>
      <c r="T49" s="88">
        <v>0</v>
      </c>
      <c r="U49" s="88">
        <v>-0.19</v>
      </c>
      <c r="V49" s="145"/>
      <c r="W49" s="145">
        <v>0</v>
      </c>
      <c r="X49" s="62">
        <v>0</v>
      </c>
      <c r="Y49" s="26">
        <f t="shared" si="244"/>
        <v>43.81</v>
      </c>
      <c r="Z49" s="19">
        <f t="shared" si="245"/>
        <v>0</v>
      </c>
      <c r="AA49" s="19">
        <f t="shared" si="246"/>
        <v>43.81</v>
      </c>
      <c r="AB49" s="19">
        <f t="shared" si="247"/>
        <v>0</v>
      </c>
      <c r="AC49" s="19">
        <f t="shared" si="248"/>
        <v>0</v>
      </c>
      <c r="AD49" s="32">
        <f t="shared" si="249"/>
        <v>0</v>
      </c>
      <c r="AE49" s="23">
        <f t="shared" si="250"/>
        <v>0</v>
      </c>
      <c r="AF49" s="17">
        <v>0</v>
      </c>
      <c r="AG49" s="17">
        <v>0</v>
      </c>
      <c r="AH49" s="17">
        <v>0</v>
      </c>
      <c r="AI49" s="17">
        <v>0</v>
      </c>
      <c r="AJ49" s="92">
        <f t="shared" si="226"/>
        <v>0</v>
      </c>
      <c r="AK49" s="19">
        <f>AE49</f>
        <v>0</v>
      </c>
      <c r="AL49" s="19">
        <v>0</v>
      </c>
      <c r="AM49" s="19">
        <v>0</v>
      </c>
      <c r="AN49" s="20">
        <v>0</v>
      </c>
      <c r="AO49" s="37">
        <f t="shared" si="210"/>
        <v>0</v>
      </c>
      <c r="AP49" s="17">
        <v>0</v>
      </c>
      <c r="AQ49" s="17">
        <v>0</v>
      </c>
      <c r="AR49" s="22">
        <f t="shared" si="211"/>
        <v>0</v>
      </c>
      <c r="AS49" s="19">
        <f t="shared" si="212"/>
        <v>0</v>
      </c>
      <c r="AT49" s="19"/>
      <c r="AU49" s="19">
        <f>AQ49</f>
        <v>0</v>
      </c>
      <c r="AV49" s="33">
        <f t="shared" si="236"/>
        <v>0</v>
      </c>
      <c r="AW49" s="17">
        <v>0</v>
      </c>
      <c r="AX49" s="17">
        <v>0</v>
      </c>
      <c r="AY49" s="17">
        <v>0</v>
      </c>
      <c r="AZ49" s="30">
        <f t="shared" si="215"/>
        <v>0</v>
      </c>
      <c r="BA49" s="19">
        <f t="shared" si="251"/>
        <v>0</v>
      </c>
      <c r="BB49" s="19">
        <f t="shared" si="251"/>
        <v>0</v>
      </c>
      <c r="BC49" s="19">
        <f t="shared" si="251"/>
        <v>0</v>
      </c>
      <c r="BD49" s="73">
        <f t="shared" si="238"/>
        <v>0</v>
      </c>
      <c r="BE49" s="17">
        <v>0</v>
      </c>
      <c r="BF49" s="17">
        <v>0</v>
      </c>
      <c r="BG49" s="17">
        <v>0</v>
      </c>
      <c r="BH49" s="27">
        <f t="shared" si="218"/>
        <v>0</v>
      </c>
      <c r="BI49" s="19">
        <f t="shared" si="252"/>
        <v>0</v>
      </c>
      <c r="BJ49" s="19">
        <f t="shared" si="252"/>
        <v>0</v>
      </c>
      <c r="BK49" s="19">
        <f t="shared" si="252"/>
        <v>0</v>
      </c>
      <c r="BL49" s="379"/>
      <c r="BM49" s="366"/>
      <c r="BN49" s="368"/>
      <c r="BO49" s="218"/>
      <c r="CA49" s="178">
        <f t="shared" si="225"/>
        <v>0</v>
      </c>
    </row>
    <row r="50" spans="1:84" s="13" customFormat="1" ht="21" customHeight="1">
      <c r="A50" s="382"/>
      <c r="B50" s="241"/>
      <c r="C50" s="14"/>
      <c r="D50" s="108"/>
      <c r="E50" s="243"/>
      <c r="F50" s="363"/>
      <c r="G50" s="344"/>
      <c r="H50" s="42"/>
      <c r="I50" s="347"/>
      <c r="J50" s="65"/>
      <c r="K50" s="16">
        <f t="shared" si="241"/>
        <v>228</v>
      </c>
      <c r="L50" s="144">
        <v>0</v>
      </c>
      <c r="M50" s="144">
        <v>228</v>
      </c>
      <c r="N50" s="145">
        <v>0</v>
      </c>
      <c r="O50" s="144">
        <v>0</v>
      </c>
      <c r="P50" s="350"/>
      <c r="Q50" s="173">
        <v>5137</v>
      </c>
      <c r="R50" s="62">
        <v>0</v>
      </c>
      <c r="S50" s="16">
        <f t="shared" si="207"/>
        <v>-0.28999999999999998</v>
      </c>
      <c r="T50" s="88">
        <v>0</v>
      </c>
      <c r="U50" s="88">
        <v>-0.28999999999999998</v>
      </c>
      <c r="V50" s="145">
        <v>0</v>
      </c>
      <c r="W50" s="145">
        <v>0</v>
      </c>
      <c r="X50" s="62">
        <v>0</v>
      </c>
      <c r="Y50" s="26">
        <f t="shared" ref="Y50:Y56" si="253">Z50+AA50+AB50</f>
        <v>227.71</v>
      </c>
      <c r="Z50" s="19">
        <f>L50+T50</f>
        <v>0</v>
      </c>
      <c r="AA50" s="19">
        <f>M50+U50</f>
        <v>227.71</v>
      </c>
      <c r="AB50" s="19">
        <f>N50+V50</f>
        <v>0</v>
      </c>
      <c r="AC50" s="19">
        <f>W50</f>
        <v>0</v>
      </c>
      <c r="AD50" s="32">
        <f>X50</f>
        <v>0</v>
      </c>
      <c r="AE50" s="23">
        <f>AF50+AG50+AH50</f>
        <v>0</v>
      </c>
      <c r="AF50" s="17">
        <v>0</v>
      </c>
      <c r="AG50" s="17">
        <v>0</v>
      </c>
      <c r="AH50" s="17">
        <v>0</v>
      </c>
      <c r="AI50" s="17">
        <v>0</v>
      </c>
      <c r="AJ50" s="92">
        <f t="shared" ref="AJ50" si="254">AK50+AL50</f>
        <v>0</v>
      </c>
      <c r="AK50" s="19">
        <f t="shared" ref="AK50" si="255">AE50</f>
        <v>0</v>
      </c>
      <c r="AL50" s="19">
        <v>0</v>
      </c>
      <c r="AM50" s="19">
        <v>0</v>
      </c>
      <c r="AN50" s="20">
        <v>0</v>
      </c>
      <c r="AO50" s="37">
        <f t="shared" si="210"/>
        <v>0</v>
      </c>
      <c r="AP50" s="17">
        <v>0</v>
      </c>
      <c r="AQ50" s="17">
        <v>0</v>
      </c>
      <c r="AR50" s="22">
        <f t="shared" si="211"/>
        <v>0</v>
      </c>
      <c r="AS50" s="19">
        <f t="shared" si="212"/>
        <v>0</v>
      </c>
      <c r="AT50" s="19"/>
      <c r="AU50" s="19">
        <f>AQ50</f>
        <v>0</v>
      </c>
      <c r="AV50" s="33">
        <f t="shared" si="236"/>
        <v>0</v>
      </c>
      <c r="AW50" s="17">
        <v>0</v>
      </c>
      <c r="AX50" s="17">
        <v>0</v>
      </c>
      <c r="AY50" s="17">
        <v>0</v>
      </c>
      <c r="AZ50" s="30">
        <f t="shared" si="215"/>
        <v>0</v>
      </c>
      <c r="BA50" s="19">
        <f>AW50</f>
        <v>0</v>
      </c>
      <c r="BB50" s="19">
        <f>AX50</f>
        <v>0</v>
      </c>
      <c r="BC50" s="19">
        <f>AY50</f>
        <v>0</v>
      </c>
      <c r="BD50" s="73">
        <f t="shared" si="238"/>
        <v>0</v>
      </c>
      <c r="BE50" s="17">
        <v>0</v>
      </c>
      <c r="BF50" s="17">
        <v>0</v>
      </c>
      <c r="BG50" s="17">
        <v>0</v>
      </c>
      <c r="BH50" s="27">
        <f t="shared" si="218"/>
        <v>0</v>
      </c>
      <c r="BI50" s="19">
        <f>BE50</f>
        <v>0</v>
      </c>
      <c r="BJ50" s="19">
        <f>BF50</f>
        <v>0</v>
      </c>
      <c r="BK50" s="19">
        <f>BG50</f>
        <v>0</v>
      </c>
      <c r="BL50" s="225"/>
      <c r="BM50" s="252"/>
      <c r="BN50" s="369"/>
      <c r="BO50" s="218"/>
      <c r="CA50" s="178">
        <f t="shared" si="225"/>
        <v>0</v>
      </c>
    </row>
    <row r="51" spans="1:84" s="13" customFormat="1" ht="69" customHeight="1">
      <c r="A51" s="199">
        <v>2</v>
      </c>
      <c r="B51" s="164" t="s">
        <v>49</v>
      </c>
      <c r="C51" s="14"/>
      <c r="D51" s="108"/>
      <c r="E51" s="44">
        <v>7</v>
      </c>
      <c r="F51" s="138" t="s">
        <v>119</v>
      </c>
      <c r="G51" s="143" t="s">
        <v>125</v>
      </c>
      <c r="H51" s="42"/>
      <c r="I51" s="36">
        <v>878.25</v>
      </c>
      <c r="J51" s="65"/>
      <c r="K51" s="16">
        <f t="shared" si="241"/>
        <v>10387.200000000001</v>
      </c>
      <c r="L51" s="144">
        <v>10000</v>
      </c>
      <c r="M51" s="144">
        <v>387.2</v>
      </c>
      <c r="N51" s="145"/>
      <c r="O51" s="144">
        <v>0</v>
      </c>
      <c r="P51" s="132">
        <v>3121</v>
      </c>
      <c r="Q51" s="127">
        <v>6121</v>
      </c>
      <c r="R51" s="62">
        <v>0</v>
      </c>
      <c r="S51" s="16">
        <f t="shared" si="207"/>
        <v>0</v>
      </c>
      <c r="T51" s="88">
        <v>-5000</v>
      </c>
      <c r="U51" s="107">
        <v>5000</v>
      </c>
      <c r="V51" s="145"/>
      <c r="W51" s="145">
        <v>0</v>
      </c>
      <c r="X51" s="62">
        <v>0</v>
      </c>
      <c r="Y51" s="26">
        <f t="shared" si="253"/>
        <v>10387.200000000001</v>
      </c>
      <c r="Z51" s="19">
        <f t="shared" ref="Z51:AA55" si="256">L51+T51</f>
        <v>5000</v>
      </c>
      <c r="AA51" s="19">
        <f t="shared" si="256"/>
        <v>5387.2</v>
      </c>
      <c r="AB51" s="19">
        <f t="shared" ref="AB51" si="257">N51+V51</f>
        <v>0</v>
      </c>
      <c r="AC51" s="19">
        <f t="shared" ref="AC51" si="258">W51</f>
        <v>0</v>
      </c>
      <c r="AD51" s="32">
        <f t="shared" ref="AD51" si="259">R51+X51</f>
        <v>0</v>
      </c>
      <c r="AE51" s="23">
        <f>AF51+AG51+AH51</f>
        <v>5000</v>
      </c>
      <c r="AF51" s="17">
        <v>5000</v>
      </c>
      <c r="AG51" s="17">
        <v>0</v>
      </c>
      <c r="AH51" s="17">
        <v>0</v>
      </c>
      <c r="AI51" s="17">
        <v>0</v>
      </c>
      <c r="AJ51" s="92">
        <f>AK51+AL51</f>
        <v>5000</v>
      </c>
      <c r="AK51" s="19">
        <v>5000</v>
      </c>
      <c r="AL51" s="19">
        <v>0</v>
      </c>
      <c r="AM51" s="19">
        <v>0</v>
      </c>
      <c r="AN51" s="20">
        <v>0</v>
      </c>
      <c r="AO51" s="37">
        <f t="shared" si="210"/>
        <v>40000</v>
      </c>
      <c r="AP51" s="17">
        <v>40000</v>
      </c>
      <c r="AQ51" s="17">
        <v>0</v>
      </c>
      <c r="AR51" s="22">
        <f t="shared" ref="AR51" si="260">AS51</f>
        <v>40000</v>
      </c>
      <c r="AS51" s="19">
        <f t="shared" ref="AS51" si="261">AP51</f>
        <v>40000</v>
      </c>
      <c r="AT51" s="19"/>
      <c r="AU51" s="19">
        <f t="shared" ref="AU51" si="262">AQ51</f>
        <v>0</v>
      </c>
      <c r="AV51" s="33">
        <f t="shared" ref="AV51" si="263">AW51</f>
        <v>0</v>
      </c>
      <c r="AW51" s="17">
        <v>0</v>
      </c>
      <c r="AX51" s="17">
        <v>0</v>
      </c>
      <c r="AY51" s="17">
        <v>0</v>
      </c>
      <c r="AZ51" s="30">
        <f t="shared" si="215"/>
        <v>0</v>
      </c>
      <c r="BA51" s="19">
        <f t="shared" ref="BA51" si="264">AW51</f>
        <v>0</v>
      </c>
      <c r="BB51" s="19">
        <f t="shared" ref="BB51" si="265">AX51</f>
        <v>0</v>
      </c>
      <c r="BC51" s="19">
        <f t="shared" ref="BC51" si="266">AY51</f>
        <v>0</v>
      </c>
      <c r="BD51" s="73">
        <f t="shared" ref="BD51" si="267">BE51</f>
        <v>0</v>
      </c>
      <c r="BE51" s="17">
        <v>0</v>
      </c>
      <c r="BF51" s="17">
        <v>0</v>
      </c>
      <c r="BG51" s="17">
        <v>0</v>
      </c>
      <c r="BH51" s="27">
        <f t="shared" si="218"/>
        <v>0</v>
      </c>
      <c r="BI51" s="19">
        <f t="shared" ref="BI51" si="268">BE51</f>
        <v>0</v>
      </c>
      <c r="BJ51" s="19">
        <f t="shared" ref="BJ51" si="269">BF51</f>
        <v>0</v>
      </c>
      <c r="BK51" s="19">
        <f t="shared" ref="BK51" si="270">BG51</f>
        <v>0</v>
      </c>
      <c r="BL51" s="24">
        <f>BK51+BC51+AV51+AN51</f>
        <v>0</v>
      </c>
      <c r="BM51" s="142">
        <f t="shared" ref="BM51" si="271">I51+K51+AE51
+AO51+AV51+BD51+BL51</f>
        <v>56265.45</v>
      </c>
      <c r="BN51" s="22">
        <f t="shared" ref="BN51" si="272">I51+Y51+AJ51+AR51+BL51+BH51+AZ51</f>
        <v>56265.45</v>
      </c>
      <c r="BO51" s="12">
        <f t="shared" si="243"/>
        <v>0</v>
      </c>
      <c r="CA51" s="12">
        <f t="shared" si="225"/>
        <v>0</v>
      </c>
    </row>
    <row r="52" spans="1:84" s="13" customFormat="1" ht="69" customHeight="1">
      <c r="A52" s="199">
        <v>2</v>
      </c>
      <c r="B52" s="164" t="s">
        <v>72</v>
      </c>
      <c r="C52" s="14"/>
      <c r="D52" s="108"/>
      <c r="E52" s="44">
        <v>7</v>
      </c>
      <c r="F52" s="138" t="s">
        <v>95</v>
      </c>
      <c r="G52" s="152">
        <v>4492405014</v>
      </c>
      <c r="H52" s="42"/>
      <c r="I52" s="36">
        <v>0</v>
      </c>
      <c r="J52" s="65"/>
      <c r="K52" s="16">
        <f t="shared" si="241"/>
        <v>1500</v>
      </c>
      <c r="L52" s="144">
        <v>0</v>
      </c>
      <c r="M52" s="144">
        <v>1500</v>
      </c>
      <c r="N52" s="145">
        <v>0</v>
      </c>
      <c r="O52" s="144">
        <v>0</v>
      </c>
      <c r="P52" s="140">
        <v>3522</v>
      </c>
      <c r="Q52" s="141">
        <v>6351</v>
      </c>
      <c r="R52" s="62">
        <v>1500000</v>
      </c>
      <c r="S52" s="16">
        <f t="shared" si="207"/>
        <v>-1400</v>
      </c>
      <c r="T52" s="88">
        <v>0</v>
      </c>
      <c r="U52" s="17">
        <v>-1400</v>
      </c>
      <c r="V52" s="145">
        <v>0</v>
      </c>
      <c r="W52" s="145">
        <v>0</v>
      </c>
      <c r="X52" s="62">
        <f t="shared" ref="X52:X54" si="273">(T52+U52)*1000</f>
        <v>-1400000</v>
      </c>
      <c r="Y52" s="26">
        <f t="shared" si="253"/>
        <v>100</v>
      </c>
      <c r="Z52" s="19">
        <f t="shared" si="256"/>
        <v>0</v>
      </c>
      <c r="AA52" s="19">
        <f t="shared" si="256"/>
        <v>100</v>
      </c>
      <c r="AB52" s="19">
        <f>N52+V52</f>
        <v>0</v>
      </c>
      <c r="AC52" s="19">
        <f>W52</f>
        <v>0</v>
      </c>
      <c r="AD52" s="32">
        <f t="shared" ref="AD52:AD54" si="274">R52+X52</f>
        <v>100000</v>
      </c>
      <c r="AE52" s="23">
        <f>AF52+AG52+AH52</f>
        <v>0</v>
      </c>
      <c r="AF52" s="17">
        <v>0</v>
      </c>
      <c r="AG52" s="17">
        <v>0</v>
      </c>
      <c r="AH52" s="17">
        <v>0</v>
      </c>
      <c r="AI52" s="17">
        <v>0</v>
      </c>
      <c r="AJ52" s="92">
        <f>AK52+AL52</f>
        <v>0</v>
      </c>
      <c r="AK52" s="19">
        <f>AE52</f>
        <v>0</v>
      </c>
      <c r="AL52" s="19">
        <v>0</v>
      </c>
      <c r="AM52" s="19">
        <v>0</v>
      </c>
      <c r="AN52" s="20">
        <v>0</v>
      </c>
      <c r="AO52" s="37">
        <f t="shared" si="210"/>
        <v>0</v>
      </c>
      <c r="AP52" s="17">
        <v>0</v>
      </c>
      <c r="AQ52" s="17">
        <v>0</v>
      </c>
      <c r="AR52" s="22">
        <f>AS52</f>
        <v>0</v>
      </c>
      <c r="AS52" s="19">
        <f>AP52</f>
        <v>0</v>
      </c>
      <c r="AT52" s="19"/>
      <c r="AU52" s="19">
        <f>AQ52</f>
        <v>0</v>
      </c>
      <c r="AV52" s="33">
        <f>AW52</f>
        <v>0</v>
      </c>
      <c r="AW52" s="17">
        <v>0</v>
      </c>
      <c r="AX52" s="17">
        <v>0</v>
      </c>
      <c r="AY52" s="17">
        <v>0</v>
      </c>
      <c r="AZ52" s="30">
        <f t="shared" si="215"/>
        <v>0</v>
      </c>
      <c r="BA52" s="19">
        <f t="shared" ref="BA52:BC53" si="275">AW52</f>
        <v>0</v>
      </c>
      <c r="BB52" s="19">
        <f t="shared" si="275"/>
        <v>0</v>
      </c>
      <c r="BC52" s="19">
        <f t="shared" si="275"/>
        <v>0</v>
      </c>
      <c r="BD52" s="73">
        <f>BE52</f>
        <v>0</v>
      </c>
      <c r="BE52" s="17">
        <v>0</v>
      </c>
      <c r="BF52" s="17">
        <v>0</v>
      </c>
      <c r="BG52" s="17">
        <v>0</v>
      </c>
      <c r="BH52" s="27">
        <f t="shared" si="218"/>
        <v>0</v>
      </c>
      <c r="BI52" s="19">
        <f t="shared" ref="BI52:BK53" si="276">BE52</f>
        <v>0</v>
      </c>
      <c r="BJ52" s="19">
        <f t="shared" si="276"/>
        <v>0</v>
      </c>
      <c r="BK52" s="19">
        <f t="shared" si="276"/>
        <v>0</v>
      </c>
      <c r="BL52" s="24">
        <f>BK52+BC52+AV52+AN52</f>
        <v>0</v>
      </c>
      <c r="BM52" s="142">
        <f>I52+K52+AE52
+AO52+AV52+BD52+BL52</f>
        <v>1500</v>
      </c>
      <c r="BN52" s="22">
        <f>I52+Y52+AJ52+AR52+BL52+BH52+AZ52</f>
        <v>100</v>
      </c>
      <c r="BO52" s="12">
        <f t="shared" ref="BO52:BO55" si="277">BM52-BN52</f>
        <v>1400</v>
      </c>
      <c r="CA52" s="182">
        <f t="shared" si="225"/>
        <v>-1400</v>
      </c>
      <c r="CB52" s="13" t="s">
        <v>132</v>
      </c>
    </row>
    <row r="53" spans="1:84" s="13" customFormat="1" ht="69" customHeight="1">
      <c r="A53" s="199">
        <v>2</v>
      </c>
      <c r="B53" s="164" t="s">
        <v>72</v>
      </c>
      <c r="C53" s="14"/>
      <c r="D53" s="108"/>
      <c r="E53" s="44">
        <v>7</v>
      </c>
      <c r="F53" s="138" t="s">
        <v>96</v>
      </c>
      <c r="G53" s="152">
        <v>4490405014</v>
      </c>
      <c r="H53" s="42"/>
      <c r="I53" s="36">
        <v>0</v>
      </c>
      <c r="J53" s="65"/>
      <c r="K53" s="16">
        <f t="shared" si="241"/>
        <v>9000</v>
      </c>
      <c r="L53" s="144">
        <v>0</v>
      </c>
      <c r="M53" s="144">
        <v>9000</v>
      </c>
      <c r="N53" s="145">
        <v>0</v>
      </c>
      <c r="O53" s="144">
        <v>0</v>
      </c>
      <c r="P53" s="140">
        <v>3522</v>
      </c>
      <c r="Q53" s="141">
        <v>6351</v>
      </c>
      <c r="R53" s="62">
        <v>9000000</v>
      </c>
      <c r="S53" s="16">
        <f t="shared" si="207"/>
        <v>-2500</v>
      </c>
      <c r="T53" s="88">
        <v>0</v>
      </c>
      <c r="U53" s="17">
        <v>-2500</v>
      </c>
      <c r="V53" s="145">
        <v>0</v>
      </c>
      <c r="W53" s="145">
        <v>0</v>
      </c>
      <c r="X53" s="62">
        <f t="shared" si="273"/>
        <v>-2500000</v>
      </c>
      <c r="Y53" s="26">
        <f t="shared" si="253"/>
        <v>6500</v>
      </c>
      <c r="Z53" s="19">
        <f t="shared" si="256"/>
        <v>0</v>
      </c>
      <c r="AA53" s="19">
        <f t="shared" si="256"/>
        <v>6500</v>
      </c>
      <c r="AB53" s="19">
        <f>N53+V53</f>
        <v>0</v>
      </c>
      <c r="AC53" s="19">
        <f>W53</f>
        <v>0</v>
      </c>
      <c r="AD53" s="32">
        <f t="shared" si="274"/>
        <v>6500000</v>
      </c>
      <c r="AE53" s="23">
        <f>AF53+AG53+AH53</f>
        <v>0</v>
      </c>
      <c r="AF53" s="17">
        <v>0</v>
      </c>
      <c r="AG53" s="17">
        <v>0</v>
      </c>
      <c r="AH53" s="17">
        <v>0</v>
      </c>
      <c r="AI53" s="17">
        <v>0</v>
      </c>
      <c r="AJ53" s="92">
        <f>AK53+AL53</f>
        <v>0</v>
      </c>
      <c r="AK53" s="19">
        <f>AE53</f>
        <v>0</v>
      </c>
      <c r="AL53" s="19">
        <v>0</v>
      </c>
      <c r="AM53" s="19">
        <v>0</v>
      </c>
      <c r="AN53" s="20">
        <v>0</v>
      </c>
      <c r="AO53" s="37">
        <f t="shared" si="210"/>
        <v>0</v>
      </c>
      <c r="AP53" s="17">
        <v>0</v>
      </c>
      <c r="AQ53" s="17">
        <v>0</v>
      </c>
      <c r="AR53" s="22">
        <f>AS53</f>
        <v>0</v>
      </c>
      <c r="AS53" s="19">
        <f>AP53</f>
        <v>0</v>
      </c>
      <c r="AT53" s="19"/>
      <c r="AU53" s="19">
        <f>AQ53</f>
        <v>0</v>
      </c>
      <c r="AV53" s="33">
        <f>AW53</f>
        <v>0</v>
      </c>
      <c r="AW53" s="17">
        <v>0</v>
      </c>
      <c r="AX53" s="17">
        <v>0</v>
      </c>
      <c r="AY53" s="17">
        <v>0</v>
      </c>
      <c r="AZ53" s="30">
        <f t="shared" si="215"/>
        <v>0</v>
      </c>
      <c r="BA53" s="19">
        <f t="shared" si="275"/>
        <v>0</v>
      </c>
      <c r="BB53" s="19">
        <f t="shared" si="275"/>
        <v>0</v>
      </c>
      <c r="BC53" s="19">
        <f t="shared" si="275"/>
        <v>0</v>
      </c>
      <c r="BD53" s="73">
        <f>BE53</f>
        <v>0</v>
      </c>
      <c r="BE53" s="17">
        <v>0</v>
      </c>
      <c r="BF53" s="17">
        <v>0</v>
      </c>
      <c r="BG53" s="17">
        <v>0</v>
      </c>
      <c r="BH53" s="27">
        <f t="shared" si="218"/>
        <v>0</v>
      </c>
      <c r="BI53" s="19">
        <f t="shared" si="276"/>
        <v>0</v>
      </c>
      <c r="BJ53" s="19">
        <f t="shared" si="276"/>
        <v>0</v>
      </c>
      <c r="BK53" s="19">
        <f t="shared" si="276"/>
        <v>0</v>
      </c>
      <c r="BL53" s="24">
        <v>292.82</v>
      </c>
      <c r="BM53" s="142">
        <f>I53+K53+AE53
+AO53+AV53+BD53+BL53</f>
        <v>9292.82</v>
      </c>
      <c r="BN53" s="22">
        <f>I53+Y53+AJ53+AR53+BL53+BH53+AZ53</f>
        <v>6792.82</v>
      </c>
      <c r="BO53" s="12">
        <f t="shared" si="277"/>
        <v>2500</v>
      </c>
      <c r="CA53" s="182">
        <f t="shared" si="225"/>
        <v>-2500</v>
      </c>
      <c r="CB53" s="13" t="s">
        <v>132</v>
      </c>
    </row>
    <row r="54" spans="1:84" s="13" customFormat="1" ht="69" customHeight="1">
      <c r="A54" s="199">
        <v>2</v>
      </c>
      <c r="B54" s="164" t="s">
        <v>72</v>
      </c>
      <c r="C54" s="14"/>
      <c r="D54" s="108"/>
      <c r="E54" s="44">
        <v>7</v>
      </c>
      <c r="F54" s="138" t="s">
        <v>131</v>
      </c>
      <c r="G54" s="162" t="s">
        <v>120</v>
      </c>
      <c r="H54" s="42"/>
      <c r="I54" s="36">
        <f>2387.33</f>
        <v>2387.33</v>
      </c>
      <c r="J54" s="65"/>
      <c r="K54" s="16">
        <f t="shared" si="241"/>
        <v>37482.67</v>
      </c>
      <c r="L54" s="144">
        <v>24370</v>
      </c>
      <c r="M54" s="144">
        <v>13112.67</v>
      </c>
      <c r="N54" s="145"/>
      <c r="O54" s="144">
        <v>0</v>
      </c>
      <c r="P54" s="140">
        <v>3522</v>
      </c>
      <c r="Q54" s="141">
        <v>6351</v>
      </c>
      <c r="R54" s="62">
        <v>37482670</v>
      </c>
      <c r="S54" s="16">
        <f t="shared" si="207"/>
        <v>0</v>
      </c>
      <c r="T54" s="88">
        <v>-17000</v>
      </c>
      <c r="U54" s="17">
        <v>17000</v>
      </c>
      <c r="V54" s="145"/>
      <c r="W54" s="145">
        <v>0</v>
      </c>
      <c r="X54" s="62">
        <f t="shared" si="273"/>
        <v>0</v>
      </c>
      <c r="Y54" s="26">
        <f t="shared" si="253"/>
        <v>37482.67</v>
      </c>
      <c r="Z54" s="19">
        <f t="shared" si="256"/>
        <v>7370</v>
      </c>
      <c r="AA54" s="19">
        <f t="shared" si="256"/>
        <v>30112.67</v>
      </c>
      <c r="AB54" s="19">
        <f t="shared" ref="AB54" si="278">N54+V54</f>
        <v>0</v>
      </c>
      <c r="AC54" s="19">
        <f t="shared" ref="AC54" si="279">W54</f>
        <v>0</v>
      </c>
      <c r="AD54" s="32">
        <f t="shared" si="274"/>
        <v>37482670</v>
      </c>
      <c r="AE54" s="23">
        <f t="shared" ref="AE54" si="280">AF54+AG54+AH54</f>
        <v>0</v>
      </c>
      <c r="AF54" s="17">
        <v>0</v>
      </c>
      <c r="AG54" s="17">
        <v>0</v>
      </c>
      <c r="AH54" s="17">
        <v>0</v>
      </c>
      <c r="AI54" s="17">
        <v>0</v>
      </c>
      <c r="AJ54" s="92">
        <f t="shared" ref="AJ54" si="281">AK54+AL54</f>
        <v>0</v>
      </c>
      <c r="AK54" s="19">
        <f t="shared" ref="AK54" si="282">AE54</f>
        <v>0</v>
      </c>
      <c r="AL54" s="19">
        <v>0</v>
      </c>
      <c r="AM54" s="19">
        <v>0</v>
      </c>
      <c r="AN54" s="20">
        <v>0</v>
      </c>
      <c r="AO54" s="37">
        <f t="shared" ref="AO54" si="283">AP54</f>
        <v>0</v>
      </c>
      <c r="AP54" s="17">
        <v>0</v>
      </c>
      <c r="AQ54" s="17">
        <v>0</v>
      </c>
      <c r="AR54" s="22">
        <f t="shared" ref="AR54" si="284">AS54</f>
        <v>0</v>
      </c>
      <c r="AS54" s="19">
        <f t="shared" ref="AS54" si="285">AP54</f>
        <v>0</v>
      </c>
      <c r="AT54" s="19"/>
      <c r="AU54" s="19">
        <f t="shared" ref="AU54" si="286">AQ54</f>
        <v>0</v>
      </c>
      <c r="AV54" s="33">
        <f t="shared" ref="AV54" si="287">AW54</f>
        <v>0</v>
      </c>
      <c r="AW54" s="17">
        <v>0</v>
      </c>
      <c r="AX54" s="17">
        <v>0</v>
      </c>
      <c r="AY54" s="17">
        <v>0</v>
      </c>
      <c r="AZ54" s="30">
        <f t="shared" ref="AZ54" si="288">BA54</f>
        <v>0</v>
      </c>
      <c r="BA54" s="19">
        <f t="shared" ref="BA54" si="289">AW54</f>
        <v>0</v>
      </c>
      <c r="BB54" s="19">
        <f t="shared" ref="BB54" si="290">AX54</f>
        <v>0</v>
      </c>
      <c r="BC54" s="19">
        <f t="shared" ref="BC54" si="291">AY54</f>
        <v>0</v>
      </c>
      <c r="BD54" s="73">
        <f t="shared" ref="BD54" si="292">BE54</f>
        <v>0</v>
      </c>
      <c r="BE54" s="17">
        <v>0</v>
      </c>
      <c r="BF54" s="17">
        <v>0</v>
      </c>
      <c r="BG54" s="17">
        <v>0</v>
      </c>
      <c r="BH54" s="27">
        <f t="shared" ref="BH54" si="293">BI54</f>
        <v>0</v>
      </c>
      <c r="BI54" s="19">
        <f t="shared" ref="BI54" si="294">BE54</f>
        <v>0</v>
      </c>
      <c r="BJ54" s="19">
        <f t="shared" ref="BJ54" si="295">BF54</f>
        <v>0</v>
      </c>
      <c r="BK54" s="19">
        <f t="shared" ref="BK54" si="296">BG54</f>
        <v>0</v>
      </c>
      <c r="BL54" s="24">
        <v>4316.7700000000004</v>
      </c>
      <c r="BM54" s="142">
        <f>I54+K54+AE54
+AO54+AV54+BD54+BL54</f>
        <v>44186.770000000004</v>
      </c>
      <c r="BN54" s="22">
        <f>I54+Y54+AJ54+AR54+BL54+BH54+AZ54</f>
        <v>44186.770000000004</v>
      </c>
      <c r="BO54" s="12">
        <f t="shared" si="277"/>
        <v>0</v>
      </c>
      <c r="CA54" s="12">
        <f t="shared" si="225"/>
        <v>0</v>
      </c>
    </row>
    <row r="55" spans="1:84" s="13" customFormat="1" ht="36" customHeight="1">
      <c r="A55" s="219">
        <v>3</v>
      </c>
      <c r="B55" s="240" t="s">
        <v>76</v>
      </c>
      <c r="C55" s="14"/>
      <c r="D55" s="108"/>
      <c r="E55" s="242">
        <v>7</v>
      </c>
      <c r="F55" s="238" t="s">
        <v>140</v>
      </c>
      <c r="G55" s="121">
        <v>5958105521</v>
      </c>
      <c r="H55" s="42"/>
      <c r="I55" s="36">
        <v>0</v>
      </c>
      <c r="J55" s="65"/>
      <c r="K55" s="16">
        <f t="shared" si="241"/>
        <v>3300</v>
      </c>
      <c r="L55" s="77">
        <v>3300</v>
      </c>
      <c r="M55" s="77">
        <v>0</v>
      </c>
      <c r="N55" s="145">
        <v>0</v>
      </c>
      <c r="O55" s="193">
        <v>0</v>
      </c>
      <c r="P55" s="149">
        <v>4357</v>
      </c>
      <c r="Q55" s="141">
        <v>6351</v>
      </c>
      <c r="R55" s="207">
        <v>3300000</v>
      </c>
      <c r="S55" s="16">
        <f t="shared" si="207"/>
        <v>-150</v>
      </c>
      <c r="T55" s="88">
        <v>-150</v>
      </c>
      <c r="U55" s="107">
        <v>0</v>
      </c>
      <c r="V55" s="145">
        <v>0</v>
      </c>
      <c r="W55" s="145">
        <v>0</v>
      </c>
      <c r="X55" s="62">
        <f t="shared" ref="X55" si="297">(T55+U55)*1000</f>
        <v>-150000</v>
      </c>
      <c r="Y55" s="26">
        <f t="shared" si="253"/>
        <v>3150</v>
      </c>
      <c r="Z55" s="19">
        <f t="shared" si="256"/>
        <v>3150</v>
      </c>
      <c r="AA55" s="19">
        <f t="shared" si="256"/>
        <v>0</v>
      </c>
      <c r="AB55" s="19">
        <f>N55+V55</f>
        <v>0</v>
      </c>
      <c r="AC55" s="19">
        <f t="shared" si="3"/>
        <v>0</v>
      </c>
      <c r="AD55" s="32">
        <f>R55+X55</f>
        <v>3150000</v>
      </c>
      <c r="AE55" s="23">
        <f>AF55+AG55+AH55</f>
        <v>0</v>
      </c>
      <c r="AF55" s="17">
        <v>0</v>
      </c>
      <c r="AG55" s="17">
        <v>0</v>
      </c>
      <c r="AH55" s="17">
        <v>0</v>
      </c>
      <c r="AI55" s="17">
        <v>0</v>
      </c>
      <c r="AJ55" s="92">
        <f t="shared" si="52"/>
        <v>14000</v>
      </c>
      <c r="AK55" s="19">
        <v>14000</v>
      </c>
      <c r="AL55" s="19">
        <f>AG55</f>
        <v>0</v>
      </c>
      <c r="AM55" s="19">
        <f>AH55</f>
        <v>0</v>
      </c>
      <c r="AN55" s="20">
        <v>0</v>
      </c>
      <c r="AO55" s="37">
        <f>AP55</f>
        <v>0</v>
      </c>
      <c r="AP55" s="17">
        <v>0</v>
      </c>
      <c r="AQ55" s="17">
        <v>0</v>
      </c>
      <c r="AR55" s="22">
        <f>AS55</f>
        <v>0</v>
      </c>
      <c r="AS55" s="19">
        <f>AP55</f>
        <v>0</v>
      </c>
      <c r="AT55" s="19"/>
      <c r="AU55" s="19">
        <f>AQ55</f>
        <v>0</v>
      </c>
      <c r="AV55" s="33">
        <f>AW55</f>
        <v>0</v>
      </c>
      <c r="AW55" s="17">
        <v>0</v>
      </c>
      <c r="AX55" s="17">
        <v>0</v>
      </c>
      <c r="AY55" s="17">
        <v>0</v>
      </c>
      <c r="AZ55" s="30">
        <f>BA55</f>
        <v>0</v>
      </c>
      <c r="BA55" s="19">
        <f t="shared" ref="BA55:BC55" si="298">AW55</f>
        <v>0</v>
      </c>
      <c r="BB55" s="19">
        <f t="shared" si="298"/>
        <v>0</v>
      </c>
      <c r="BC55" s="19">
        <f t="shared" si="298"/>
        <v>0</v>
      </c>
      <c r="BD55" s="73">
        <f>BE55</f>
        <v>0</v>
      </c>
      <c r="BE55" s="17">
        <v>0</v>
      </c>
      <c r="BF55" s="17">
        <v>0</v>
      </c>
      <c r="BG55" s="17">
        <v>0</v>
      </c>
      <c r="BH55" s="27">
        <f>BI55</f>
        <v>0</v>
      </c>
      <c r="BI55" s="19">
        <f t="shared" ref="BI55:BK55" si="299">BE55</f>
        <v>0</v>
      </c>
      <c r="BJ55" s="19">
        <f t="shared" si="299"/>
        <v>0</v>
      </c>
      <c r="BK55" s="19">
        <f t="shared" si="299"/>
        <v>0</v>
      </c>
      <c r="BL55" s="24">
        <v>212.5</v>
      </c>
      <c r="BM55" s="142">
        <f>I55+K55+AE55+AO55+AV55+BD55+BL55</f>
        <v>3512.5</v>
      </c>
      <c r="BN55" s="22">
        <f>I55+Y55+AJ55+AR55+BL55+BH55+AZ55</f>
        <v>17362.5</v>
      </c>
      <c r="BO55" s="12">
        <f t="shared" si="277"/>
        <v>-13850</v>
      </c>
      <c r="CA55" s="179">
        <f t="shared" si="22"/>
        <v>13850</v>
      </c>
      <c r="CB55" s="223" t="s">
        <v>127</v>
      </c>
      <c r="CF55" s="12"/>
    </row>
    <row r="56" spans="1:84" s="13" customFormat="1" ht="35.25" customHeight="1">
      <c r="A56" s="220"/>
      <c r="B56" s="241"/>
      <c r="C56" s="14"/>
      <c r="D56" s="108"/>
      <c r="E56" s="243"/>
      <c r="F56" s="239"/>
      <c r="G56" s="121">
        <v>5958100000</v>
      </c>
      <c r="H56" s="42"/>
      <c r="I56" s="36">
        <v>0</v>
      </c>
      <c r="J56" s="65"/>
      <c r="K56" s="16">
        <v>0</v>
      </c>
      <c r="L56" s="77">
        <v>0</v>
      </c>
      <c r="M56" s="77">
        <v>0</v>
      </c>
      <c r="N56" s="145"/>
      <c r="O56" s="193">
        <v>0</v>
      </c>
      <c r="P56" s="149">
        <v>4357</v>
      </c>
      <c r="Q56" s="141">
        <v>6121</v>
      </c>
      <c r="R56" s="207">
        <v>0</v>
      </c>
      <c r="S56" s="16">
        <f t="shared" si="207"/>
        <v>150</v>
      </c>
      <c r="T56" s="88">
        <v>150</v>
      </c>
      <c r="U56" s="107">
        <v>0</v>
      </c>
      <c r="V56" s="145">
        <v>0</v>
      </c>
      <c r="W56" s="145">
        <v>0</v>
      </c>
      <c r="X56" s="62">
        <v>0</v>
      </c>
      <c r="Y56" s="26">
        <f t="shared" si="253"/>
        <v>150</v>
      </c>
      <c r="Z56" s="19">
        <v>150</v>
      </c>
      <c r="AA56" s="19">
        <f>M56+U56</f>
        <v>0</v>
      </c>
      <c r="AB56" s="19">
        <f>N56+V56</f>
        <v>0</v>
      </c>
      <c r="AC56" s="19">
        <f t="shared" si="3"/>
        <v>0</v>
      </c>
      <c r="AD56" s="32">
        <f>R56+X56</f>
        <v>0</v>
      </c>
      <c r="AE56" s="23">
        <f>AF56+AG56+AH56</f>
        <v>0</v>
      </c>
      <c r="AF56" s="17">
        <v>0</v>
      </c>
      <c r="AG56" s="17">
        <v>0</v>
      </c>
      <c r="AH56" s="17">
        <v>0</v>
      </c>
      <c r="AI56" s="17">
        <v>0</v>
      </c>
      <c r="AJ56" s="92">
        <f t="shared" si="52"/>
        <v>0</v>
      </c>
      <c r="AK56" s="19">
        <v>0</v>
      </c>
      <c r="AL56" s="19">
        <f>AG56</f>
        <v>0</v>
      </c>
      <c r="AM56" s="19">
        <f>AH56</f>
        <v>0</v>
      </c>
      <c r="AN56" s="20">
        <v>0</v>
      </c>
      <c r="AO56" s="37">
        <f>AP56</f>
        <v>0</v>
      </c>
      <c r="AP56" s="17">
        <v>0</v>
      </c>
      <c r="AQ56" s="17">
        <v>0</v>
      </c>
      <c r="AR56" s="22">
        <f>AS56</f>
        <v>0</v>
      </c>
      <c r="AS56" s="19">
        <f>AP56</f>
        <v>0</v>
      </c>
      <c r="AT56" s="19"/>
      <c r="AU56" s="19">
        <f>AQ56</f>
        <v>0</v>
      </c>
      <c r="AV56" s="33">
        <f>AW56</f>
        <v>0</v>
      </c>
      <c r="AW56" s="17">
        <v>0</v>
      </c>
      <c r="AX56" s="17">
        <v>0</v>
      </c>
      <c r="AY56" s="17">
        <v>0</v>
      </c>
      <c r="AZ56" s="30">
        <f>BA56</f>
        <v>0</v>
      </c>
      <c r="BA56" s="19">
        <f t="shared" ref="BA56" si="300">AW56</f>
        <v>0</v>
      </c>
      <c r="BB56" s="19">
        <f t="shared" ref="BB56" si="301">AX56</f>
        <v>0</v>
      </c>
      <c r="BC56" s="19">
        <f t="shared" ref="BC56" si="302">AY56</f>
        <v>0</v>
      </c>
      <c r="BD56" s="73">
        <f>BE56</f>
        <v>0</v>
      </c>
      <c r="BE56" s="17">
        <v>0</v>
      </c>
      <c r="BF56" s="17">
        <v>0</v>
      </c>
      <c r="BG56" s="17">
        <v>0</v>
      </c>
      <c r="BH56" s="27">
        <f>BI56</f>
        <v>0</v>
      </c>
      <c r="BI56" s="19">
        <f t="shared" ref="BI56" si="303">BE56</f>
        <v>0</v>
      </c>
      <c r="BJ56" s="19">
        <f t="shared" ref="BJ56" si="304">BF56</f>
        <v>0</v>
      </c>
      <c r="BK56" s="19">
        <f t="shared" ref="BK56" si="305">BG56</f>
        <v>0</v>
      </c>
      <c r="BL56" s="24">
        <f>BK56+BC56+AV56+AN56</f>
        <v>0</v>
      </c>
      <c r="BM56" s="142">
        <f>I56+K56+AE56+AO56+AV56+BD56+BL56</f>
        <v>0</v>
      </c>
      <c r="BN56" s="22">
        <f t="shared" ref="BN56:BN57" si="306">I56+Y56+AJ56+AR56+BL56+BH56+AZ56</f>
        <v>150</v>
      </c>
      <c r="BO56" s="12">
        <f t="shared" ref="BO56:BO60" si="307">BM56-BN56</f>
        <v>-150</v>
      </c>
      <c r="CA56" s="179">
        <f t="shared" si="22"/>
        <v>150</v>
      </c>
      <c r="CB56" s="223"/>
    </row>
    <row r="57" spans="1:84" s="13" customFormat="1" ht="53.25" customHeight="1">
      <c r="A57" s="202">
        <v>3</v>
      </c>
      <c r="B57" s="164" t="s">
        <v>49</v>
      </c>
      <c r="C57" s="14"/>
      <c r="D57" s="108"/>
      <c r="E57" s="44">
        <v>7</v>
      </c>
      <c r="F57" s="138" t="s">
        <v>141</v>
      </c>
      <c r="G57" s="121">
        <v>4392001210</v>
      </c>
      <c r="H57" s="42"/>
      <c r="I57" s="36">
        <v>0</v>
      </c>
      <c r="J57" s="65"/>
      <c r="K57" s="16">
        <f>L57+M57+O57+N57</f>
        <v>2000</v>
      </c>
      <c r="L57" s="144">
        <v>2000</v>
      </c>
      <c r="M57" s="144">
        <v>0</v>
      </c>
      <c r="N57" s="145">
        <v>0</v>
      </c>
      <c r="O57" s="144">
        <v>0</v>
      </c>
      <c r="P57" s="195">
        <v>3127</v>
      </c>
      <c r="Q57" s="197">
        <v>6351</v>
      </c>
      <c r="R57" s="62">
        <v>2000000</v>
      </c>
      <c r="S57" s="16">
        <f t="shared" ref="S57" si="308">T57+U57+V57</f>
        <v>0</v>
      </c>
      <c r="T57" s="88">
        <v>0</v>
      </c>
      <c r="U57" s="107">
        <v>0</v>
      </c>
      <c r="V57" s="145">
        <v>0</v>
      </c>
      <c r="W57" s="145">
        <v>0</v>
      </c>
      <c r="X57" s="62">
        <f t="shared" ref="X57" si="309">T57+U57</f>
        <v>0</v>
      </c>
      <c r="Y57" s="26">
        <f t="shared" ref="Y57" si="310">Z57+AA57+AB57</f>
        <v>2000</v>
      </c>
      <c r="Z57" s="19">
        <f t="shared" ref="Z57:Z64" si="311">L57+T57</f>
        <v>2000</v>
      </c>
      <c r="AA57" s="19">
        <f t="shared" ref="AA57:AA64" si="312">M57+U57</f>
        <v>0</v>
      </c>
      <c r="AB57" s="19">
        <f t="shared" ref="AB57" si="313">N57+V57</f>
        <v>0</v>
      </c>
      <c r="AC57" s="19">
        <f t="shared" si="3"/>
        <v>0</v>
      </c>
      <c r="AD57" s="32">
        <f t="shared" ref="AD57" si="314">R57+X57</f>
        <v>2000000</v>
      </c>
      <c r="AE57" s="23">
        <f t="shared" ref="AE57" si="315">AF57+AG57+AH57</f>
        <v>0</v>
      </c>
      <c r="AF57" s="17">
        <v>0</v>
      </c>
      <c r="AG57" s="17">
        <v>0</v>
      </c>
      <c r="AH57" s="17">
        <v>0</v>
      </c>
      <c r="AI57" s="17">
        <v>0</v>
      </c>
      <c r="AJ57" s="92">
        <f t="shared" si="52"/>
        <v>10000</v>
      </c>
      <c r="AK57" s="19">
        <v>10000</v>
      </c>
      <c r="AL57" s="19">
        <v>0</v>
      </c>
      <c r="AM57" s="19">
        <v>0</v>
      </c>
      <c r="AN57" s="20">
        <v>0</v>
      </c>
      <c r="AO57" s="37">
        <f t="shared" ref="AO57" si="316">AP57</f>
        <v>0</v>
      </c>
      <c r="AP57" s="17">
        <v>0</v>
      </c>
      <c r="AQ57" s="17">
        <v>0</v>
      </c>
      <c r="AR57" s="22">
        <f t="shared" ref="AR57" si="317">AS57</f>
        <v>0</v>
      </c>
      <c r="AS57" s="19">
        <f t="shared" ref="AS57" si="318">AP57</f>
        <v>0</v>
      </c>
      <c r="AT57" s="19"/>
      <c r="AU57" s="19">
        <f t="shared" ref="AU57" si="319">AQ57</f>
        <v>0</v>
      </c>
      <c r="AV57" s="33">
        <f t="shared" ref="AV57" si="320">AW57</f>
        <v>0</v>
      </c>
      <c r="AW57" s="17">
        <v>0</v>
      </c>
      <c r="AX57" s="17">
        <v>0</v>
      </c>
      <c r="AY57" s="17">
        <v>0</v>
      </c>
      <c r="AZ57" s="30">
        <f t="shared" ref="AZ57" si="321">BA57</f>
        <v>0</v>
      </c>
      <c r="BA57" s="19">
        <f t="shared" ref="BA57" si="322">AW57</f>
        <v>0</v>
      </c>
      <c r="BB57" s="19">
        <f t="shared" ref="BB57" si="323">AX57</f>
        <v>0</v>
      </c>
      <c r="BC57" s="19">
        <f t="shared" ref="BC57" si="324">AY57</f>
        <v>0</v>
      </c>
      <c r="BD57" s="73">
        <f t="shared" ref="BD57" si="325">BE57</f>
        <v>0</v>
      </c>
      <c r="BE57" s="17">
        <v>0</v>
      </c>
      <c r="BF57" s="17">
        <v>0</v>
      </c>
      <c r="BG57" s="17">
        <v>0</v>
      </c>
      <c r="BH57" s="27">
        <f t="shared" ref="BH57" si="326">BI57</f>
        <v>0</v>
      </c>
      <c r="BI57" s="19">
        <f t="shared" ref="BI57" si="327">BE57</f>
        <v>0</v>
      </c>
      <c r="BJ57" s="19">
        <f t="shared" ref="BJ57" si="328">BF57</f>
        <v>0</v>
      </c>
      <c r="BK57" s="19">
        <f t="shared" ref="BK57" si="329">BG57</f>
        <v>0</v>
      </c>
      <c r="BL57" s="24">
        <f t="shared" ref="BL57" si="330">BK57+BC57+AV57+AN57</f>
        <v>0</v>
      </c>
      <c r="BM57" s="142">
        <f>I57+K57+AE57
+AO57+AV57+BD57+BL57</f>
        <v>2000</v>
      </c>
      <c r="BN57" s="22">
        <f t="shared" si="306"/>
        <v>12000</v>
      </c>
      <c r="BO57" s="12">
        <f t="shared" si="307"/>
        <v>-10000</v>
      </c>
      <c r="CA57" s="179">
        <f t="shared" si="22"/>
        <v>10000</v>
      </c>
      <c r="CB57" s="13" t="s">
        <v>128</v>
      </c>
    </row>
    <row r="58" spans="1:84" s="13" customFormat="1" ht="69" customHeight="1">
      <c r="A58" s="199">
        <v>3</v>
      </c>
      <c r="B58" s="164" t="s">
        <v>49</v>
      </c>
      <c r="C58" s="14"/>
      <c r="D58" s="108"/>
      <c r="E58" s="44" t="s">
        <v>133</v>
      </c>
      <c r="F58" s="137" t="s">
        <v>106</v>
      </c>
      <c r="G58" s="154" t="s">
        <v>105</v>
      </c>
      <c r="H58" s="42"/>
      <c r="I58" s="36">
        <v>2235.66</v>
      </c>
      <c r="J58" s="65"/>
      <c r="K58" s="16">
        <f>L58+M58+O58+N58</f>
        <v>131864.59</v>
      </c>
      <c r="L58" s="144">
        <f>49388+10000</f>
        <v>59388</v>
      </c>
      <c r="M58" s="144">
        <v>72476.59</v>
      </c>
      <c r="N58" s="145">
        <v>0</v>
      </c>
      <c r="O58" s="144">
        <v>0</v>
      </c>
      <c r="P58" s="132">
        <v>3127</v>
      </c>
      <c r="Q58" s="124">
        <v>6121</v>
      </c>
      <c r="R58" s="62">
        <v>0</v>
      </c>
      <c r="S58" s="16">
        <f t="shared" ref="S58:S59" si="331">T58+U58+V58</f>
        <v>-30000</v>
      </c>
      <c r="T58" s="88">
        <v>-30000</v>
      </c>
      <c r="U58" s="107">
        <v>0</v>
      </c>
      <c r="V58" s="145">
        <v>0</v>
      </c>
      <c r="W58" s="145">
        <v>0</v>
      </c>
      <c r="X58" s="62">
        <v>0</v>
      </c>
      <c r="Y58" s="26">
        <f t="shared" ref="Y58:Y59" si="332">Z58+AA58+AB58</f>
        <v>101864.59</v>
      </c>
      <c r="Z58" s="19">
        <f t="shared" ref="Z58:Z59" si="333">L58+T58</f>
        <v>29388</v>
      </c>
      <c r="AA58" s="19">
        <f t="shared" ref="AA58:AA59" si="334">M58+U58</f>
        <v>72476.59</v>
      </c>
      <c r="AB58" s="19">
        <f t="shared" ref="AB58:AB59" si="335">N58+V58</f>
        <v>0</v>
      </c>
      <c r="AC58" s="19">
        <f t="shared" ref="AC58:AC59" si="336">W58</f>
        <v>0</v>
      </c>
      <c r="AD58" s="32">
        <f t="shared" ref="AD58:AD59" si="337">X58</f>
        <v>0</v>
      </c>
      <c r="AE58" s="23">
        <f t="shared" ref="AE58:AE59" si="338">AF58+AG58+AH58</f>
        <v>15000</v>
      </c>
      <c r="AF58" s="17">
        <v>15000</v>
      </c>
      <c r="AG58" s="17">
        <v>0</v>
      </c>
      <c r="AH58" s="17">
        <v>0</v>
      </c>
      <c r="AI58" s="17">
        <v>0</v>
      </c>
      <c r="AJ58" s="92">
        <f t="shared" ref="AJ58:AJ63" si="339">AK58+AL58</f>
        <v>57000</v>
      </c>
      <c r="AK58" s="19">
        <f>AE58+30000+12000</f>
        <v>57000</v>
      </c>
      <c r="AL58" s="19">
        <v>0</v>
      </c>
      <c r="AM58" s="19">
        <v>0</v>
      </c>
      <c r="AN58" s="20">
        <v>0</v>
      </c>
      <c r="AO58" s="37">
        <f t="shared" ref="AO58:AO59" si="340">AP58</f>
        <v>0</v>
      </c>
      <c r="AP58" s="17">
        <v>0</v>
      </c>
      <c r="AQ58" s="17">
        <v>0</v>
      </c>
      <c r="AR58" s="22">
        <f t="shared" ref="AR58:AR59" si="341">AS58</f>
        <v>0</v>
      </c>
      <c r="AS58" s="19">
        <f t="shared" ref="AS58" si="342">AP58</f>
        <v>0</v>
      </c>
      <c r="AT58" s="19"/>
      <c r="AU58" s="19">
        <f t="shared" ref="AU58" si="343">AQ58</f>
        <v>0</v>
      </c>
      <c r="AV58" s="33">
        <f t="shared" ref="AV58:AV59" si="344">AW58</f>
        <v>0</v>
      </c>
      <c r="AW58" s="17">
        <v>0</v>
      </c>
      <c r="AX58" s="17">
        <v>0</v>
      </c>
      <c r="AY58" s="17">
        <v>0</v>
      </c>
      <c r="AZ58" s="30">
        <f t="shared" ref="AZ58:AZ59" si="345">BA58</f>
        <v>0</v>
      </c>
      <c r="BA58" s="19">
        <f t="shared" ref="BA58:BA59" si="346">AW58</f>
        <v>0</v>
      </c>
      <c r="BB58" s="19">
        <f t="shared" ref="BB58:BB59" si="347">AX58</f>
        <v>0</v>
      </c>
      <c r="BC58" s="19">
        <f t="shared" ref="BC58:BC59" si="348">AY58</f>
        <v>0</v>
      </c>
      <c r="BD58" s="73">
        <f t="shared" ref="BD58:BD59" si="349">BE58</f>
        <v>0</v>
      </c>
      <c r="BE58" s="17">
        <v>0</v>
      </c>
      <c r="BF58" s="17">
        <v>0</v>
      </c>
      <c r="BG58" s="17">
        <v>0</v>
      </c>
      <c r="BH58" s="27">
        <f t="shared" ref="BH58:BH59" si="350">BI58</f>
        <v>0</v>
      </c>
      <c r="BI58" s="19">
        <f t="shared" ref="BI58:BI59" si="351">BE58</f>
        <v>0</v>
      </c>
      <c r="BJ58" s="19">
        <f t="shared" ref="BJ58:BJ59" si="352">BF58</f>
        <v>0</v>
      </c>
      <c r="BK58" s="19">
        <f t="shared" ref="BK58:BK59" si="353">BG58</f>
        <v>0</v>
      </c>
      <c r="BL58" s="24">
        <f t="shared" ref="BL58" si="354">BK58+BC58+AV58+AN58</f>
        <v>0</v>
      </c>
      <c r="BM58" s="142">
        <f t="shared" ref="BM58:BM59" si="355">I58+K58+AE58
+AO58+AV58+BD58+BL58</f>
        <v>149100.25</v>
      </c>
      <c r="BN58" s="22">
        <f t="shared" ref="BN58" si="356">I58+Y58+AJ58+AR58+BL58+BH58+AZ58</f>
        <v>161100.25</v>
      </c>
      <c r="BO58" s="12">
        <f t="shared" si="307"/>
        <v>-12000</v>
      </c>
      <c r="CA58" s="179">
        <f t="shared" si="22"/>
        <v>12000</v>
      </c>
      <c r="CB58" s="13" t="s">
        <v>134</v>
      </c>
    </row>
    <row r="59" spans="1:84" s="13" customFormat="1" ht="33.75">
      <c r="A59" s="202">
        <v>3</v>
      </c>
      <c r="B59" s="164" t="s">
        <v>49</v>
      </c>
      <c r="C59" s="14"/>
      <c r="D59" s="108"/>
      <c r="E59" s="44">
        <v>7</v>
      </c>
      <c r="F59" s="137" t="s">
        <v>110</v>
      </c>
      <c r="G59" s="151">
        <v>4095000000</v>
      </c>
      <c r="H59" s="42"/>
      <c r="I59" s="36">
        <v>2256.9</v>
      </c>
      <c r="J59" s="65"/>
      <c r="K59" s="16">
        <f t="shared" ref="K59" si="357">L59+M59+O59+N59</f>
        <v>50243.09</v>
      </c>
      <c r="L59" s="144">
        <v>50243.09</v>
      </c>
      <c r="M59" s="144">
        <v>0</v>
      </c>
      <c r="N59" s="145">
        <v>0</v>
      </c>
      <c r="O59" s="144">
        <v>0</v>
      </c>
      <c r="P59" s="123">
        <v>3127</v>
      </c>
      <c r="Q59" s="127">
        <v>6121</v>
      </c>
      <c r="R59" s="62">
        <v>0</v>
      </c>
      <c r="S59" s="16">
        <f t="shared" si="331"/>
        <v>-49000</v>
      </c>
      <c r="T59" s="88">
        <v>-49000</v>
      </c>
      <c r="U59" s="107">
        <v>0</v>
      </c>
      <c r="V59" s="145">
        <v>0</v>
      </c>
      <c r="W59" s="145">
        <v>0</v>
      </c>
      <c r="X59" s="62">
        <v>0</v>
      </c>
      <c r="Y59" s="26">
        <f t="shared" si="332"/>
        <v>1243.0899999999965</v>
      </c>
      <c r="Z59" s="19">
        <f t="shared" si="333"/>
        <v>1243.0899999999965</v>
      </c>
      <c r="AA59" s="19">
        <f t="shared" si="334"/>
        <v>0</v>
      </c>
      <c r="AB59" s="19">
        <f t="shared" si="335"/>
        <v>0</v>
      </c>
      <c r="AC59" s="19">
        <f t="shared" si="336"/>
        <v>0</v>
      </c>
      <c r="AD59" s="32">
        <f t="shared" si="337"/>
        <v>0</v>
      </c>
      <c r="AE59" s="23">
        <f t="shared" si="338"/>
        <v>50000</v>
      </c>
      <c r="AF59" s="17">
        <v>50000</v>
      </c>
      <c r="AG59" s="17">
        <v>0</v>
      </c>
      <c r="AH59" s="17">
        <v>0</v>
      </c>
      <c r="AI59" s="17">
        <v>0</v>
      </c>
      <c r="AJ59" s="92">
        <f t="shared" si="339"/>
        <v>80000</v>
      </c>
      <c r="AK59" s="19">
        <f>50000+26000+4000</f>
        <v>80000</v>
      </c>
      <c r="AL59" s="19">
        <v>0</v>
      </c>
      <c r="AM59" s="19">
        <v>0</v>
      </c>
      <c r="AN59" s="20">
        <f>AI59</f>
        <v>0</v>
      </c>
      <c r="AO59" s="37">
        <f t="shared" si="340"/>
        <v>0</v>
      </c>
      <c r="AP59" s="17">
        <v>0</v>
      </c>
      <c r="AQ59" s="17">
        <v>0</v>
      </c>
      <c r="AR59" s="22">
        <f t="shared" si="341"/>
        <v>45000</v>
      </c>
      <c r="AS59" s="19">
        <f>AP59+45000</f>
        <v>45000</v>
      </c>
      <c r="AT59" s="19"/>
      <c r="AU59" s="19">
        <v>0</v>
      </c>
      <c r="AV59" s="33">
        <f t="shared" si="344"/>
        <v>0</v>
      </c>
      <c r="AW59" s="17">
        <v>0</v>
      </c>
      <c r="AX59" s="17">
        <v>0</v>
      </c>
      <c r="AY59" s="17">
        <v>0</v>
      </c>
      <c r="AZ59" s="30">
        <f t="shared" si="345"/>
        <v>0</v>
      </c>
      <c r="BA59" s="19">
        <f t="shared" si="346"/>
        <v>0</v>
      </c>
      <c r="BB59" s="19">
        <f t="shared" si="347"/>
        <v>0</v>
      </c>
      <c r="BC59" s="19">
        <f t="shared" si="348"/>
        <v>0</v>
      </c>
      <c r="BD59" s="73">
        <f t="shared" si="349"/>
        <v>0</v>
      </c>
      <c r="BE59" s="17">
        <v>0</v>
      </c>
      <c r="BF59" s="17">
        <v>0</v>
      </c>
      <c r="BG59" s="17">
        <v>0</v>
      </c>
      <c r="BH59" s="27">
        <f t="shared" si="350"/>
        <v>0</v>
      </c>
      <c r="BI59" s="19">
        <f t="shared" si="351"/>
        <v>0</v>
      </c>
      <c r="BJ59" s="19">
        <f t="shared" si="352"/>
        <v>0</v>
      </c>
      <c r="BK59" s="19">
        <f t="shared" si="353"/>
        <v>0</v>
      </c>
      <c r="BL59" s="24">
        <v>128.4</v>
      </c>
      <c r="BM59" s="142">
        <f t="shared" si="355"/>
        <v>102628.38999999998</v>
      </c>
      <c r="BN59" s="22">
        <f t="shared" ref="BN59:BN64" si="358">I59+Y59+AJ59+AR59+BL59+BH59+AZ59</f>
        <v>128628.38999999998</v>
      </c>
      <c r="BO59" s="12">
        <f t="shared" si="307"/>
        <v>-26000</v>
      </c>
      <c r="CA59" s="179">
        <f t="shared" ref="CA59" si="359">BN59-BM59</f>
        <v>26000</v>
      </c>
      <c r="CB59" s="13" t="s">
        <v>129</v>
      </c>
    </row>
    <row r="60" spans="1:84" s="13" customFormat="1" ht="69" customHeight="1">
      <c r="A60" s="199">
        <v>2.2999999999999998</v>
      </c>
      <c r="B60" s="164" t="s">
        <v>49</v>
      </c>
      <c r="C60" s="14"/>
      <c r="D60" s="108"/>
      <c r="E60" s="44">
        <v>7.13</v>
      </c>
      <c r="F60" s="206" t="s">
        <v>113</v>
      </c>
      <c r="G60" s="156" t="s">
        <v>112</v>
      </c>
      <c r="H60" s="42"/>
      <c r="I60" s="36">
        <v>197457.42</v>
      </c>
      <c r="J60" s="65"/>
      <c r="K60" s="16">
        <f>L60+M60+O60+N60</f>
        <v>53004.78</v>
      </c>
      <c r="L60" s="144">
        <f>21159.57+8078</f>
        <v>29237.57</v>
      </c>
      <c r="M60" s="144">
        <f>18691.95+5075.26</f>
        <v>23767.21</v>
      </c>
      <c r="N60" s="145">
        <v>0</v>
      </c>
      <c r="O60" s="144">
        <v>0</v>
      </c>
      <c r="P60" s="157">
        <v>3114</v>
      </c>
      <c r="Q60" s="172">
        <v>6121</v>
      </c>
      <c r="R60" s="62">
        <v>0</v>
      </c>
      <c r="S60" s="16">
        <f>T60+U60+V60</f>
        <v>13000</v>
      </c>
      <c r="T60" s="88">
        <f>-15000+7000</f>
        <v>-8000</v>
      </c>
      <c r="U60" s="88">
        <f>15000+6000</f>
        <v>21000</v>
      </c>
      <c r="V60" s="145">
        <v>0</v>
      </c>
      <c r="W60" s="145">
        <v>0</v>
      </c>
      <c r="X60" s="62">
        <v>0</v>
      </c>
      <c r="Y60" s="26">
        <f>Z60+AA60+AB60</f>
        <v>66004.78</v>
      </c>
      <c r="Z60" s="19">
        <f t="shared" ref="Z60:AB61" si="360">L60+T60</f>
        <v>21237.57</v>
      </c>
      <c r="AA60" s="19">
        <f>M60+U60</f>
        <v>44767.21</v>
      </c>
      <c r="AB60" s="19">
        <f t="shared" si="360"/>
        <v>0</v>
      </c>
      <c r="AC60" s="19">
        <f>W60</f>
        <v>0</v>
      </c>
      <c r="AD60" s="32">
        <f>X60</f>
        <v>0</v>
      </c>
      <c r="AE60" s="23">
        <f>AF60+AG60+AH60</f>
        <v>0</v>
      </c>
      <c r="AF60" s="17">
        <v>0</v>
      </c>
      <c r="AG60" s="17">
        <v>0</v>
      </c>
      <c r="AH60" s="17">
        <v>0</v>
      </c>
      <c r="AI60" s="17">
        <v>0</v>
      </c>
      <c r="AJ60" s="92">
        <f t="shared" si="339"/>
        <v>0</v>
      </c>
      <c r="AK60" s="19">
        <f>AE60</f>
        <v>0</v>
      </c>
      <c r="AL60" s="19">
        <v>0</v>
      </c>
      <c r="AM60" s="19">
        <v>0</v>
      </c>
      <c r="AN60" s="20">
        <v>0</v>
      </c>
      <c r="AO60" s="37">
        <f>AP60</f>
        <v>0</v>
      </c>
      <c r="AP60" s="17">
        <v>0</v>
      </c>
      <c r="AQ60" s="17">
        <v>0</v>
      </c>
      <c r="AR60" s="22">
        <f>AS60</f>
        <v>0</v>
      </c>
      <c r="AS60" s="19">
        <f>AP60</f>
        <v>0</v>
      </c>
      <c r="AT60" s="19"/>
      <c r="AU60" s="19">
        <f>AQ60</f>
        <v>0</v>
      </c>
      <c r="AV60" s="33">
        <f>AW60</f>
        <v>0</v>
      </c>
      <c r="AW60" s="17">
        <v>0</v>
      </c>
      <c r="AX60" s="17">
        <v>0</v>
      </c>
      <c r="AY60" s="17">
        <v>0</v>
      </c>
      <c r="AZ60" s="30">
        <f>BA60</f>
        <v>0</v>
      </c>
      <c r="BA60" s="19">
        <f t="shared" ref="BA60:BC61" si="361">AW60</f>
        <v>0</v>
      </c>
      <c r="BB60" s="19">
        <f t="shared" si="361"/>
        <v>0</v>
      </c>
      <c r="BC60" s="19">
        <f t="shared" si="361"/>
        <v>0</v>
      </c>
      <c r="BD60" s="73">
        <f>BE60</f>
        <v>0</v>
      </c>
      <c r="BE60" s="17">
        <v>0</v>
      </c>
      <c r="BF60" s="17">
        <v>0</v>
      </c>
      <c r="BG60" s="17">
        <v>0</v>
      </c>
      <c r="BH60" s="27">
        <f>BI60</f>
        <v>0</v>
      </c>
      <c r="BI60" s="19">
        <f t="shared" ref="BI60:BK61" si="362">BE60</f>
        <v>0</v>
      </c>
      <c r="BJ60" s="19">
        <f t="shared" si="362"/>
        <v>0</v>
      </c>
      <c r="BK60" s="19">
        <f t="shared" si="362"/>
        <v>0</v>
      </c>
      <c r="BL60" s="24">
        <v>0</v>
      </c>
      <c r="BM60" s="142">
        <f>I60+K60+AE60
+AO60+AV60+BD60+BL60</f>
        <v>250462.2</v>
      </c>
      <c r="BN60" s="22">
        <f t="shared" si="358"/>
        <v>263462.2</v>
      </c>
      <c r="BO60" s="12">
        <f t="shared" si="307"/>
        <v>-13000</v>
      </c>
      <c r="CA60" s="179">
        <f>BN60-BM60</f>
        <v>13000</v>
      </c>
      <c r="CB60" s="13" t="s">
        <v>137</v>
      </c>
    </row>
    <row r="61" spans="1:84" s="13" customFormat="1" ht="46.5" customHeight="1">
      <c r="A61" s="202">
        <v>3</v>
      </c>
      <c r="B61" s="164" t="s">
        <v>49</v>
      </c>
      <c r="C61" s="14" t="s">
        <v>36</v>
      </c>
      <c r="D61" s="108" t="s">
        <v>41</v>
      </c>
      <c r="E61" s="45">
        <v>7</v>
      </c>
      <c r="F61" s="131" t="s">
        <v>63</v>
      </c>
      <c r="G61" s="177" t="s">
        <v>64</v>
      </c>
      <c r="H61" s="42"/>
      <c r="I61" s="35">
        <v>669</v>
      </c>
      <c r="J61" s="65"/>
      <c r="K61" s="16">
        <f>L61+M61+O61+N61</f>
        <v>10000</v>
      </c>
      <c r="L61" s="77">
        <v>10000</v>
      </c>
      <c r="M61" s="77">
        <v>0</v>
      </c>
      <c r="N61" s="145">
        <v>0</v>
      </c>
      <c r="O61" s="144">
        <v>0</v>
      </c>
      <c r="P61" s="123">
        <v>3127</v>
      </c>
      <c r="Q61" s="171">
        <v>6351</v>
      </c>
      <c r="R61" s="62">
        <v>10000000</v>
      </c>
      <c r="S61" s="16">
        <f>T61+U61+V61</f>
        <v>-9850</v>
      </c>
      <c r="T61" s="88">
        <v>-9850</v>
      </c>
      <c r="U61" s="107">
        <v>0</v>
      </c>
      <c r="V61" s="145">
        <v>0</v>
      </c>
      <c r="W61" s="145">
        <v>0</v>
      </c>
      <c r="X61" s="62">
        <f>(T61+U61)*1000</f>
        <v>-9850000</v>
      </c>
      <c r="Y61" s="26">
        <f>Z61+AA61+AB61</f>
        <v>150</v>
      </c>
      <c r="Z61" s="19">
        <f t="shared" si="360"/>
        <v>150</v>
      </c>
      <c r="AA61" s="19">
        <f t="shared" si="360"/>
        <v>0</v>
      </c>
      <c r="AB61" s="19">
        <f t="shared" si="360"/>
        <v>0</v>
      </c>
      <c r="AC61" s="19">
        <f>W61</f>
        <v>0</v>
      </c>
      <c r="AD61" s="32">
        <f>R61+X61</f>
        <v>150000</v>
      </c>
      <c r="AE61" s="23">
        <f>AF61+AG61+AH61</f>
        <v>15000</v>
      </c>
      <c r="AF61" s="17">
        <v>15000</v>
      </c>
      <c r="AG61" s="17">
        <v>0</v>
      </c>
      <c r="AH61" s="17">
        <v>0</v>
      </c>
      <c r="AI61" s="17">
        <v>0</v>
      </c>
      <c r="AJ61" s="92">
        <f t="shared" si="339"/>
        <v>38850</v>
      </c>
      <c r="AK61" s="19">
        <f>AF61+23850</f>
        <v>38850</v>
      </c>
      <c r="AL61" s="19">
        <f>AG61</f>
        <v>0</v>
      </c>
      <c r="AM61" s="19">
        <f>AH61</f>
        <v>0</v>
      </c>
      <c r="AN61" s="20">
        <f>AI61</f>
        <v>0</v>
      </c>
      <c r="AO61" s="37">
        <f>AP61</f>
        <v>0</v>
      </c>
      <c r="AP61" s="17">
        <v>0</v>
      </c>
      <c r="AQ61" s="17">
        <v>0</v>
      </c>
      <c r="AR61" s="22">
        <f>AS61</f>
        <v>0</v>
      </c>
      <c r="AS61" s="19">
        <f>AP61</f>
        <v>0</v>
      </c>
      <c r="AT61" s="19"/>
      <c r="AU61" s="19">
        <f>AQ61</f>
        <v>0</v>
      </c>
      <c r="AV61" s="33">
        <f>AW61</f>
        <v>0</v>
      </c>
      <c r="AW61" s="17">
        <v>0</v>
      </c>
      <c r="AX61" s="17">
        <v>0</v>
      </c>
      <c r="AY61" s="17">
        <v>0</v>
      </c>
      <c r="AZ61" s="30">
        <f>BA61</f>
        <v>0</v>
      </c>
      <c r="BA61" s="19">
        <f t="shared" si="361"/>
        <v>0</v>
      </c>
      <c r="BB61" s="19">
        <f t="shared" si="361"/>
        <v>0</v>
      </c>
      <c r="BC61" s="19">
        <f t="shared" si="361"/>
        <v>0</v>
      </c>
      <c r="BD61" s="73">
        <f>BE61</f>
        <v>0</v>
      </c>
      <c r="BE61" s="17">
        <v>0</v>
      </c>
      <c r="BF61" s="17">
        <v>0</v>
      </c>
      <c r="BG61" s="17">
        <v>0</v>
      </c>
      <c r="BH61" s="27">
        <f>BI61</f>
        <v>0</v>
      </c>
      <c r="BI61" s="19">
        <f t="shared" si="362"/>
        <v>0</v>
      </c>
      <c r="BJ61" s="19">
        <f t="shared" si="362"/>
        <v>0</v>
      </c>
      <c r="BK61" s="19">
        <f t="shared" si="362"/>
        <v>0</v>
      </c>
      <c r="BL61" s="24">
        <f>BK61+BC61+AV61+AN61</f>
        <v>0</v>
      </c>
      <c r="BM61" s="102">
        <f>I61+K61+AE61+AO61+AV61+BD61+BL61</f>
        <v>25669</v>
      </c>
      <c r="BN61" s="76">
        <f t="shared" si="358"/>
        <v>39669</v>
      </c>
      <c r="BO61" s="12">
        <f>BM61-BN61</f>
        <v>-14000</v>
      </c>
      <c r="CA61" s="179">
        <f>BN61-BM61</f>
        <v>14000</v>
      </c>
    </row>
    <row r="62" spans="1:84" s="13" customFormat="1" ht="34.5" thickBot="1">
      <c r="A62" s="202">
        <v>3</v>
      </c>
      <c r="B62" s="164" t="s">
        <v>49</v>
      </c>
      <c r="C62" s="14"/>
      <c r="D62" s="108"/>
      <c r="E62" s="44">
        <v>7</v>
      </c>
      <c r="F62" s="165" t="s">
        <v>73</v>
      </c>
      <c r="G62" s="121">
        <v>5868000000</v>
      </c>
      <c r="H62" s="42"/>
      <c r="I62" s="80">
        <v>1926.18</v>
      </c>
      <c r="J62" s="65"/>
      <c r="K62" s="16">
        <f t="shared" ref="K62" si="363">L62+M62+O62+N62</f>
        <v>25074.799999999999</v>
      </c>
      <c r="L62" s="77">
        <v>25074.799999999999</v>
      </c>
      <c r="M62" s="77">
        <v>0</v>
      </c>
      <c r="N62" s="145">
        <v>0</v>
      </c>
      <c r="O62" s="144">
        <v>0</v>
      </c>
      <c r="P62" s="123">
        <v>3122</v>
      </c>
      <c r="Q62" s="139">
        <v>6121</v>
      </c>
      <c r="R62" s="62">
        <v>0</v>
      </c>
      <c r="S62" s="16">
        <f t="shared" ref="S62" si="364">T62+U62+V62</f>
        <v>-20000</v>
      </c>
      <c r="T62" s="88">
        <v>-20000</v>
      </c>
      <c r="U62" s="107">
        <v>0</v>
      </c>
      <c r="V62" s="145">
        <v>0</v>
      </c>
      <c r="W62" s="145">
        <v>0</v>
      </c>
      <c r="X62" s="62">
        <v>0</v>
      </c>
      <c r="Y62" s="26">
        <f t="shared" ref="Y62" si="365">Z62+AA62+AB62</f>
        <v>5074.7999999999993</v>
      </c>
      <c r="Z62" s="19">
        <f>L62+T62</f>
        <v>5074.7999999999993</v>
      </c>
      <c r="AA62" s="19">
        <f t="shared" ref="AA62" si="366">M62+U62</f>
        <v>0</v>
      </c>
      <c r="AB62" s="19">
        <f t="shared" ref="AB62" si="367">N62+V62</f>
        <v>0</v>
      </c>
      <c r="AC62" s="19">
        <f>W62</f>
        <v>0</v>
      </c>
      <c r="AD62" s="32">
        <f t="shared" ref="AD62" si="368">X62</f>
        <v>0</v>
      </c>
      <c r="AE62" s="23">
        <f>AF62+AG62+AH62</f>
        <v>36549</v>
      </c>
      <c r="AF62" s="17">
        <v>36549</v>
      </c>
      <c r="AG62" s="17">
        <v>0</v>
      </c>
      <c r="AH62" s="17">
        <v>0</v>
      </c>
      <c r="AI62" s="17">
        <v>0</v>
      </c>
      <c r="AJ62" s="92">
        <f t="shared" si="339"/>
        <v>76049</v>
      </c>
      <c r="AK62" s="19">
        <f>AF62+20000+19500</f>
        <v>76049</v>
      </c>
      <c r="AL62" s="19">
        <f>AG62</f>
        <v>0</v>
      </c>
      <c r="AM62" s="19">
        <f t="shared" ref="AM62" si="369">AH62</f>
        <v>0</v>
      </c>
      <c r="AN62" s="20">
        <f t="shared" ref="AN62" si="370">AI62</f>
        <v>0</v>
      </c>
      <c r="AO62" s="37">
        <f t="shared" ref="AO62" si="371">AP62</f>
        <v>0</v>
      </c>
      <c r="AP62" s="17">
        <v>0</v>
      </c>
      <c r="AQ62" s="17">
        <v>0</v>
      </c>
      <c r="AR62" s="22">
        <f t="shared" ref="AR62" si="372">AS62</f>
        <v>0</v>
      </c>
      <c r="AS62" s="19">
        <f t="shared" ref="AS62" si="373">AP62</f>
        <v>0</v>
      </c>
      <c r="AT62" s="19"/>
      <c r="AU62" s="19">
        <f t="shared" ref="AU62" si="374">AQ62</f>
        <v>0</v>
      </c>
      <c r="AV62" s="33">
        <f t="shared" ref="AV62" si="375">AW62</f>
        <v>0</v>
      </c>
      <c r="AW62" s="17">
        <v>0</v>
      </c>
      <c r="AX62" s="17">
        <v>0</v>
      </c>
      <c r="AY62" s="17">
        <v>0</v>
      </c>
      <c r="AZ62" s="30">
        <f t="shared" ref="AZ62" si="376">BA62</f>
        <v>0</v>
      </c>
      <c r="BA62" s="19">
        <f t="shared" ref="BA62" si="377">AW62</f>
        <v>0</v>
      </c>
      <c r="BB62" s="19">
        <f t="shared" ref="BB62" si="378">AX62</f>
        <v>0</v>
      </c>
      <c r="BC62" s="19">
        <f t="shared" ref="BC62" si="379">AY62</f>
        <v>0</v>
      </c>
      <c r="BD62" s="73">
        <f t="shared" ref="BD62" si="380">BE62</f>
        <v>0</v>
      </c>
      <c r="BE62" s="17">
        <v>0</v>
      </c>
      <c r="BF62" s="17">
        <v>0</v>
      </c>
      <c r="BG62" s="17">
        <v>0</v>
      </c>
      <c r="BH62" s="27">
        <f t="shared" ref="BH62" si="381">BI62</f>
        <v>0</v>
      </c>
      <c r="BI62" s="19">
        <f t="shared" ref="BI62" si="382">BE62</f>
        <v>0</v>
      </c>
      <c r="BJ62" s="19">
        <f t="shared" ref="BJ62" si="383">BF62</f>
        <v>0</v>
      </c>
      <c r="BK62" s="19">
        <f t="shared" ref="BK62" si="384">BG62</f>
        <v>0</v>
      </c>
      <c r="BL62" s="24">
        <f t="shared" ref="BL62" si="385">BK62+BC62+AV62+AN62</f>
        <v>0</v>
      </c>
      <c r="BM62" s="102">
        <f t="shared" ref="BM62" si="386">I62+K62+AE62+AO62+AV62+BD62+BL62</f>
        <v>63549.979999999996</v>
      </c>
      <c r="BN62" s="76">
        <f t="shared" si="358"/>
        <v>83049.98</v>
      </c>
      <c r="BO62" s="12">
        <f t="shared" ref="BO62:BO64" si="387">BM62-BN62</f>
        <v>-19500</v>
      </c>
      <c r="CA62" s="179">
        <f>BN62-BM62</f>
        <v>19500</v>
      </c>
      <c r="CB62" s="13" t="s">
        <v>74</v>
      </c>
    </row>
    <row r="63" spans="1:84" s="13" customFormat="1" ht="41.25" customHeight="1">
      <c r="A63" s="202">
        <v>3</v>
      </c>
      <c r="B63" s="164" t="s">
        <v>49</v>
      </c>
      <c r="C63" s="14"/>
      <c r="D63" s="108"/>
      <c r="E63" s="44">
        <v>7</v>
      </c>
      <c r="F63" s="186" t="s">
        <v>75</v>
      </c>
      <c r="G63" s="143" t="s">
        <v>79</v>
      </c>
      <c r="H63" s="42"/>
      <c r="I63" s="36">
        <v>746.69100000000003</v>
      </c>
      <c r="J63" s="65"/>
      <c r="K63" s="16">
        <f t="shared" ref="K63" si="388">L63+M63+O63+N63</f>
        <v>9553.31</v>
      </c>
      <c r="L63" s="77">
        <v>9553.31</v>
      </c>
      <c r="M63" s="77">
        <v>0</v>
      </c>
      <c r="N63" s="145">
        <v>0</v>
      </c>
      <c r="O63" s="144">
        <v>0</v>
      </c>
      <c r="P63" s="194">
        <v>3114</v>
      </c>
      <c r="Q63" s="196">
        <v>6351</v>
      </c>
      <c r="R63" s="62">
        <v>9343309</v>
      </c>
      <c r="S63" s="16">
        <f t="shared" ref="S63" si="389">T63+U63+V63</f>
        <v>-7000</v>
      </c>
      <c r="T63" s="88">
        <v>-7000</v>
      </c>
      <c r="U63" s="107">
        <v>0</v>
      </c>
      <c r="V63" s="145">
        <v>0</v>
      </c>
      <c r="W63" s="145">
        <v>0</v>
      </c>
      <c r="X63" s="62">
        <f>(T63+U63)*1000</f>
        <v>-7000000</v>
      </c>
      <c r="Y63" s="26">
        <f t="shared" ref="Y63" si="390">Z63+AA63+AB63</f>
        <v>2553.3099999999995</v>
      </c>
      <c r="Z63" s="19">
        <f>L63+T63</f>
        <v>2553.3099999999995</v>
      </c>
      <c r="AA63" s="19">
        <f t="shared" ref="AA63" si="391">M63+U63</f>
        <v>0</v>
      </c>
      <c r="AB63" s="19">
        <f t="shared" ref="AB63" si="392">N63+V63</f>
        <v>0</v>
      </c>
      <c r="AC63" s="19">
        <f>W63</f>
        <v>0</v>
      </c>
      <c r="AD63" s="32">
        <f>R63+X63</f>
        <v>2343309</v>
      </c>
      <c r="AE63" s="23">
        <f t="shared" ref="AE63" si="393">AF63+AG63+AH63</f>
        <v>0</v>
      </c>
      <c r="AF63" s="17">
        <v>0</v>
      </c>
      <c r="AG63" s="17">
        <v>0</v>
      </c>
      <c r="AH63" s="17">
        <v>0</v>
      </c>
      <c r="AI63" s="17">
        <v>0</v>
      </c>
      <c r="AJ63" s="92">
        <f t="shared" si="339"/>
        <v>22000</v>
      </c>
      <c r="AK63" s="19">
        <f>7000+15000</f>
        <v>22000</v>
      </c>
      <c r="AL63" s="19">
        <f t="shared" ref="AL63" si="394">AG63</f>
        <v>0</v>
      </c>
      <c r="AM63" s="19">
        <f t="shared" ref="AM63" si="395">AH63</f>
        <v>0</v>
      </c>
      <c r="AN63" s="20">
        <f t="shared" ref="AN63" si="396">AI63</f>
        <v>0</v>
      </c>
      <c r="AO63" s="37">
        <f t="shared" ref="AO63" si="397">AP63</f>
        <v>0</v>
      </c>
      <c r="AP63" s="17">
        <v>0</v>
      </c>
      <c r="AQ63" s="17">
        <v>0</v>
      </c>
      <c r="AR63" s="22">
        <f t="shared" ref="AR63" si="398">AS63</f>
        <v>0</v>
      </c>
      <c r="AS63" s="19">
        <f t="shared" ref="AS63" si="399">AP63</f>
        <v>0</v>
      </c>
      <c r="AT63" s="19"/>
      <c r="AU63" s="19">
        <f t="shared" ref="AU63" si="400">AQ63</f>
        <v>0</v>
      </c>
      <c r="AV63" s="33">
        <f t="shared" ref="AV63" si="401">AW63</f>
        <v>0</v>
      </c>
      <c r="AW63" s="17">
        <v>0</v>
      </c>
      <c r="AX63" s="17">
        <v>0</v>
      </c>
      <c r="AY63" s="17">
        <v>0</v>
      </c>
      <c r="AZ63" s="30">
        <f t="shared" ref="AZ63" si="402">BA63</f>
        <v>0</v>
      </c>
      <c r="BA63" s="19">
        <f t="shared" ref="BA63" si="403">AW63</f>
        <v>0</v>
      </c>
      <c r="BB63" s="19">
        <f t="shared" ref="BB63" si="404">AX63</f>
        <v>0</v>
      </c>
      <c r="BC63" s="19">
        <f t="shared" ref="BC63" si="405">AY63</f>
        <v>0</v>
      </c>
      <c r="BD63" s="73">
        <f t="shared" ref="BD63" si="406">BE63</f>
        <v>0</v>
      </c>
      <c r="BE63" s="17">
        <v>0</v>
      </c>
      <c r="BF63" s="17">
        <v>0</v>
      </c>
      <c r="BG63" s="17">
        <v>0</v>
      </c>
      <c r="BH63" s="27">
        <f t="shared" ref="BH63" si="407">BI63</f>
        <v>0</v>
      </c>
      <c r="BI63" s="19">
        <f t="shared" ref="BI63" si="408">BE63</f>
        <v>0</v>
      </c>
      <c r="BJ63" s="19">
        <f t="shared" ref="BJ63" si="409">BF63</f>
        <v>0</v>
      </c>
      <c r="BK63" s="19">
        <f t="shared" ref="BK63" si="410">BG63</f>
        <v>0</v>
      </c>
      <c r="BL63" s="24">
        <f t="shared" ref="BL63" si="411">BK63+BC63+AV63+AN63</f>
        <v>0</v>
      </c>
      <c r="BM63" s="142">
        <f>I63+K63+AE63+AO63+AV63+BD63+BL63</f>
        <v>10300.001</v>
      </c>
      <c r="BN63" s="22">
        <f t="shared" si="358"/>
        <v>25300.001</v>
      </c>
      <c r="BO63" s="12">
        <f t="shared" si="387"/>
        <v>-15000</v>
      </c>
      <c r="CA63" s="179">
        <f>BN63-BM63</f>
        <v>15000</v>
      </c>
      <c r="CB63" s="13" t="s">
        <v>126</v>
      </c>
    </row>
    <row r="64" spans="1:84" s="13" customFormat="1" ht="69" customHeight="1" thickBot="1">
      <c r="A64" s="203">
        <v>4</v>
      </c>
      <c r="B64" s="34" t="s">
        <v>49</v>
      </c>
      <c r="C64" s="14"/>
      <c r="D64" s="108"/>
      <c r="E64" s="44">
        <v>7</v>
      </c>
      <c r="F64" s="138" t="s">
        <v>142</v>
      </c>
      <c r="G64" s="121">
        <v>4519001405</v>
      </c>
      <c r="H64" s="42"/>
      <c r="I64" s="36">
        <v>0</v>
      </c>
      <c r="J64" s="65"/>
      <c r="K64" s="215">
        <f t="shared" ref="K64" si="412">L64+M64+O64+N64</f>
        <v>0</v>
      </c>
      <c r="L64" s="144">
        <v>0</v>
      </c>
      <c r="M64" s="144">
        <v>0</v>
      </c>
      <c r="N64" s="145"/>
      <c r="O64" s="144">
        <v>0</v>
      </c>
      <c r="P64" s="132">
        <v>3114</v>
      </c>
      <c r="Q64" s="124">
        <v>6351</v>
      </c>
      <c r="R64" s="62">
        <v>0</v>
      </c>
      <c r="S64" s="16">
        <f>T64+U64+V64</f>
        <v>1000</v>
      </c>
      <c r="T64" s="88">
        <v>1000</v>
      </c>
      <c r="U64" s="107">
        <v>0</v>
      </c>
      <c r="V64" s="145"/>
      <c r="W64" s="145">
        <v>0</v>
      </c>
      <c r="X64" s="62">
        <v>1000000</v>
      </c>
      <c r="Y64" s="26">
        <f>Z64+AA64+AB64</f>
        <v>1000</v>
      </c>
      <c r="Z64" s="19">
        <f t="shared" si="311"/>
        <v>1000</v>
      </c>
      <c r="AA64" s="19">
        <f t="shared" si="312"/>
        <v>0</v>
      </c>
      <c r="AB64" s="19">
        <f>N64+V64</f>
        <v>0</v>
      </c>
      <c r="AC64" s="19">
        <f t="shared" ref="AC64" si="413">W64</f>
        <v>0</v>
      </c>
      <c r="AD64" s="32">
        <f>R64+X64</f>
        <v>1000000</v>
      </c>
      <c r="AE64" s="23">
        <f t="shared" ref="AE64" si="414">AF64+AG64+AH64</f>
        <v>0</v>
      </c>
      <c r="AF64" s="17">
        <v>0</v>
      </c>
      <c r="AG64" s="17">
        <v>0</v>
      </c>
      <c r="AH64" s="17">
        <v>0</v>
      </c>
      <c r="AI64" s="17">
        <v>0</v>
      </c>
      <c r="AJ64" s="92">
        <f t="shared" si="52"/>
        <v>8000</v>
      </c>
      <c r="AK64" s="19">
        <v>8000</v>
      </c>
      <c r="AL64" s="19">
        <v>0</v>
      </c>
      <c r="AM64" s="19">
        <v>0</v>
      </c>
      <c r="AN64" s="20">
        <v>0</v>
      </c>
      <c r="AO64" s="37">
        <f t="shared" ref="AO64" si="415">AP64</f>
        <v>0</v>
      </c>
      <c r="AP64" s="17">
        <v>0</v>
      </c>
      <c r="AQ64" s="17">
        <v>0</v>
      </c>
      <c r="AR64" s="22">
        <v>0</v>
      </c>
      <c r="AS64" s="19">
        <v>0</v>
      </c>
      <c r="AT64" s="19"/>
      <c r="AU64" s="19">
        <v>0</v>
      </c>
      <c r="AV64" s="33">
        <v>0</v>
      </c>
      <c r="AW64" s="17">
        <v>0</v>
      </c>
      <c r="AX64" s="17">
        <v>0</v>
      </c>
      <c r="AY64" s="17">
        <v>0</v>
      </c>
      <c r="AZ64" s="30">
        <v>0</v>
      </c>
      <c r="BA64" s="19">
        <v>0</v>
      </c>
      <c r="BB64" s="19">
        <v>0</v>
      </c>
      <c r="BC64" s="19">
        <v>0</v>
      </c>
      <c r="BD64" s="73">
        <f t="shared" ref="BD64" si="416">BE64</f>
        <v>0</v>
      </c>
      <c r="BE64" s="17">
        <v>0</v>
      </c>
      <c r="BF64" s="17">
        <v>0</v>
      </c>
      <c r="BG64" s="17">
        <v>0</v>
      </c>
      <c r="BH64" s="27">
        <v>0</v>
      </c>
      <c r="BI64" s="19">
        <f t="shared" ref="BI64" si="417">BE64</f>
        <v>0</v>
      </c>
      <c r="BJ64" s="19">
        <f t="shared" ref="BJ64" si="418">BF64</f>
        <v>0</v>
      </c>
      <c r="BK64" s="19">
        <f t="shared" ref="BK64" si="419">BG64</f>
        <v>0</v>
      </c>
      <c r="BL64" s="24">
        <f>BC64+AU64+AN64</f>
        <v>0</v>
      </c>
      <c r="BM64" s="142">
        <f>I64+K64+AE64+
+AO64+AV64+BD64+BL64</f>
        <v>0</v>
      </c>
      <c r="BN64" s="22">
        <f t="shared" si="358"/>
        <v>9000</v>
      </c>
      <c r="BO64" s="12">
        <f t="shared" si="387"/>
        <v>-9000</v>
      </c>
      <c r="CA64" s="12">
        <f t="shared" ref="CA64" si="420">BN64-BM64</f>
        <v>9000</v>
      </c>
    </row>
    <row r="65" spans="1:84" s="7" customFormat="1" ht="50.25" customHeight="1" thickBot="1">
      <c r="A65" s="373" t="s">
        <v>38</v>
      </c>
      <c r="B65" s="374"/>
      <c r="C65" s="374"/>
      <c r="D65" s="374"/>
      <c r="E65" s="374"/>
      <c r="F65" s="374"/>
      <c r="G65" s="374"/>
      <c r="H65" s="374"/>
      <c r="I65" s="374"/>
      <c r="J65" s="374"/>
      <c r="K65" s="217">
        <f>SUM(K7:K64)</f>
        <v>1226418.1000000001</v>
      </c>
      <c r="L65" s="66">
        <f>SUM(L7:L64)</f>
        <v>756734.62999999989</v>
      </c>
      <c r="M65" s="66">
        <f>SUM(M7:M64)</f>
        <v>469683.46999999991</v>
      </c>
      <c r="N65" s="66">
        <f>SUM(N7:N59)</f>
        <v>0</v>
      </c>
      <c r="O65" s="217">
        <f>SUM(O7:O64)</f>
        <v>0</v>
      </c>
      <c r="P65" s="111" t="s">
        <v>44</v>
      </c>
      <c r="Q65" s="111" t="s">
        <v>44</v>
      </c>
      <c r="R65" s="66">
        <f>SUM(R7:R64)</f>
        <v>539601532</v>
      </c>
      <c r="S65" s="66">
        <f>SUM(S7:S64)</f>
        <v>-470059.42</v>
      </c>
      <c r="T65" s="66">
        <f>SUM(T7:T64)</f>
        <v>-484675</v>
      </c>
      <c r="U65" s="66">
        <f>SUM(U7:U64)</f>
        <v>14615.580000000002</v>
      </c>
      <c r="V65" s="66">
        <f>SUM(V7:V59)</f>
        <v>0</v>
      </c>
      <c r="W65" s="66">
        <f t="shared" ref="W65:BL65" si="421">SUM(W7:W64)</f>
        <v>0</v>
      </c>
      <c r="X65" s="66">
        <f>SUM(X7:X64)</f>
        <v>-371550000</v>
      </c>
      <c r="Y65" s="66">
        <f t="shared" si="421"/>
        <v>756358.68</v>
      </c>
      <c r="Z65" s="66">
        <f t="shared" si="421"/>
        <v>272059.63</v>
      </c>
      <c r="AA65" s="66">
        <f t="shared" si="421"/>
        <v>484299.05</v>
      </c>
      <c r="AB65" s="66">
        <f t="shared" si="421"/>
        <v>0</v>
      </c>
      <c r="AC65" s="66">
        <f t="shared" si="421"/>
        <v>0</v>
      </c>
      <c r="AD65" s="66">
        <f t="shared" si="421"/>
        <v>168051532</v>
      </c>
      <c r="AE65" s="66">
        <f t="shared" si="421"/>
        <v>332949</v>
      </c>
      <c r="AF65" s="66">
        <f t="shared" si="421"/>
        <v>332949</v>
      </c>
      <c r="AG65" s="66">
        <f t="shared" si="421"/>
        <v>0</v>
      </c>
      <c r="AH65" s="66">
        <f t="shared" si="421"/>
        <v>0</v>
      </c>
      <c r="AI65" s="66">
        <f t="shared" si="421"/>
        <v>2800001</v>
      </c>
      <c r="AJ65" s="66">
        <f t="shared" si="421"/>
        <v>857099</v>
      </c>
      <c r="AK65" s="66">
        <f t="shared" si="421"/>
        <v>857099</v>
      </c>
      <c r="AL65" s="66">
        <f t="shared" si="421"/>
        <v>0</v>
      </c>
      <c r="AM65" s="66">
        <f t="shared" si="421"/>
        <v>0</v>
      </c>
      <c r="AN65" s="66">
        <f t="shared" si="421"/>
        <v>2900001</v>
      </c>
      <c r="AO65" s="66">
        <f t="shared" si="421"/>
        <v>82700</v>
      </c>
      <c r="AP65" s="66">
        <f t="shared" si="421"/>
        <v>82700</v>
      </c>
      <c r="AQ65" s="66">
        <f t="shared" si="421"/>
        <v>2190331</v>
      </c>
      <c r="AR65" s="66">
        <f t="shared" si="421"/>
        <v>127700</v>
      </c>
      <c r="AS65" s="66">
        <f t="shared" si="421"/>
        <v>127700</v>
      </c>
      <c r="AT65" s="66">
        <f t="shared" si="421"/>
        <v>0</v>
      </c>
      <c r="AU65" s="66">
        <f t="shared" si="421"/>
        <v>2190331</v>
      </c>
      <c r="AV65" s="66">
        <f t="shared" si="421"/>
        <v>33000</v>
      </c>
      <c r="AW65" s="66">
        <f t="shared" si="421"/>
        <v>33000</v>
      </c>
      <c r="AX65" s="66">
        <f t="shared" si="421"/>
        <v>0</v>
      </c>
      <c r="AY65" s="66">
        <f t="shared" si="421"/>
        <v>300000</v>
      </c>
      <c r="AZ65" s="66">
        <f t="shared" si="421"/>
        <v>33000</v>
      </c>
      <c r="BA65" s="66">
        <f t="shared" si="421"/>
        <v>33000</v>
      </c>
      <c r="BB65" s="66">
        <f t="shared" si="421"/>
        <v>0</v>
      </c>
      <c r="BC65" s="66">
        <f t="shared" si="421"/>
        <v>300000</v>
      </c>
      <c r="BD65" s="66">
        <f t="shared" si="421"/>
        <v>0</v>
      </c>
      <c r="BE65" s="66">
        <f t="shared" si="421"/>
        <v>0</v>
      </c>
      <c r="BF65" s="66">
        <f t="shared" si="421"/>
        <v>0</v>
      </c>
      <c r="BG65" s="66">
        <f t="shared" si="421"/>
        <v>0</v>
      </c>
      <c r="BH65" s="66">
        <f t="shared" si="421"/>
        <v>0</v>
      </c>
      <c r="BI65" s="66">
        <f t="shared" si="421"/>
        <v>0</v>
      </c>
      <c r="BJ65" s="66">
        <f t="shared" si="421"/>
        <v>0</v>
      </c>
      <c r="BK65" s="66">
        <f t="shared" si="421"/>
        <v>0</v>
      </c>
      <c r="BL65" s="66">
        <f t="shared" si="421"/>
        <v>5403817.5800000001</v>
      </c>
      <c r="BM65" s="66">
        <f>SUM(BM7:BM64)</f>
        <v>7437378.9297600007</v>
      </c>
      <c r="BN65" s="66">
        <f>SUM(BN7:BN64)</f>
        <v>7536469.5097599998</v>
      </c>
      <c r="BO65" s="43">
        <f>SUM(BO7:BO64)</f>
        <v>-99090.58</v>
      </c>
      <c r="CA65" s="180"/>
      <c r="CB65" s="112"/>
    </row>
    <row r="66" spans="1:84" s="39" customFormat="1" ht="33.75" customHeight="1" thickBot="1">
      <c r="A66" s="204" t="s">
        <v>39</v>
      </c>
      <c r="B66" s="204"/>
      <c r="C66" s="204"/>
      <c r="D66" s="105"/>
      <c r="E66" s="105"/>
      <c r="F66" s="105"/>
      <c r="G66" s="105"/>
      <c r="H66" s="105"/>
      <c r="I66" s="205"/>
      <c r="J66" s="105"/>
      <c r="K66" s="370" t="s">
        <v>135</v>
      </c>
      <c r="L66" s="371"/>
      <c r="M66" s="371"/>
      <c r="N66" s="371"/>
      <c r="O66" s="371"/>
      <c r="P66" s="371"/>
      <c r="Q66" s="371"/>
      <c r="R66" s="371"/>
      <c r="S66" s="214">
        <f>SUM(S7:S64)</f>
        <v>-470059.42</v>
      </c>
      <c r="T66" s="189" t="s">
        <v>44</v>
      </c>
      <c r="U66" s="189" t="s">
        <v>44</v>
      </c>
      <c r="V66" s="190"/>
      <c r="W66" s="191" t="s">
        <v>44</v>
      </c>
      <c r="X66" s="38"/>
      <c r="Y66"/>
      <c r="Z66"/>
      <c r="AA66"/>
      <c r="AB66"/>
      <c r="AC66"/>
      <c r="AD66"/>
      <c r="AE66"/>
      <c r="AF66"/>
      <c r="AG66"/>
      <c r="AH66"/>
      <c r="AI66"/>
      <c r="AJ66" s="40"/>
      <c r="AK66"/>
      <c r="AL66" s="40"/>
      <c r="AM66"/>
      <c r="AN66"/>
      <c r="AO66" s="40"/>
      <c r="AP66"/>
      <c r="AQ66" s="40"/>
      <c r="AR66"/>
      <c r="AS66"/>
      <c r="AT66"/>
      <c r="AU66"/>
      <c r="AV66" s="40"/>
      <c r="AW66"/>
      <c r="AX66"/>
      <c r="AY66" s="40"/>
      <c r="AZ66"/>
      <c r="BA66"/>
      <c r="BB66"/>
      <c r="BC66"/>
      <c r="BD66"/>
      <c r="BE66"/>
      <c r="BF66" s="40"/>
      <c r="BG66"/>
      <c r="BH66"/>
      <c r="BI66"/>
      <c r="BJ66"/>
      <c r="BK66"/>
      <c r="BL66" s="81"/>
      <c r="BM66" s="40"/>
      <c r="BN66" s="40"/>
      <c r="BO66"/>
      <c r="BP66"/>
      <c r="BQ66"/>
      <c r="BR66"/>
      <c r="BS66"/>
      <c r="BT66"/>
      <c r="BU66"/>
      <c r="BV66"/>
      <c r="BW66"/>
      <c r="BX66"/>
      <c r="BY66"/>
      <c r="BZ66"/>
      <c r="CA66" s="40"/>
      <c r="CB66"/>
      <c r="CC66"/>
      <c r="CD66"/>
      <c r="CE66"/>
      <c r="CF66"/>
    </row>
    <row r="67" spans="1:84" s="39" customFormat="1" ht="30" customHeight="1" thickBot="1">
      <c r="A67" s="221" t="s">
        <v>148</v>
      </c>
      <c r="B67" s="222"/>
      <c r="C67" s="222"/>
      <c r="D67" s="222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372"/>
      <c r="S67" s="189" t="s">
        <v>44</v>
      </c>
      <c r="T67" s="214">
        <f>T7+T8+T9+T10+T11+T21+T12+T13+T14+T15+T16+T17+T18+T19+T20+T32+T33+T34+T62+T63+T22+T23+T24+T25+T26+T37+T28+T38+T41+T58+T27+T59+T35+T36+T39+T40+T43+T31+T42+T30+T29+T61</f>
        <v>-447350</v>
      </c>
      <c r="U67" s="214">
        <f>U21+U44+U48+U49+U50+U52+U53</f>
        <v>-36709.420000000006</v>
      </c>
      <c r="V67" s="184">
        <f>SUM(V7:V13)</f>
        <v>0</v>
      </c>
      <c r="W67" s="191" t="s">
        <v>44</v>
      </c>
      <c r="X67" s="38"/>
      <c r="Y67"/>
      <c r="Z67"/>
      <c r="AA67"/>
      <c r="AB67"/>
      <c r="AC67"/>
      <c r="AD67"/>
      <c r="AE67"/>
      <c r="AF67" s="3"/>
      <c r="AG67" s="3"/>
      <c r="AH67" s="3"/>
      <c r="AI67" s="3"/>
      <c r="AJ67" s="3"/>
      <c r="AK67" s="3"/>
      <c r="AL67" s="185"/>
      <c r="AM67" s="3"/>
      <c r="AN67" s="3"/>
      <c r="AO67" s="3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 t="s">
        <v>124</v>
      </c>
      <c r="BD67"/>
      <c r="BE67"/>
      <c r="BF67"/>
      <c r="BG67"/>
      <c r="BH67"/>
      <c r="BI67"/>
      <c r="BJ67"/>
      <c r="BK67"/>
      <c r="BL67"/>
      <c r="BM67" s="40"/>
      <c r="BN67" s="40"/>
      <c r="BO67"/>
      <c r="CA67" s="198" t="e">
        <f>#REF!+CA62+CA63+CA55+CA56+CA57+CA58+CA59+CA60</f>
        <v>#REF!</v>
      </c>
    </row>
    <row r="68" spans="1:84" s="39" customFormat="1" ht="30" customHeight="1" thickBot="1">
      <c r="A68" s="221" t="s">
        <v>146</v>
      </c>
      <c r="B68" s="360"/>
      <c r="C68" s="360"/>
      <c r="D68" s="360"/>
      <c r="E68" s="360"/>
      <c r="F68" s="360"/>
      <c r="G68" s="360"/>
      <c r="H68" s="360"/>
      <c r="I68" s="360"/>
      <c r="J68" s="211"/>
      <c r="K68" s="211"/>
      <c r="L68" s="211"/>
      <c r="M68" s="211"/>
      <c r="N68" s="211"/>
      <c r="O68" s="211"/>
      <c r="P68" s="211"/>
      <c r="Q68" s="211"/>
      <c r="R68" s="211"/>
      <c r="S68" s="189" t="s">
        <v>44</v>
      </c>
      <c r="T68" s="214">
        <f>T8+T9+T10+T11+T12+T22+T13+T14+T15+T16+T17+T18+T19+T20+T21+T33+T34+T35+T63+T23+T24+T25+T26+T27+T38+T29+T39+T42+T59+T28+T36+T37+T40+T41+T44+T32+T43+T31+T30+T62+T61++T58+T7</f>
        <v>-447350</v>
      </c>
      <c r="U68" s="214">
        <f>U21</f>
        <v>-28000</v>
      </c>
      <c r="V68" s="187"/>
      <c r="W68" s="191"/>
      <c r="X68" s="38"/>
      <c r="Y68"/>
      <c r="Z68"/>
      <c r="AA68"/>
      <c r="AB68"/>
      <c r="AC68"/>
      <c r="AD68"/>
      <c r="AE68"/>
      <c r="AF68" s="3"/>
      <c r="AG68" s="3"/>
      <c r="AH68" s="3"/>
      <c r="AI68" s="3"/>
      <c r="AJ68" s="3"/>
      <c r="AK68" s="3"/>
      <c r="AL68" s="185"/>
      <c r="AM68" s="3"/>
      <c r="AN68" s="3"/>
      <c r="AO68" s="3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 s="40"/>
      <c r="BN68" s="40"/>
      <c r="BO68"/>
      <c r="CA68" s="198"/>
    </row>
    <row r="69" spans="1:84" s="39" customFormat="1" ht="30" customHeight="1" thickBot="1">
      <c r="A69" s="221" t="s">
        <v>147</v>
      </c>
      <c r="B69" s="360"/>
      <c r="C69" s="360"/>
      <c r="D69" s="360"/>
      <c r="E69" s="360"/>
      <c r="F69" s="360"/>
      <c r="G69" s="360"/>
      <c r="H69" s="360"/>
      <c r="I69" s="360"/>
      <c r="J69" s="211"/>
      <c r="K69" s="211"/>
      <c r="L69" s="211"/>
      <c r="M69" s="211"/>
      <c r="N69" s="211"/>
      <c r="O69" s="211"/>
      <c r="P69" s="211"/>
      <c r="Q69" s="211"/>
      <c r="R69" s="211"/>
      <c r="S69" s="189" t="s">
        <v>44</v>
      </c>
      <c r="T69" s="214">
        <v>0</v>
      </c>
      <c r="U69" s="214">
        <f>U53+U52+U50+U49+U48+U44</f>
        <v>-8709.42</v>
      </c>
      <c r="V69" s="187"/>
      <c r="W69" s="191"/>
      <c r="X69" s="38"/>
      <c r="Y69"/>
      <c r="Z69"/>
      <c r="AA69"/>
      <c r="AB69"/>
      <c r="AC69"/>
      <c r="AD69"/>
      <c r="AE69"/>
      <c r="AF69" s="3"/>
      <c r="AG69" s="3"/>
      <c r="AH69" s="3"/>
      <c r="AI69" s="3"/>
      <c r="AJ69" s="3"/>
      <c r="AK69" s="3"/>
      <c r="AL69" s="185"/>
      <c r="AM69" s="3"/>
      <c r="AN69" s="3"/>
      <c r="AO69" s="3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 s="40"/>
      <c r="BN69" s="40"/>
      <c r="BO69"/>
      <c r="CA69" s="198"/>
    </row>
    <row r="70" spans="1:84" s="39" customFormat="1" ht="25.5" customHeight="1" thickBot="1">
      <c r="A70" s="221" t="s">
        <v>136</v>
      </c>
      <c r="B70" s="222"/>
      <c r="C70" s="222"/>
      <c r="D70" s="222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189" t="s">
        <v>44</v>
      </c>
      <c r="T70" s="214">
        <f>T45+T54+T51+T47+T46+T60</f>
        <v>-38325</v>
      </c>
      <c r="U70" s="214">
        <f>U60+U54+U51+U47+U45+U46-13000</f>
        <v>38325</v>
      </c>
      <c r="V70" s="187"/>
      <c r="W70" s="191" t="s">
        <v>44</v>
      </c>
      <c r="X70" s="4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 s="40"/>
      <c r="BN70"/>
      <c r="BO70"/>
      <c r="BP70"/>
      <c r="BQ70"/>
      <c r="BR70"/>
      <c r="BS70"/>
      <c r="BT70"/>
      <c r="BU70"/>
      <c r="BV70"/>
      <c r="BW70"/>
      <c r="BX70"/>
    </row>
    <row r="71" spans="1:84" s="39" customFormat="1" ht="34.5" customHeight="1" thickBot="1">
      <c r="A71" s="221" t="s">
        <v>150</v>
      </c>
      <c r="B71" s="222"/>
      <c r="C71" s="222"/>
      <c r="D71" s="222"/>
      <c r="E71" s="222"/>
      <c r="F71" s="222"/>
      <c r="G71" s="222"/>
      <c r="H71" s="222"/>
      <c r="I71" s="222"/>
      <c r="J71" s="222"/>
      <c r="K71" s="222"/>
      <c r="L71" s="222"/>
      <c r="M71" s="222" t="s">
        <v>48</v>
      </c>
      <c r="N71" s="222"/>
      <c r="O71" s="222"/>
      <c r="P71" s="222"/>
      <c r="Q71" s="222"/>
      <c r="R71" s="222"/>
      <c r="S71" s="214">
        <f>U71</f>
        <v>13000</v>
      </c>
      <c r="T71" s="189" t="s">
        <v>44</v>
      </c>
      <c r="U71" s="214">
        <v>13000</v>
      </c>
      <c r="V71" s="188"/>
      <c r="W71" s="191" t="s">
        <v>44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</row>
    <row r="72" spans="1:84" s="39" customFormat="1" ht="34.5" customHeight="1" thickBot="1">
      <c r="A72" s="221" t="s">
        <v>149</v>
      </c>
      <c r="B72" s="222"/>
      <c r="C72" s="222"/>
      <c r="D72" s="222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14">
        <v>1000</v>
      </c>
      <c r="T72" s="214">
        <f>T64</f>
        <v>1000</v>
      </c>
      <c r="U72" s="189" t="s">
        <v>44</v>
      </c>
      <c r="V72" s="188"/>
      <c r="W72" s="191" t="s">
        <v>44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</row>
    <row r="73" spans="1:84">
      <c r="G73"/>
      <c r="H73"/>
      <c r="I73"/>
      <c r="J73"/>
      <c r="K73"/>
      <c r="P73"/>
      <c r="Q73"/>
      <c r="R73"/>
      <c r="S73"/>
      <c r="W73" s="7"/>
      <c r="Y73"/>
      <c r="AE73"/>
      <c r="AF73"/>
      <c r="AG73"/>
      <c r="AJ73"/>
      <c r="AO73"/>
      <c r="AR73"/>
      <c r="AV73"/>
      <c r="AZ73"/>
      <c r="BD73"/>
      <c r="BH73"/>
      <c r="BN73"/>
    </row>
    <row r="74" spans="1:84">
      <c r="G74"/>
      <c r="H74"/>
      <c r="I74"/>
      <c r="J74"/>
      <c r="K74"/>
      <c r="P74"/>
      <c r="Q74"/>
      <c r="R74"/>
      <c r="S74"/>
      <c r="Y74"/>
      <c r="AE74"/>
      <c r="AF74"/>
      <c r="AG74"/>
      <c r="AJ74"/>
      <c r="AO74"/>
      <c r="AR74"/>
      <c r="AV74"/>
      <c r="AW74" s="39"/>
      <c r="AZ74"/>
      <c r="BD74"/>
      <c r="BH74"/>
      <c r="BN74"/>
    </row>
    <row r="75" spans="1:84" hidden="1">
      <c r="G75"/>
      <c r="H75"/>
      <c r="I75"/>
      <c r="J75"/>
      <c r="K75"/>
      <c r="P75"/>
      <c r="Q75"/>
      <c r="R75"/>
      <c r="S75"/>
      <c r="T75" s="40">
        <f>S66-T67</f>
        <v>-22709.419999999984</v>
      </c>
      <c r="U75" s="40">
        <f>U44+U52+U53+U48+U49+U50</f>
        <v>-8709.4200000000019</v>
      </c>
      <c r="Y75"/>
      <c r="AE75"/>
      <c r="AF75"/>
      <c r="AG75"/>
      <c r="AJ75"/>
      <c r="AO75"/>
      <c r="AR75"/>
      <c r="AV75"/>
      <c r="AW75" s="39"/>
      <c r="AZ75"/>
      <c r="BD75"/>
      <c r="BH75"/>
      <c r="BN75"/>
    </row>
    <row r="76" spans="1:84" hidden="1">
      <c r="G76"/>
      <c r="H76"/>
      <c r="I76"/>
      <c r="J76"/>
      <c r="K76"/>
      <c r="P76"/>
      <c r="Q76"/>
      <c r="R76"/>
      <c r="S76"/>
      <c r="Y76"/>
      <c r="AE76"/>
      <c r="AF76"/>
      <c r="AG76"/>
      <c r="AJ76"/>
      <c r="AO76"/>
      <c r="AR76"/>
      <c r="AV76"/>
      <c r="AW76" s="39"/>
      <c r="AZ76"/>
      <c r="BD76"/>
      <c r="BH76"/>
      <c r="BN76"/>
    </row>
    <row r="77" spans="1:84">
      <c r="G77"/>
      <c r="H77"/>
      <c r="I77"/>
      <c r="J77"/>
      <c r="K77"/>
      <c r="P77"/>
      <c r="Q77"/>
      <c r="R77"/>
      <c r="S77"/>
      <c r="Y77"/>
      <c r="AE77"/>
      <c r="AF77"/>
      <c r="AG77"/>
      <c r="AJ77"/>
      <c r="AO77"/>
      <c r="AR77"/>
      <c r="AV77"/>
      <c r="AW77" s="39"/>
      <c r="AZ77"/>
      <c r="BD77"/>
      <c r="BH77"/>
      <c r="BN77"/>
    </row>
    <row r="78" spans="1:84">
      <c r="G78"/>
      <c r="H78"/>
      <c r="I78"/>
      <c r="J78"/>
      <c r="K78"/>
      <c r="P78"/>
      <c r="Q78"/>
      <c r="R78"/>
      <c r="S78"/>
      <c r="Y78"/>
      <c r="AE78"/>
      <c r="AF78"/>
      <c r="AG78"/>
      <c r="AJ78"/>
      <c r="AO78"/>
      <c r="AR78"/>
      <c r="AV78"/>
      <c r="AW78" s="39"/>
      <c r="AZ78"/>
      <c r="BD78"/>
      <c r="BH78"/>
      <c r="BN78"/>
    </row>
    <row r="79" spans="1:84">
      <c r="AW79" s="39"/>
    </row>
    <row r="80" spans="1:84">
      <c r="G80"/>
      <c r="H80"/>
      <c r="I80"/>
      <c r="J80"/>
      <c r="K80"/>
      <c r="P80"/>
      <c r="Q80"/>
      <c r="R80"/>
      <c r="S80"/>
      <c r="Y80"/>
      <c r="AE80"/>
      <c r="AF80"/>
      <c r="AG80"/>
      <c r="AJ80"/>
      <c r="AO80"/>
      <c r="AR80"/>
      <c r="AV80"/>
      <c r="AW80" s="39"/>
      <c r="AZ80"/>
      <c r="BD80"/>
      <c r="BH80"/>
      <c r="BN80"/>
    </row>
    <row r="81" spans="7:66">
      <c r="G81"/>
      <c r="H81"/>
      <c r="I81"/>
      <c r="J81"/>
      <c r="K81"/>
      <c r="P81"/>
      <c r="Q81"/>
      <c r="R81"/>
      <c r="S81"/>
      <c r="Y81"/>
      <c r="AE81"/>
      <c r="AF81"/>
      <c r="AG81"/>
      <c r="AJ81"/>
      <c r="AO81"/>
      <c r="AR81"/>
      <c r="AV81"/>
      <c r="AW81" s="39"/>
      <c r="AZ81"/>
      <c r="BD81"/>
      <c r="BH81"/>
      <c r="BN81"/>
    </row>
    <row r="82" spans="7:66">
      <c r="G82"/>
      <c r="H82"/>
      <c r="I82"/>
      <c r="J82"/>
      <c r="K82"/>
      <c r="P82"/>
      <c r="Q82"/>
      <c r="R82"/>
      <c r="S82"/>
      <c r="Y82"/>
      <c r="AE82"/>
      <c r="AF82"/>
      <c r="AG82"/>
      <c r="AJ82"/>
      <c r="AO82"/>
      <c r="AR82"/>
      <c r="AV82"/>
      <c r="AW82" s="39"/>
      <c r="AZ82"/>
      <c r="BD82"/>
      <c r="BH82"/>
      <c r="BN82"/>
    </row>
    <row r="83" spans="7:66">
      <c r="G83"/>
      <c r="H83"/>
      <c r="I83"/>
      <c r="J83"/>
      <c r="K83"/>
      <c r="P83"/>
      <c r="Q83"/>
      <c r="R83"/>
      <c r="S83"/>
      <c r="Y83"/>
      <c r="AE83"/>
      <c r="AF83"/>
      <c r="AG83"/>
      <c r="AJ83"/>
      <c r="AO83"/>
      <c r="AR83"/>
      <c r="AV83"/>
      <c r="AW83" s="39"/>
      <c r="AZ83"/>
      <c r="BD83"/>
      <c r="BH83"/>
      <c r="BN83"/>
    </row>
    <row r="84" spans="7:66">
      <c r="G84"/>
      <c r="H84"/>
      <c r="I84"/>
      <c r="J84"/>
      <c r="K84"/>
      <c r="P84"/>
      <c r="Q84"/>
      <c r="R84"/>
      <c r="S84"/>
      <c r="Y84"/>
      <c r="AE84"/>
      <c r="AF84"/>
      <c r="AG84"/>
      <c r="AJ84"/>
      <c r="AO84"/>
      <c r="AR84"/>
      <c r="AV84"/>
      <c r="AW84" s="39"/>
      <c r="AZ84"/>
      <c r="BD84"/>
      <c r="BH84"/>
      <c r="BN84"/>
    </row>
    <row r="85" spans="7:66">
      <c r="G85"/>
      <c r="H85"/>
      <c r="I85"/>
      <c r="J85"/>
      <c r="K85"/>
      <c r="P85"/>
      <c r="Q85"/>
      <c r="R85"/>
      <c r="S85"/>
      <c r="Y85"/>
      <c r="AE85"/>
      <c r="AF85"/>
      <c r="AG85"/>
      <c r="AJ85"/>
      <c r="AO85"/>
      <c r="AR85"/>
      <c r="AV85"/>
      <c r="AW85" s="39"/>
      <c r="AZ85"/>
      <c r="BD85"/>
      <c r="BH85"/>
      <c r="BN85"/>
    </row>
    <row r="86" spans="7:66">
      <c r="G86"/>
      <c r="H86"/>
      <c r="I86"/>
      <c r="J86"/>
      <c r="K86"/>
      <c r="P86"/>
      <c r="Q86"/>
      <c r="R86"/>
      <c r="S86"/>
      <c r="Y86"/>
      <c r="AE86"/>
      <c r="AF86"/>
      <c r="AG86"/>
      <c r="AJ86"/>
      <c r="AO86"/>
      <c r="AR86"/>
      <c r="AV86"/>
      <c r="AW86" s="39"/>
      <c r="AZ86"/>
      <c r="BD86"/>
      <c r="BH86"/>
      <c r="BN86"/>
    </row>
    <row r="87" spans="7:66">
      <c r="G87"/>
      <c r="H87"/>
      <c r="I87"/>
      <c r="J87"/>
      <c r="K87"/>
      <c r="P87"/>
      <c r="Q87"/>
      <c r="R87"/>
      <c r="S87"/>
      <c r="Y87"/>
      <c r="AE87"/>
      <c r="AF87"/>
      <c r="AG87"/>
      <c r="AJ87"/>
      <c r="AO87"/>
      <c r="AR87"/>
      <c r="AV87"/>
      <c r="AW87" s="39"/>
      <c r="AZ87"/>
      <c r="BD87"/>
      <c r="BH87"/>
      <c r="BN87"/>
    </row>
    <row r="88" spans="7:66">
      <c r="G88"/>
      <c r="H88"/>
      <c r="I88"/>
      <c r="J88"/>
      <c r="K88"/>
      <c r="P88"/>
      <c r="Q88"/>
      <c r="R88"/>
      <c r="S88"/>
      <c r="Y88"/>
      <c r="AE88"/>
      <c r="AF88"/>
      <c r="AG88"/>
      <c r="AJ88"/>
      <c r="AO88"/>
      <c r="AR88"/>
      <c r="AV88"/>
      <c r="AW88" s="39"/>
      <c r="AZ88"/>
      <c r="BD88"/>
      <c r="BH88"/>
      <c r="BN88"/>
    </row>
    <row r="89" spans="7:66">
      <c r="G89"/>
      <c r="H89"/>
      <c r="I89"/>
      <c r="J89"/>
      <c r="K89"/>
      <c r="P89"/>
      <c r="Q89"/>
      <c r="R89"/>
      <c r="S89"/>
      <c r="Y89"/>
      <c r="AE89"/>
      <c r="AF89"/>
      <c r="AG89"/>
      <c r="AJ89"/>
      <c r="AO89"/>
      <c r="AR89"/>
      <c r="AV89"/>
      <c r="AW89" s="39"/>
      <c r="AZ89"/>
      <c r="BD89"/>
      <c r="BH89"/>
      <c r="BN89"/>
    </row>
    <row r="90" spans="7:66">
      <c r="G90"/>
      <c r="H90"/>
      <c r="I90"/>
      <c r="J90"/>
      <c r="K90"/>
      <c r="P90"/>
      <c r="Q90"/>
      <c r="R90"/>
      <c r="S90"/>
      <c r="Y90"/>
      <c r="AE90"/>
      <c r="AF90"/>
      <c r="AG90"/>
      <c r="AJ90"/>
      <c r="AO90"/>
      <c r="AR90"/>
      <c r="AV90"/>
      <c r="AW90" s="39"/>
      <c r="AZ90"/>
      <c r="BD90"/>
      <c r="BH90"/>
      <c r="BN90"/>
    </row>
    <row r="91" spans="7:66">
      <c r="G91"/>
      <c r="H91"/>
      <c r="I91"/>
      <c r="J91"/>
      <c r="K91"/>
      <c r="P91"/>
      <c r="Q91"/>
      <c r="R91"/>
      <c r="S91"/>
      <c r="Y91"/>
      <c r="AE91"/>
      <c r="AF91"/>
      <c r="AG91"/>
      <c r="AJ91"/>
      <c r="AO91"/>
      <c r="AR91"/>
      <c r="AV91"/>
      <c r="AW91" s="39"/>
      <c r="AZ91"/>
      <c r="BD91"/>
      <c r="BH91"/>
      <c r="BN91"/>
    </row>
    <row r="92" spans="7:66">
      <c r="G92"/>
      <c r="H92"/>
      <c r="I92"/>
      <c r="J92"/>
      <c r="K92"/>
      <c r="P92"/>
      <c r="Q92"/>
      <c r="R92"/>
      <c r="S92"/>
      <c r="Y92"/>
      <c r="AE92"/>
      <c r="AF92"/>
      <c r="AG92"/>
      <c r="AJ92"/>
      <c r="AO92"/>
      <c r="AR92"/>
      <c r="AV92"/>
      <c r="AW92" s="39"/>
      <c r="AZ92"/>
      <c r="BD92"/>
      <c r="BH92"/>
      <c r="BN92"/>
    </row>
    <row r="93" spans="7:66">
      <c r="G93"/>
      <c r="H93"/>
      <c r="I93"/>
      <c r="J93"/>
      <c r="K93"/>
      <c r="P93"/>
      <c r="Q93"/>
      <c r="R93"/>
      <c r="S93"/>
      <c r="Y93"/>
      <c r="AE93"/>
      <c r="AF93"/>
      <c r="AG93"/>
      <c r="AJ93"/>
      <c r="AO93"/>
      <c r="AR93"/>
      <c r="AV93"/>
      <c r="AW93" s="39"/>
      <c r="AZ93"/>
      <c r="BD93"/>
      <c r="BH93"/>
      <c r="BN93"/>
    </row>
    <row r="94" spans="7:66">
      <c r="G94"/>
      <c r="H94"/>
      <c r="I94"/>
      <c r="J94"/>
      <c r="K94"/>
      <c r="P94"/>
      <c r="Q94"/>
      <c r="R94"/>
      <c r="S94"/>
      <c r="Y94"/>
      <c r="AE94"/>
      <c r="AF94"/>
      <c r="AG94"/>
      <c r="AJ94"/>
      <c r="AO94"/>
      <c r="AR94"/>
      <c r="AV94"/>
      <c r="AW94" s="39"/>
      <c r="AZ94"/>
      <c r="BD94"/>
      <c r="BH94"/>
      <c r="BN94"/>
    </row>
    <row r="95" spans="7:66">
      <c r="G95"/>
      <c r="H95"/>
      <c r="I95"/>
      <c r="J95"/>
      <c r="K95"/>
      <c r="P95"/>
      <c r="Q95"/>
      <c r="R95"/>
      <c r="S95"/>
      <c r="Y95"/>
      <c r="AE95"/>
      <c r="AF95"/>
      <c r="AG95"/>
      <c r="AJ95"/>
      <c r="AO95"/>
      <c r="AR95"/>
      <c r="AV95"/>
      <c r="AW95" s="39"/>
      <c r="AZ95"/>
      <c r="BD95"/>
      <c r="BH95"/>
      <c r="BN95"/>
    </row>
    <row r="96" spans="7:66">
      <c r="AW96" s="39"/>
    </row>
    <row r="97" spans="49:49">
      <c r="AW97" s="39"/>
    </row>
    <row r="98" spans="49:49">
      <c r="AW98" s="39"/>
    </row>
    <row r="99" spans="49:49">
      <c r="AW99" s="39"/>
    </row>
    <row r="100" spans="49:49">
      <c r="AW100" s="39"/>
    </row>
    <row r="101" spans="49:49">
      <c r="AW101" s="39"/>
    </row>
    <row r="102" spans="49:49">
      <c r="AW102" s="39"/>
    </row>
    <row r="103" spans="49:49">
      <c r="AW103" s="39"/>
    </row>
    <row r="104" spans="49:49">
      <c r="AW104" s="39"/>
    </row>
    <row r="105" spans="49:49">
      <c r="AW105" s="39"/>
    </row>
    <row r="106" spans="49:49">
      <c r="AW106" s="39"/>
    </row>
    <row r="107" spans="49:49">
      <c r="AW107" s="39"/>
    </row>
    <row r="108" spans="49:49">
      <c r="AW108" s="39"/>
    </row>
    <row r="109" spans="49:49">
      <c r="AW109" s="39"/>
    </row>
    <row r="110" spans="49:49">
      <c r="AW110" s="39"/>
    </row>
    <row r="111" spans="49:49">
      <c r="AW111" s="39"/>
    </row>
    <row r="112" spans="49:49">
      <c r="AW112" s="39"/>
    </row>
    <row r="113" spans="49:49">
      <c r="AW113" s="39"/>
    </row>
    <row r="114" spans="49:49">
      <c r="AW114" s="39"/>
    </row>
    <row r="115" spans="49:49">
      <c r="AW115" s="39"/>
    </row>
    <row r="116" spans="49:49">
      <c r="AW116" s="39"/>
    </row>
    <row r="117" spans="49:49">
      <c r="AW117" s="39"/>
    </row>
    <row r="118" spans="49:49">
      <c r="AW118" s="39"/>
    </row>
    <row r="119" spans="49:49">
      <c r="AW119" s="39"/>
    </row>
    <row r="120" spans="49:49">
      <c r="AW120" s="39"/>
    </row>
    <row r="121" spans="49:49">
      <c r="AW121" s="39"/>
    </row>
    <row r="122" spans="49:49">
      <c r="AW122" s="39"/>
    </row>
    <row r="123" spans="49:49">
      <c r="AW123" s="39"/>
    </row>
    <row r="124" spans="49:49">
      <c r="AW124" s="39"/>
    </row>
    <row r="125" spans="49:49">
      <c r="AW125" s="39"/>
    </row>
    <row r="126" spans="49:49">
      <c r="AW126" s="39"/>
    </row>
    <row r="127" spans="49:49">
      <c r="AW127" s="39"/>
    </row>
    <row r="128" spans="49:49">
      <c r="AW128" s="39"/>
    </row>
    <row r="129" spans="49:49">
      <c r="AW129" s="39"/>
    </row>
    <row r="130" spans="49:49">
      <c r="AW130" s="39"/>
    </row>
    <row r="131" spans="49:49">
      <c r="AW131" s="39"/>
    </row>
    <row r="132" spans="49:49">
      <c r="AW132" s="39"/>
    </row>
    <row r="133" spans="49:49">
      <c r="AW133" s="39"/>
    </row>
    <row r="134" spans="49:49">
      <c r="AW134" s="39"/>
    </row>
    <row r="135" spans="49:49">
      <c r="AW135" s="39"/>
    </row>
    <row r="136" spans="49:49">
      <c r="AW136" s="39"/>
    </row>
    <row r="137" spans="49:49">
      <c r="AW137" s="39"/>
    </row>
    <row r="138" spans="49:49">
      <c r="AW138" s="39"/>
    </row>
    <row r="139" spans="49:49">
      <c r="AW139" s="39"/>
    </row>
    <row r="140" spans="49:49">
      <c r="AW140" s="39"/>
    </row>
    <row r="141" spans="49:49">
      <c r="AW141" s="39"/>
    </row>
    <row r="142" spans="49:49">
      <c r="AW142" s="39"/>
    </row>
    <row r="143" spans="49:49">
      <c r="AW143" s="39"/>
    </row>
    <row r="144" spans="49:49">
      <c r="AW144" s="39"/>
    </row>
    <row r="145" spans="49:49">
      <c r="AW145" s="39"/>
    </row>
    <row r="146" spans="49:49">
      <c r="AW146" s="39"/>
    </row>
    <row r="147" spans="49:49">
      <c r="AW147" s="39"/>
    </row>
    <row r="148" spans="49:49">
      <c r="AW148" s="39"/>
    </row>
    <row r="149" spans="49:49">
      <c r="AW149" s="39"/>
    </row>
    <row r="150" spans="49:49">
      <c r="AW150" s="39"/>
    </row>
    <row r="151" spans="49:49">
      <c r="AW151" s="39"/>
    </row>
    <row r="152" spans="49:49">
      <c r="AW152" s="39"/>
    </row>
  </sheetData>
  <autoFilter ref="A6:CF72" xr:uid="{451217DB-FF95-4D61-92FC-B4586C08CF78}"/>
  <mergeCells count="102">
    <mergeCell ref="A68:I68"/>
    <mergeCell ref="A69:I69"/>
    <mergeCell ref="F48:F50"/>
    <mergeCell ref="I32:I33"/>
    <mergeCell ref="R5:R6"/>
    <mergeCell ref="A71:R71"/>
    <mergeCell ref="A70:R70"/>
    <mergeCell ref="BM48:BM50"/>
    <mergeCell ref="BN48:BN50"/>
    <mergeCell ref="K66:R66"/>
    <mergeCell ref="A67:R67"/>
    <mergeCell ref="A65:J65"/>
    <mergeCell ref="AK35:AK36"/>
    <mergeCell ref="AL35:AL36"/>
    <mergeCell ref="G35:G36"/>
    <mergeCell ref="I35:I36"/>
    <mergeCell ref="BL48:BL50"/>
    <mergeCell ref="A48:A50"/>
    <mergeCell ref="B48:B50"/>
    <mergeCell ref="E48:E50"/>
    <mergeCell ref="AE35:AE36"/>
    <mergeCell ref="AF35:AF36"/>
    <mergeCell ref="BN35:BN36"/>
    <mergeCell ref="S5:S6"/>
    <mergeCell ref="T5:W5"/>
    <mergeCell ref="X5:X6"/>
    <mergeCell ref="G48:G50"/>
    <mergeCell ref="I48:I50"/>
    <mergeCell ref="P48:P50"/>
    <mergeCell ref="K5:K6"/>
    <mergeCell ref="L5:O5"/>
    <mergeCell ref="P5:P6"/>
    <mergeCell ref="Q5:Q6"/>
    <mergeCell ref="AJ5:AJ6"/>
    <mergeCell ref="Y5:Y6"/>
    <mergeCell ref="AO5:AO6"/>
    <mergeCell ref="AP5:AQ5"/>
    <mergeCell ref="AR5:AR6"/>
    <mergeCell ref="AS5:AU5"/>
    <mergeCell ref="BD5:BD6"/>
    <mergeCell ref="BL3:BL6"/>
    <mergeCell ref="BD4:BG4"/>
    <mergeCell ref="BE5:BG5"/>
    <mergeCell ref="BH5:BH6"/>
    <mergeCell ref="AE3:BK3"/>
    <mergeCell ref="AO4:AQ4"/>
    <mergeCell ref="AR4:AU4"/>
    <mergeCell ref="AV4:AY4"/>
    <mergeCell ref="AZ4:BC4"/>
    <mergeCell ref="AJ4:AN4"/>
    <mergeCell ref="BH4:BK4"/>
    <mergeCell ref="BI5:BK5"/>
    <mergeCell ref="AK5:AN5"/>
    <mergeCell ref="AE4:AI4"/>
    <mergeCell ref="B35:B36"/>
    <mergeCell ref="E35:E36"/>
    <mergeCell ref="A1:BN1"/>
    <mergeCell ref="A3:A6"/>
    <mergeCell ref="B3:B6"/>
    <mergeCell ref="C3:C6"/>
    <mergeCell ref="E3:E6"/>
    <mergeCell ref="F3:F6"/>
    <mergeCell ref="G3:G6"/>
    <mergeCell ref="H3:H6"/>
    <mergeCell ref="I3:I6"/>
    <mergeCell ref="BN3:BN6"/>
    <mergeCell ref="K4:R4"/>
    <mergeCell ref="S4:X4"/>
    <mergeCell ref="BM3:BM6"/>
    <mergeCell ref="K3:AC3"/>
    <mergeCell ref="AW5:AY5"/>
    <mergeCell ref="BA5:BC5"/>
    <mergeCell ref="Y4:AD4"/>
    <mergeCell ref="AV5:AV6"/>
    <mergeCell ref="AZ5:AZ6"/>
    <mergeCell ref="Z5:AC5"/>
    <mergeCell ref="AE5:AE6"/>
    <mergeCell ref="AF5:AI5"/>
    <mergeCell ref="BO48:BO50"/>
    <mergeCell ref="A55:A56"/>
    <mergeCell ref="A72:R72"/>
    <mergeCell ref="CB55:CB56"/>
    <mergeCell ref="AG35:AG36"/>
    <mergeCell ref="AH35:AH36"/>
    <mergeCell ref="AI35:AI36"/>
    <mergeCell ref="A32:A33"/>
    <mergeCell ref="B32:B33"/>
    <mergeCell ref="E32:E33"/>
    <mergeCell ref="F32:F33"/>
    <mergeCell ref="G32:G33"/>
    <mergeCell ref="P35:P36"/>
    <mergeCell ref="F55:F56"/>
    <mergeCell ref="B55:B56"/>
    <mergeCell ref="E55:E56"/>
    <mergeCell ref="CA35:CA36"/>
    <mergeCell ref="AM35:AM36"/>
    <mergeCell ref="AN35:AN36"/>
    <mergeCell ref="AJ35:AJ36"/>
    <mergeCell ref="BL35:BL36"/>
    <mergeCell ref="BM35:BM36"/>
    <mergeCell ref="F35:F36"/>
    <mergeCell ref="A35:A36"/>
  </mergeCells>
  <conditionalFormatting sqref="BO7:BO46">
    <cfRule type="cellIs" dxfId="0" priority="1" operator="greaterThan">
      <formula>#REF!</formula>
    </cfRule>
  </conditionalFormatting>
  <pageMargins left="0.70866141732283472" right="0.70866141732283472" top="0.78740157480314965" bottom="0.78740157480314965" header="0.31496062992125984" footer="0.31496062992125984"/>
  <pageSetup paperSize="8" scale="19" fitToWidth="0" orientation="landscape" r:id="rId1"/>
  <headerFooter>
    <oddFooter>&amp;L&amp;1#&amp;"Calibri"&amp;9&amp;K000000Klasifikace informací: Neveřejné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ff00de5-3d34-4ead-8964-faa41f4797d9" xsi:nil="true"/>
    <lcf76f155ced4ddcb4097134ff3c332f xmlns="3d7c9ae4-6c2a-4c7d-80cb-0d7be83f813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7037EAFC5C404691E2FF76EA56A214" ma:contentTypeVersion="16" ma:contentTypeDescription="Create a new document." ma:contentTypeScope="" ma:versionID="1a344fa858718646ef9a7a196fe8c4f5">
  <xsd:schema xmlns:xsd="http://www.w3.org/2001/XMLSchema" xmlns:xs="http://www.w3.org/2001/XMLSchema" xmlns:p="http://schemas.microsoft.com/office/2006/metadata/properties" xmlns:ns2="3d7c9ae4-6c2a-4c7d-80cb-0d7be83f8137" xmlns:ns3="eff00de5-3d34-4ead-8964-faa41f4797d9" targetNamespace="http://schemas.microsoft.com/office/2006/metadata/properties" ma:root="true" ma:fieldsID="9347312994d5bc9e1c18e30a0d7dfb1c" ns2:_="" ns3:_="">
    <xsd:import namespace="3d7c9ae4-6c2a-4c7d-80cb-0d7be83f8137"/>
    <xsd:import namespace="eff00de5-3d34-4ead-8964-faa41f4797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c9ae4-6c2a-4c7d-80cb-0d7be83f81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f00de5-3d34-4ead-8964-faa41f4797d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5b6177d-86ca-4626-9da7-fb8a54be589b}" ma:internalName="TaxCatchAll" ma:showField="CatchAllData" ma:web="eff00de5-3d34-4ead-8964-faa41f4797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080999-9012-473D-B473-6973FB6C27BF}">
  <ds:schemaRefs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eff00de5-3d34-4ead-8964-faa41f4797d9"/>
    <ds:schemaRef ds:uri="http://schemas.openxmlformats.org/package/2006/metadata/core-properties"/>
    <ds:schemaRef ds:uri="3d7c9ae4-6c2a-4c7d-80cb-0d7be83f8137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15E031A-C54C-41F7-94D8-110DA9DA56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F985A5-2B5E-4E0F-B1F2-AAAB7744E7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7c9ae4-6c2a-4c7d-80cb-0d7be83f8137"/>
    <ds:schemaRef ds:uri="eff00de5-3d34-4ead-8964-faa41f4797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1- REVIZE květen 24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Kubíková Renata</dc:creator>
  <cp:keywords/>
  <dc:description/>
  <cp:lastModifiedBy>Kubíková Renata</cp:lastModifiedBy>
  <cp:revision/>
  <dcterms:created xsi:type="dcterms:W3CDTF">2022-07-25T12:15:29Z</dcterms:created>
  <dcterms:modified xsi:type="dcterms:W3CDTF">2024-05-21T09:02:19Z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0x0101009F7037EAFC5C404691E2FF76EA56A214</vt:lpwstr>
  </property>
  <property fmtid="{D5CDD505-2E9C-101B-9397-08002B2CF9AE}" pid="3" name="MSIP_Label_215ad6d0-798b-44f9-b3fd-112ad6275fb4_Enabled">
    <vt:lpwstr>true</vt:lpwstr>
  </property>
  <property fmtid="{D5CDD505-2E9C-101B-9397-08002B2CF9AE}" pid="4" name="MSIP_Label_215ad6d0-798b-44f9-b3fd-112ad6275fb4_SetDate">
    <vt:lpwstr>2023-05-14T17:00:47Z</vt:lpwstr>
  </property>
  <property fmtid="{D5CDD505-2E9C-101B-9397-08002B2CF9AE}" pid="5" name="MSIP_Label_215ad6d0-798b-44f9-b3fd-112ad6275fb4_Method">
    <vt:lpwstr>Standard</vt:lpwstr>
  </property>
  <property fmtid="{D5CDD505-2E9C-101B-9397-08002B2CF9AE}" pid="6" name="MSIP_Label_215ad6d0-798b-44f9-b3fd-112ad6275fb4_Name">
    <vt:lpwstr>Neveřejná informace (popis)</vt:lpwstr>
  </property>
  <property fmtid="{D5CDD505-2E9C-101B-9397-08002B2CF9AE}" pid="7" name="MSIP_Label_215ad6d0-798b-44f9-b3fd-112ad6275fb4_SiteId">
    <vt:lpwstr>39f24d0b-aa30-4551-8e81-43c77cf1000e</vt:lpwstr>
  </property>
  <property fmtid="{D5CDD505-2E9C-101B-9397-08002B2CF9AE}" pid="8" name="MSIP_Label_215ad6d0-798b-44f9-b3fd-112ad6275fb4_ActionId">
    <vt:lpwstr>c1f2b35a-6d3b-434d-94c4-4fbf2a6ebb39</vt:lpwstr>
  </property>
  <property fmtid="{D5CDD505-2E9C-101B-9397-08002B2CF9AE}" pid="9" name="MSIP_Label_215ad6d0-798b-44f9-b3fd-112ad6275fb4_ContentBits">
    <vt:lpwstr>2</vt:lpwstr>
  </property>
  <property fmtid="{D5CDD505-2E9C-101B-9397-08002B2CF9AE}" pid="10" name="MediaServiceImageTags">
    <vt:lpwstr/>
  </property>
</Properties>
</file>