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kubikova_msk_cz/Documents/Plocha/Materiál k revizi úvěru květen 2023/FINAL MATERiál/"/>
    </mc:Choice>
  </mc:AlternateContent>
  <xr:revisionPtr revIDLastSave="139" documentId="8_{48BAFB5C-B02A-4C95-956B-8E2A920BAD42}" xr6:coauthVersionLast="47" xr6:coauthVersionMax="47" xr10:uidLastSave="{53E0CFA6-60F9-4614-AE6F-8C543132AAEF}"/>
  <bookViews>
    <workbookView xWindow="28680" yWindow="-75" windowWidth="29040" windowHeight="15840" tabRatio="598" xr2:uid="{82066F74-6138-4E9B-8774-0D0D89BDB680}"/>
  </bookViews>
  <sheets>
    <sheet name="Příloha - REVIZE květen 23 " sheetId="4" r:id="rId1"/>
  </sheets>
  <definedNames>
    <definedName name="_xlnm._FilterDatabase" localSheetId="0" hidden="1">'Příloha - REVIZE květen 23 '!$A$6:$CF$31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4" l="1"/>
  <c r="BI13" i="4"/>
  <c r="BH13" i="4" s="1"/>
  <c r="BJ13" i="4"/>
  <c r="BK13" i="4"/>
  <c r="BI14" i="4"/>
  <c r="BH14" i="4" s="1"/>
  <c r="BJ14" i="4"/>
  <c r="BK14" i="4"/>
  <c r="S13" i="4"/>
  <c r="U29" i="4"/>
  <c r="S14" i="4"/>
  <c r="W27" i="4"/>
  <c r="T27" i="4"/>
  <c r="U27" i="4"/>
  <c r="S12" i="4"/>
  <c r="S16" i="4"/>
  <c r="S11" i="4"/>
  <c r="U30" i="4"/>
  <c r="T30" i="4"/>
  <c r="AJ14" i="4" l="1"/>
  <c r="AJ13" i="4"/>
  <c r="AE14" i="4"/>
  <c r="AE13" i="4"/>
  <c r="U31" i="4" l="1"/>
  <c r="V31" i="4"/>
  <c r="W31" i="4"/>
  <c r="T31" i="4"/>
  <c r="V30" i="4"/>
  <c r="W30" i="4"/>
  <c r="V29" i="4"/>
  <c r="W29" i="4"/>
  <c r="T29" i="4"/>
  <c r="Z13" i="4"/>
  <c r="AA13" i="4"/>
  <c r="AB13" i="4"/>
  <c r="AD13" i="4"/>
  <c r="BL13" i="4"/>
  <c r="Z14" i="4"/>
  <c r="AA14" i="4"/>
  <c r="AB14" i="4"/>
  <c r="AD14" i="4"/>
  <c r="AO13" i="4"/>
  <c r="AS13" i="4"/>
  <c r="AR13" i="4" s="1"/>
  <c r="AU13" i="4"/>
  <c r="AO14" i="4"/>
  <c r="AS14" i="4"/>
  <c r="AR14" i="4" s="1"/>
  <c r="AU14" i="4"/>
  <c r="BL14" i="4"/>
  <c r="V27" i="4"/>
  <c r="X27" i="4"/>
  <c r="AC27" i="4"/>
  <c r="AF27" i="4"/>
  <c r="AG27" i="4"/>
  <c r="AH27" i="4"/>
  <c r="AI27" i="4"/>
  <c r="AP27" i="4"/>
  <c r="AQ27" i="4"/>
  <c r="AT27" i="4"/>
  <c r="AW27" i="4"/>
  <c r="AX27" i="4"/>
  <c r="AY27" i="4"/>
  <c r="BE27" i="4"/>
  <c r="BF27" i="4"/>
  <c r="BG27" i="4"/>
  <c r="L27" i="4"/>
  <c r="M27" i="4"/>
  <c r="N27" i="4"/>
  <c r="O27" i="4"/>
  <c r="R27" i="4"/>
  <c r="Y13" i="4" l="1"/>
  <c r="Y14" i="4"/>
  <c r="K13" i="4"/>
  <c r="K14" i="4"/>
  <c r="BM14" i="4" s="1"/>
  <c r="BM13" i="4" l="1"/>
  <c r="BN14" i="4"/>
  <c r="BO14" i="4" s="1"/>
  <c r="BN13" i="4"/>
  <c r="AD15" i="4"/>
  <c r="AD9" i="4"/>
  <c r="AD10" i="4"/>
  <c r="AD11" i="4"/>
  <c r="AD12" i="4"/>
  <c r="AD8" i="4"/>
  <c r="S15" i="4"/>
  <c r="BO13" i="4" l="1"/>
  <c r="AN12" i="4"/>
  <c r="AN11" i="4"/>
  <c r="AN10" i="4"/>
  <c r="BD18" i="4" l="1"/>
  <c r="BI18" i="4"/>
  <c r="BH18" i="4" s="1"/>
  <c r="BJ18" i="4"/>
  <c r="BK18" i="4"/>
  <c r="BD19" i="4"/>
  <c r="BI19" i="4"/>
  <c r="BH19" i="4" s="1"/>
  <c r="BJ19" i="4"/>
  <c r="BK19" i="4"/>
  <c r="BD20" i="4"/>
  <c r="BI20" i="4"/>
  <c r="BH20" i="4" s="1"/>
  <c r="BJ20" i="4"/>
  <c r="BK20" i="4"/>
  <c r="BD21" i="4"/>
  <c r="BI21" i="4"/>
  <c r="BH21" i="4" s="1"/>
  <c r="BJ21" i="4"/>
  <c r="BK21" i="4"/>
  <c r="BD22" i="4"/>
  <c r="BI22" i="4"/>
  <c r="BH22" i="4" s="1"/>
  <c r="BJ22" i="4"/>
  <c r="BK22" i="4"/>
  <c r="BD23" i="4"/>
  <c r="BI23" i="4"/>
  <c r="BH23" i="4" s="1"/>
  <c r="BJ23" i="4"/>
  <c r="BK23" i="4"/>
  <c r="BD24" i="4"/>
  <c r="BI24" i="4"/>
  <c r="BH24" i="4" s="1"/>
  <c r="BJ24" i="4"/>
  <c r="BK24" i="4"/>
  <c r="BD25" i="4"/>
  <c r="BI25" i="4"/>
  <c r="BH25" i="4" s="1"/>
  <c r="BJ25" i="4"/>
  <c r="BK25" i="4"/>
  <c r="BA18" i="4"/>
  <c r="AZ18" i="4" s="1"/>
  <c r="BB18" i="4"/>
  <c r="BC18" i="4"/>
  <c r="BA19" i="4"/>
  <c r="AZ19" i="4" s="1"/>
  <c r="BB19" i="4"/>
  <c r="BC19" i="4"/>
  <c r="BA20" i="4"/>
  <c r="AZ20" i="4" s="1"/>
  <c r="BB20" i="4"/>
  <c r="BC20" i="4"/>
  <c r="BA21" i="4"/>
  <c r="AZ21" i="4" s="1"/>
  <c r="BB21" i="4"/>
  <c r="BC21" i="4"/>
  <c r="BA22" i="4"/>
  <c r="AZ22" i="4" s="1"/>
  <c r="BB22" i="4"/>
  <c r="BC22" i="4"/>
  <c r="BA23" i="4"/>
  <c r="AZ23" i="4" s="1"/>
  <c r="BB23" i="4"/>
  <c r="BC23" i="4"/>
  <c r="BA24" i="4"/>
  <c r="AZ24" i="4" s="1"/>
  <c r="BB24" i="4"/>
  <c r="BC24" i="4"/>
  <c r="BA25" i="4"/>
  <c r="AZ25" i="4" s="1"/>
  <c r="BB25" i="4"/>
  <c r="BC25" i="4"/>
  <c r="AV18" i="4"/>
  <c r="AV19" i="4"/>
  <c r="AV20" i="4"/>
  <c r="AV21" i="4"/>
  <c r="AV22" i="4"/>
  <c r="AV23" i="4"/>
  <c r="AV24" i="4"/>
  <c r="AV25" i="4"/>
  <c r="AS18" i="4"/>
  <c r="AR18" i="4" s="1"/>
  <c r="AU18" i="4"/>
  <c r="AS19" i="4"/>
  <c r="AR19" i="4" s="1"/>
  <c r="AU19" i="4"/>
  <c r="AS20" i="4"/>
  <c r="AR20" i="4" s="1"/>
  <c r="AU20" i="4"/>
  <c r="AS21" i="4"/>
  <c r="AR21" i="4" s="1"/>
  <c r="AU21" i="4"/>
  <c r="AS22" i="4"/>
  <c r="AR22" i="4" s="1"/>
  <c r="AU22" i="4"/>
  <c r="AS23" i="4"/>
  <c r="AR23" i="4" s="1"/>
  <c r="AU23" i="4"/>
  <c r="AS24" i="4"/>
  <c r="AR24" i="4" s="1"/>
  <c r="AU24" i="4"/>
  <c r="AS25" i="4"/>
  <c r="AR25" i="4" s="1"/>
  <c r="AU25" i="4"/>
  <c r="AS26" i="4"/>
  <c r="AR26" i="4" s="1"/>
  <c r="AU26" i="4"/>
  <c r="AO18" i="4"/>
  <c r="AO19" i="4"/>
  <c r="AO20" i="4"/>
  <c r="AO21" i="4"/>
  <c r="AO22" i="4"/>
  <c r="AO23" i="4"/>
  <c r="AO24" i="4"/>
  <c r="AO25" i="4"/>
  <c r="AO26" i="4"/>
  <c r="Z15" i="4"/>
  <c r="Y15" i="4" s="1"/>
  <c r="S25" i="4"/>
  <c r="S19" i="4"/>
  <c r="S20" i="4"/>
  <c r="S21" i="4"/>
  <c r="S22" i="4"/>
  <c r="S23" i="4"/>
  <c r="S24" i="4"/>
  <c r="S26" i="4"/>
  <c r="S18" i="4"/>
  <c r="S17" i="4"/>
  <c r="BK26" i="4" l="1"/>
  <c r="BJ26" i="4"/>
  <c r="BI26" i="4"/>
  <c r="BH26" i="4" s="1"/>
  <c r="BD26" i="4"/>
  <c r="BC26" i="4"/>
  <c r="BB26" i="4"/>
  <c r="BA26" i="4"/>
  <c r="AZ26" i="4" s="1"/>
  <c r="AV26" i="4"/>
  <c r="AN26" i="4"/>
  <c r="AM26" i="4"/>
  <c r="AL26" i="4"/>
  <c r="AK26" i="4"/>
  <c r="AE26" i="4"/>
  <c r="AD26" i="4"/>
  <c r="AB26" i="4"/>
  <c r="AA26" i="4"/>
  <c r="Z26" i="4"/>
  <c r="K26" i="4"/>
  <c r="AJ26" i="4" l="1"/>
  <c r="BL26" i="4"/>
  <c r="Y26" i="4"/>
  <c r="BN26" i="4" l="1"/>
  <c r="BM26" i="4"/>
  <c r="K18" i="4"/>
  <c r="K19" i="4"/>
  <c r="K20" i="4"/>
  <c r="K21" i="4"/>
  <c r="K22" i="4"/>
  <c r="K23" i="4"/>
  <c r="K24" i="4"/>
  <c r="K25" i="4"/>
  <c r="AD18" i="4"/>
  <c r="AD19" i="4"/>
  <c r="AD20" i="4"/>
  <c r="AD21" i="4"/>
  <c r="AD22" i="4"/>
  <c r="AD23" i="4"/>
  <c r="AD24" i="4"/>
  <c r="AD25" i="4"/>
  <c r="AA18" i="4"/>
  <c r="AA19" i="4"/>
  <c r="AA20" i="4"/>
  <c r="AA21" i="4"/>
  <c r="AA22" i="4"/>
  <c r="AA23" i="4"/>
  <c r="AA24" i="4"/>
  <c r="AA25" i="4"/>
  <c r="Z7" i="4"/>
  <c r="Z23" i="4"/>
  <c r="Z18" i="4"/>
  <c r="Z19" i="4"/>
  <c r="Z20" i="4"/>
  <c r="Z21" i="4"/>
  <c r="Z22" i="4"/>
  <c r="Z24" i="4"/>
  <c r="Z25" i="4"/>
  <c r="AN18" i="4"/>
  <c r="BL18" i="4" s="1"/>
  <c r="AN19" i="4"/>
  <c r="BL19" i="4" s="1"/>
  <c r="AN20" i="4"/>
  <c r="BL20" i="4" s="1"/>
  <c r="AN21" i="4"/>
  <c r="BL21" i="4" s="1"/>
  <c r="AN22" i="4"/>
  <c r="BL22" i="4" s="1"/>
  <c r="AN23" i="4"/>
  <c r="BL23" i="4" s="1"/>
  <c r="AN24" i="4"/>
  <c r="BL24" i="4" s="1"/>
  <c r="AN25" i="4"/>
  <c r="AM18" i="4"/>
  <c r="AM19" i="4"/>
  <c r="AM20" i="4"/>
  <c r="AM21" i="4"/>
  <c r="AM22" i="4"/>
  <c r="AM23" i="4"/>
  <c r="AM24" i="4"/>
  <c r="AM25" i="4"/>
  <c r="AL18" i="4"/>
  <c r="AJ18" i="4" s="1"/>
  <c r="AL19" i="4"/>
  <c r="AL20" i="4"/>
  <c r="AJ20" i="4" s="1"/>
  <c r="AL21" i="4"/>
  <c r="AL22" i="4"/>
  <c r="AL23" i="4"/>
  <c r="AL24" i="4"/>
  <c r="AL25" i="4"/>
  <c r="AE24" i="4"/>
  <c r="AE18" i="4"/>
  <c r="AE19" i="4"/>
  <c r="AE20" i="4"/>
  <c r="AE21" i="4"/>
  <c r="AE22" i="4"/>
  <c r="AE23" i="4"/>
  <c r="AE25" i="4"/>
  <c r="AE17" i="4"/>
  <c r="AE15" i="4"/>
  <c r="BO26" i="4" l="1"/>
  <c r="Y22" i="4"/>
  <c r="BM21" i="4"/>
  <c r="BM18" i="4"/>
  <c r="BM19" i="4"/>
  <c r="BM20" i="4"/>
  <c r="BM25" i="4"/>
  <c r="Y21" i="4"/>
  <c r="Y20" i="4"/>
  <c r="BN20" i="4" s="1"/>
  <c r="AJ19" i="4"/>
  <c r="AJ23" i="4"/>
  <c r="BM23" i="4" s="1"/>
  <c r="Y19" i="4"/>
  <c r="AJ21" i="4"/>
  <c r="Y23" i="4"/>
  <c r="Y18" i="4"/>
  <c r="BN18" i="4" s="1"/>
  <c r="Y24" i="4"/>
  <c r="Y25" i="4"/>
  <c r="AJ22" i="4"/>
  <c r="BM22" i="4" s="1"/>
  <c r="AJ25" i="4"/>
  <c r="AJ24" i="4"/>
  <c r="BM24" i="4" s="1"/>
  <c r="BN24" i="4" l="1"/>
  <c r="BO24" i="4" s="1"/>
  <c r="BN21" i="4"/>
  <c r="BO21" i="4" s="1"/>
  <c r="BN25" i="4"/>
  <c r="BO25" i="4" s="1"/>
  <c r="BO20" i="4"/>
  <c r="BN23" i="4"/>
  <c r="BO23" i="4" s="1"/>
  <c r="BN22" i="4"/>
  <c r="BO22" i="4" s="1"/>
  <c r="BO18" i="4"/>
  <c r="BN19" i="4"/>
  <c r="BO19" i="4" s="1"/>
  <c r="S7" i="4"/>
  <c r="K8" i="4" l="1"/>
  <c r="AA8" i="4" l="1"/>
  <c r="AD7" i="4"/>
  <c r="AK7" i="4"/>
  <c r="AL10" i="4"/>
  <c r="AA10" i="4"/>
  <c r="AE7" i="4"/>
  <c r="K7" i="4"/>
  <c r="AL9" i="4"/>
  <c r="AA9" i="4"/>
  <c r="AD16" i="4"/>
  <c r="AD17" i="4"/>
  <c r="AD27" i="4" l="1"/>
  <c r="AL7" i="4"/>
  <c r="AO8" i="4"/>
  <c r="AO9" i="4"/>
  <c r="AO10" i="4"/>
  <c r="AO11" i="4"/>
  <c r="AO12" i="4"/>
  <c r="AO15" i="4"/>
  <c r="AO16" i="4"/>
  <c r="AO17" i="4"/>
  <c r="AO7" i="4"/>
  <c r="AV8" i="4"/>
  <c r="AV9" i="4"/>
  <c r="AV10" i="4"/>
  <c r="AV11" i="4"/>
  <c r="AV12" i="4"/>
  <c r="AV15" i="4"/>
  <c r="AV16" i="4"/>
  <c r="AV17" i="4"/>
  <c r="AV7" i="4"/>
  <c r="BD7" i="4"/>
  <c r="AL16" i="4"/>
  <c r="AL17" i="4"/>
  <c r="AK16" i="4"/>
  <c r="AK17" i="4"/>
  <c r="AK8" i="4"/>
  <c r="AJ8" i="4" s="1"/>
  <c r="AK9" i="4"/>
  <c r="AK10" i="4"/>
  <c r="AK11" i="4"/>
  <c r="AK12" i="4"/>
  <c r="AK15" i="4"/>
  <c r="AJ15" i="4" s="1"/>
  <c r="BC15" i="4"/>
  <c r="BC9" i="4"/>
  <c r="BC7" i="4"/>
  <c r="BK16" i="4"/>
  <c r="BK10" i="4"/>
  <c r="BK15" i="4"/>
  <c r="BC8" i="4"/>
  <c r="AS12" i="4"/>
  <c r="AR12" i="4" s="1"/>
  <c r="AS11" i="4"/>
  <c r="AR11" i="4" s="1"/>
  <c r="AS15" i="4"/>
  <c r="AR15" i="4" s="1"/>
  <c r="AE10" i="4"/>
  <c r="AE16" i="4"/>
  <c r="AE8" i="4"/>
  <c r="AE9" i="4"/>
  <c r="AE11" i="4"/>
  <c r="AE12" i="4"/>
  <c r="K9" i="4"/>
  <c r="K10" i="4"/>
  <c r="K11" i="4"/>
  <c r="K12" i="4"/>
  <c r="K15" i="4"/>
  <c r="K16" i="4"/>
  <c r="K17" i="4"/>
  <c r="AA7" i="4"/>
  <c r="AB7" i="4"/>
  <c r="AM7" i="4"/>
  <c r="AN7" i="4"/>
  <c r="AS7" i="4"/>
  <c r="BA7" i="4"/>
  <c r="BB7" i="4"/>
  <c r="BI7" i="4"/>
  <c r="BJ7" i="4"/>
  <c r="BK7" i="4"/>
  <c r="S8" i="4"/>
  <c r="Z8" i="4"/>
  <c r="AB8" i="4"/>
  <c r="AM8" i="4"/>
  <c r="AN8" i="4"/>
  <c r="AS8" i="4"/>
  <c r="AR8" i="4" s="1"/>
  <c r="BA8" i="4"/>
  <c r="AZ8" i="4" s="1"/>
  <c r="BB8" i="4"/>
  <c r="BD8" i="4"/>
  <c r="BI8" i="4"/>
  <c r="BH8" i="4" s="1"/>
  <c r="BJ8" i="4"/>
  <c r="BK8" i="4"/>
  <c r="S9" i="4"/>
  <c r="Z9" i="4"/>
  <c r="AB9" i="4"/>
  <c r="AM9" i="4"/>
  <c r="AN9" i="4"/>
  <c r="AS9" i="4"/>
  <c r="AR9" i="4" s="1"/>
  <c r="AU9" i="4"/>
  <c r="BA9" i="4"/>
  <c r="AZ9" i="4" s="1"/>
  <c r="BB9" i="4"/>
  <c r="BD9" i="4"/>
  <c r="BI9" i="4"/>
  <c r="BH9" i="4" s="1"/>
  <c r="BJ9" i="4"/>
  <c r="BK9" i="4"/>
  <c r="S10" i="4"/>
  <c r="Z10" i="4"/>
  <c r="AB10" i="4"/>
  <c r="AM10" i="4"/>
  <c r="AS10" i="4"/>
  <c r="AR10" i="4" s="1"/>
  <c r="AU10" i="4"/>
  <c r="BA10" i="4"/>
  <c r="AZ10" i="4" s="1"/>
  <c r="BB10" i="4"/>
  <c r="BC10" i="4"/>
  <c r="BD10" i="4"/>
  <c r="BI10" i="4"/>
  <c r="BH10" i="4" s="1"/>
  <c r="BJ10" i="4"/>
  <c r="Z11" i="4"/>
  <c r="AA11" i="4"/>
  <c r="AB11" i="4"/>
  <c r="AM11" i="4"/>
  <c r="AU11" i="4"/>
  <c r="BA11" i="4"/>
  <c r="AZ11" i="4" s="1"/>
  <c r="BB11" i="4"/>
  <c r="BC11" i="4"/>
  <c r="BD11" i="4"/>
  <c r="BI11" i="4"/>
  <c r="BH11" i="4" s="1"/>
  <c r="BJ11" i="4"/>
  <c r="BK11" i="4"/>
  <c r="Z12" i="4"/>
  <c r="AA12" i="4"/>
  <c r="AB12" i="4"/>
  <c r="AM12" i="4"/>
  <c r="AU12" i="4"/>
  <c r="BA12" i="4"/>
  <c r="AZ12" i="4" s="1"/>
  <c r="BB12" i="4"/>
  <c r="BC12" i="4"/>
  <c r="BD12" i="4"/>
  <c r="BI12" i="4"/>
  <c r="BH12" i="4" s="1"/>
  <c r="BJ12" i="4"/>
  <c r="BK12" i="4"/>
  <c r="AB15" i="4"/>
  <c r="AM15" i="4"/>
  <c r="AN15" i="4"/>
  <c r="AU15" i="4"/>
  <c r="BA15" i="4"/>
  <c r="AZ15" i="4" s="1"/>
  <c r="BB15" i="4"/>
  <c r="BD15" i="4"/>
  <c r="BI15" i="4"/>
  <c r="BH15" i="4" s="1"/>
  <c r="BJ15" i="4"/>
  <c r="Z16" i="4"/>
  <c r="AA16" i="4"/>
  <c r="AB16" i="4"/>
  <c r="AM16" i="4"/>
  <c r="AN16" i="4"/>
  <c r="AS16" i="4"/>
  <c r="AR16" i="4" s="1"/>
  <c r="AU16" i="4"/>
  <c r="BA16" i="4"/>
  <c r="AZ16" i="4" s="1"/>
  <c r="BB16" i="4"/>
  <c r="BC16" i="4"/>
  <c r="BD16" i="4"/>
  <c r="BI16" i="4"/>
  <c r="BH16" i="4" s="1"/>
  <c r="BJ16" i="4"/>
  <c r="Z17" i="4"/>
  <c r="AA17" i="4"/>
  <c r="AB17" i="4"/>
  <c r="AM17" i="4"/>
  <c r="AN17" i="4"/>
  <c r="AS17" i="4"/>
  <c r="AR17" i="4" s="1"/>
  <c r="AU17" i="4"/>
  <c r="BA17" i="4"/>
  <c r="AZ17" i="4" s="1"/>
  <c r="BB17" i="4"/>
  <c r="BC17" i="4"/>
  <c r="BD17" i="4"/>
  <c r="BI17" i="4"/>
  <c r="BH17" i="4" s="1"/>
  <c r="BJ17" i="4"/>
  <c r="BK17" i="4"/>
  <c r="K27" i="4" l="1"/>
  <c r="S28" i="4"/>
  <c r="S27" i="4"/>
  <c r="AE27" i="4"/>
  <c r="AK27" i="4"/>
  <c r="BH7" i="4"/>
  <c r="BH27" i="4" s="1"/>
  <c r="BI27" i="4"/>
  <c r="BB27" i="4"/>
  <c r="AU27" i="4"/>
  <c r="AV27" i="4"/>
  <c r="Y8" i="4"/>
  <c r="BN8" i="4" s="1"/>
  <c r="Z27" i="4"/>
  <c r="AN27" i="4"/>
  <c r="AO27" i="4"/>
  <c r="AZ7" i="4"/>
  <c r="AZ27" i="4" s="1"/>
  <c r="BA27" i="4"/>
  <c r="AR7" i="4"/>
  <c r="AR27" i="4" s="1"/>
  <c r="AS27" i="4"/>
  <c r="AM27" i="4"/>
  <c r="BC27" i="4"/>
  <c r="AJ7" i="4"/>
  <c r="AL27" i="4"/>
  <c r="BK27" i="4"/>
  <c r="BD27" i="4"/>
  <c r="BJ27" i="4"/>
  <c r="AA27" i="4"/>
  <c r="AB27" i="4"/>
  <c r="BL9" i="4"/>
  <c r="BM9" i="4" s="1"/>
  <c r="BL7" i="4"/>
  <c r="BM16" i="4"/>
  <c r="BL17" i="4"/>
  <c r="BM17" i="4" s="1"/>
  <c r="BM15" i="4"/>
  <c r="BM8" i="4"/>
  <c r="BL15" i="4"/>
  <c r="BN15" i="4" s="1"/>
  <c r="BM12" i="4"/>
  <c r="BM11" i="4"/>
  <c r="BM10" i="4"/>
  <c r="Y17" i="4"/>
  <c r="AJ17" i="4"/>
  <c r="Y7" i="4"/>
  <c r="AJ11" i="4"/>
  <c r="AJ12" i="4"/>
  <c r="AJ16" i="4"/>
  <c r="AJ10" i="4"/>
  <c r="Y11" i="4"/>
  <c r="AJ9" i="4"/>
  <c r="Y10" i="4"/>
  <c r="Y16" i="4"/>
  <c r="Y12" i="4"/>
  <c r="Y9" i="4"/>
  <c r="AJ27" i="4" l="1"/>
  <c r="Y27" i="4"/>
  <c r="BM7" i="4"/>
  <c r="BM27" i="4" s="1"/>
  <c r="BL27" i="4"/>
  <c r="BO15" i="4"/>
  <c r="BO8" i="4"/>
  <c r="BR8" i="4" s="1"/>
  <c r="BN10" i="4"/>
  <c r="BN11" i="4"/>
  <c r="BN12" i="4"/>
  <c r="BN17" i="4"/>
  <c r="BO17" i="4" s="1"/>
  <c r="BN9" i="4"/>
  <c r="BO12" i="4" l="1"/>
  <c r="BO10" i="4"/>
  <c r="BO9" i="4"/>
  <c r="BO11" i="4"/>
  <c r="BN7" i="4" l="1"/>
  <c r="BN16" i="4"/>
  <c r="BO7" i="4" l="1"/>
  <c r="BN27" i="4"/>
  <c r="BO27" i="4" s="1"/>
  <c r="BO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tc={04981F16-7948-4B12-AF2D-34FC49734023}</author>
    <author>tc={43B34948-D126-47B7-B0CF-6EFEB974C17C}</author>
  </authors>
  <commentList>
    <comment ref="I7" authorId="0" shapeId="0" xr:uid="{04981F16-7948-4B12-AF2D-34FC4973402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Patří tady i vlastní P.O.? Z rozpočtu = 1.198,95 tis. Kč
Odpověď:
    Vlastní PO prosím zaznamenat do sloupce BL</t>
      </text>
    </comment>
    <comment ref="I8" authorId="1" shapeId="0" xr:uid="{43B34948-D126-47B7-B0CF-6EFEB974C17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 rozpočtu 2.519,02 tis. Kč</t>
      </text>
    </comment>
  </commentList>
</comments>
</file>

<file path=xl/sharedStrings.xml><?xml version="1.0" encoding="utf-8"?>
<sst xmlns="http://schemas.openxmlformats.org/spreadsheetml/2006/main" count="186" uniqueCount="94">
  <si>
    <t xml:space="preserve">  </t>
  </si>
  <si>
    <t>ROZPOČET AKCE (v tis. Kč)</t>
  </si>
  <si>
    <t>Kategorie</t>
  </si>
  <si>
    <t>Odvětví</t>
  </si>
  <si>
    <t xml:space="preserve">KRAJ,    
DOTACE  K/D              </t>
  </si>
  <si>
    <t>ORJ</t>
  </si>
  <si>
    <t>Název akce</t>
  </si>
  <si>
    <t xml:space="preserve">ORG           (org akce , org dotace)         </t>
  </si>
  <si>
    <t>IR</t>
  </si>
  <si>
    <t>Rok nákladu &lt; 2023</t>
  </si>
  <si>
    <t>VÝDAJE</t>
  </si>
  <si>
    <t>ZÁVAZKY</t>
  </si>
  <si>
    <t>Jiné zdroje -  vlastní zdroje PO, plánovaný příjem u akcí "ISPROFIN" příp. dotace EU před revizí / zdroje PO po revizi</t>
  </si>
  <si>
    <t>Celkové výdaje na akci před revizí</t>
  </si>
  <si>
    <t>Celkové výdaje na akci po revizi</t>
  </si>
  <si>
    <t xml:space="preserve">ÚPRAVA ROZPOČTU - revize </t>
  </si>
  <si>
    <r>
      <t>ROZPOČET 20</t>
    </r>
    <r>
      <rPr>
        <b/>
        <sz val="11"/>
        <color rgb="FFFF0000"/>
        <rFont val="Tahoma"/>
        <family val="2"/>
        <charset val="238"/>
      </rPr>
      <t>23</t>
    </r>
    <r>
      <rPr>
        <b/>
        <sz val="11"/>
        <rFont val="Tahoma"/>
        <family val="2"/>
        <charset val="238"/>
      </rPr>
      <t xml:space="preserve"> po revizi výstup</t>
    </r>
  </si>
  <si>
    <t>ROK 2024 PŘED REVIZÍ</t>
  </si>
  <si>
    <t>ROK 2024 PO REVIZI výstup</t>
  </si>
  <si>
    <t>ROK 2025 PŘED REVIZÍ</t>
  </si>
  <si>
    <t>ROK 2025 PO REVIZI</t>
  </si>
  <si>
    <t>ROK 2026 PŘED REVIZÍ</t>
  </si>
  <si>
    <t>ROK 2026 PO REVIZI</t>
  </si>
  <si>
    <t>ROK 2026-2027 PŘED REVIZÍ</t>
  </si>
  <si>
    <t>ROK 2026-2027 PO REVIZÍ</t>
  </si>
  <si>
    <t>Z TOHO</t>
  </si>
  <si>
    <t>§</t>
  </si>
  <si>
    <t>POL.</t>
  </si>
  <si>
    <t>Závazný ukazatel v Kč</t>
  </si>
  <si>
    <t>ROZDÍL CELKEM</t>
  </si>
  <si>
    <t>Závazný ukazatel - změna o částku v Kč</t>
  </si>
  <si>
    <t>CELKEM upravený rozpočet po revizi</t>
  </si>
  <si>
    <t>CELKEM schválený závazek</t>
  </si>
  <si>
    <t>NÁVRH závazku po revizi</t>
  </si>
  <si>
    <t>typ úpravy</t>
  </si>
  <si>
    <t>Pozn.</t>
  </si>
  <si>
    <t>vlastní zdroje z rozpočtu  MSK</t>
  </si>
  <si>
    <t>úvěr ČS,a.s.</t>
  </si>
  <si>
    <t>úvěr UCB</t>
  </si>
  <si>
    <t>Fond pro financování strategických projektů</t>
  </si>
  <si>
    <t>vlastní zdroje MSK</t>
  </si>
  <si>
    <t xml:space="preserve">Závazný ukazatel v Kč </t>
  </si>
  <si>
    <t>státní dotace -jiné zdroje aj. 2023 není závazek</t>
  </si>
  <si>
    <t>státní dotace aj. 2023 není závazek Úvěr UCB</t>
  </si>
  <si>
    <t>státní dotace aj. 2025 není závazek</t>
  </si>
  <si>
    <t>státní dotace aj. 2025</t>
  </si>
  <si>
    <t>státní dotace aj. 2026</t>
  </si>
  <si>
    <t xml:space="preserve">státní dotace aj. 2026-27 </t>
  </si>
  <si>
    <t>Pozn</t>
  </si>
  <si>
    <t>ŠMS</t>
  </si>
  <si>
    <t>D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</si>
  <si>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</si>
  <si>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ZDR</t>
  </si>
  <si>
    <t>Výstavba nadzemních koridorů (Slezská nemocnice v Opavě, příspěvková organizace)</t>
  </si>
  <si>
    <t>K</t>
  </si>
  <si>
    <t>Rekonstrukce objektu SŠ a domova mládeže (Střední škola společného stravování, Ostrava-Hrabůvka, příspěvková organizace)</t>
  </si>
  <si>
    <t>DSH</t>
  </si>
  <si>
    <t>Rekonstrukce vzletové a přistávací dráhy a navazujících provozních ploch Letiště Leoše Janáčka Ostrava</t>
  </si>
  <si>
    <t>Letiště Leoše Janáčka Ostrava, výstavba odbavovací plochy APN S3</t>
  </si>
  <si>
    <t>Využití objektu v Bílé (Vzdělávací a sportovní centrum Bílá, příspěvková organizace)</t>
  </si>
  <si>
    <t>CELKEM</t>
  </si>
  <si>
    <t>Kategorie změn:</t>
  </si>
  <si>
    <t>zdůvodnit úsporu</t>
  </si>
  <si>
    <t>shválení nová akce  ZDR</t>
  </si>
  <si>
    <t>shválení nová akce  ŠMS</t>
  </si>
  <si>
    <t>CELKEM upravený rozpočet k datu: 9.5. 2023</t>
  </si>
  <si>
    <t>navýšení akce ZDR</t>
  </si>
  <si>
    <t>přesun úvěr do dalšího roku posun realizace akce</t>
  </si>
  <si>
    <t>Celková změna rozpočtu 2023</t>
  </si>
  <si>
    <r>
      <rPr>
        <b/>
        <sz val="8"/>
        <rFont val="Arial"/>
        <family val="2"/>
        <charset val="238"/>
      </rPr>
      <t>Pavilon W - stavební úpravy a přístavba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 (Slezská nemocnice v Opavě, příspěvková organizace) </t>
    </r>
  </si>
  <si>
    <r>
      <rPr>
        <b/>
        <sz val="8"/>
        <rFont val="Arial"/>
        <family val="2"/>
        <charset val="238"/>
      </rPr>
      <t>Pavilon O - Instalace systému výměny vzduchu</t>
    </r>
    <r>
      <rPr>
        <b/>
        <sz val="8"/>
        <color theme="1"/>
        <rFont val="Arial"/>
        <family val="2"/>
        <charset val="238"/>
      </rPr>
      <t xml:space="preserve"> (Slezská nemocnice v Opavě, příspěvková organizace)</t>
    </r>
  </si>
  <si>
    <t>Adaptace budovy na spisovnu (Slezská nemocnice v Opavě, příspěvková organizace)</t>
  </si>
  <si>
    <t>Rekonstrukce oplocení pozemku školy (Základní umělecká škola Leoše Janáčka, Frýdlant nad Ostravicí, příspěvková organizace)</t>
  </si>
  <si>
    <t>Izolace a sanace objektu (Pedagogicko-psychologická poradna, Karviná, příspěvková organizace)</t>
  </si>
  <si>
    <t>Odstranění havarijního stavu - zatékání kolem střešních oken (Gymnázium a Obchodní akademie, Orlová, příspěvková organizace)</t>
  </si>
  <si>
    <t>Rozvoj a modernizace pracovišť navazujících na urgentní příjem Slezské nemocnice v Opavě (Slezská nemocnice v Opavě, příspěvková organizace)</t>
  </si>
  <si>
    <t>UPRAVENÝ ROZPOČET květen 23</t>
  </si>
  <si>
    <t xml:space="preserve">Financování vybraných akcí reprodukce majetku kraje na rok 2023, změna závazků kraje v dalších letech změna financování akcí z úvěru České spořitelny, a.s.  </t>
  </si>
  <si>
    <t>Rekonstrukce zastřešení dílny  (Střední škola řemesel, Frýdek-Místek, příspěvková organizace)</t>
  </si>
  <si>
    <t>SOC</t>
  </si>
  <si>
    <t>Rekonstrukce budovy a spojovací chodby Máchova</t>
  </si>
  <si>
    <t>Výstavba domova pro seniory a domova se zvláštním režimem Kopřivnice</t>
  </si>
  <si>
    <t>5758</t>
  </si>
  <si>
    <t>5737</t>
  </si>
  <si>
    <t>6121</t>
  </si>
  <si>
    <t>EP K</t>
  </si>
  <si>
    <t>1 - Změna financování akcí reprodukce majetku na rok 2023 změna zdroje financování a změna závazků  Moravskoslezského kraje</t>
  </si>
  <si>
    <t>3 - Navýšení finančních prostředků na akci z úvěru ČS, a.s.</t>
  </si>
  <si>
    <t>x</t>
  </si>
  <si>
    <t>2 - Schválení nových akcí financovaných z úvěru ČS, a.s. a z vlastních zdrojů MSK</t>
  </si>
  <si>
    <t>Sanace obvodového zdiva (Základní škola, Ostrava-Zábřeh,  Kpt. Vajdy 1a, příspěvková organizace)</t>
  </si>
  <si>
    <t>Rekonstrukce elektroinstalace, výměna zářivkových těles (Základní škola a Mateřská škola, Ostrava - Poruba, Ukrajinská 19, příspěvková organizace)</t>
  </si>
  <si>
    <r>
      <rPr>
        <b/>
        <sz val="8"/>
        <rFont val="Arial"/>
        <family val="2"/>
        <charset val="238"/>
      </rPr>
      <t>Hydroizolace terasy a rekonstrukce technické místnosti</t>
    </r>
    <r>
      <rPr>
        <b/>
        <sz val="8"/>
        <color rgb="FF0070C0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(Základní škola a Mateřská škola, Ostrava - Poruba, Ukrajinská 19, příspěvková organizace)</t>
    </r>
  </si>
  <si>
    <t>Oprava fasády- budova Derkova 1 a Derkova 3 (Základní umělecká škola, Nový Jičín,  Derkova 1, příspěvková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</si>
</sst>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8"/>
      <color rgb="FF7030A0"/>
      <name val="Arial"/>
      <family val="2"/>
      <charset val="238"/>
    </font>
    <font>
      <b/>
      <sz val="16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name val="Arial CE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Tahoma"/>
      <family val="2"/>
      <charset val="238"/>
    </font>
    <font>
      <sz val="9"/>
      <name val="Arial"/>
      <family val="2"/>
      <charset val="238"/>
    </font>
    <font>
      <b/>
      <sz val="8"/>
      <color theme="1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22" fillId="0" borderId="0"/>
  </cellStyleXfs>
  <cellXfs count="25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3" fillId="0" borderId="9" xfId="1" applyFont="1" applyBorder="1" applyAlignment="1" applyProtection="1">
      <alignment horizontal="center" vertical="center" textRotation="90" wrapText="1"/>
      <protection locked="0"/>
    </xf>
    <xf numFmtId="49" fontId="4" fillId="0" borderId="2" xfId="2" applyNumberFormat="1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 textRotation="90" wrapText="1"/>
      <protection locked="0"/>
    </xf>
    <xf numFmtId="4" fontId="8" fillId="0" borderId="0" xfId="0" applyNumberFormat="1" applyFont="1"/>
    <xf numFmtId="0" fontId="8" fillId="0" borderId="0" xfId="0" applyFont="1"/>
    <xf numFmtId="0" fontId="8" fillId="0" borderId="32" xfId="0" applyFont="1" applyBorder="1" applyAlignment="1">
      <alignment horizontal="center" vertical="center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4" fontId="13" fillId="4" borderId="32" xfId="0" applyNumberFormat="1" applyFont="1" applyFill="1" applyBorder="1" applyAlignment="1">
      <alignment horizontal="right" vertical="center"/>
    </xf>
    <xf numFmtId="4" fontId="9" fillId="2" borderId="15" xfId="0" applyNumberFormat="1" applyFont="1" applyFill="1" applyBorder="1" applyAlignment="1">
      <alignment horizontal="right" vertical="center"/>
    </xf>
    <xf numFmtId="4" fontId="13" fillId="4" borderId="35" xfId="0" applyNumberFormat="1" applyFont="1" applyFill="1" applyBorder="1" applyAlignment="1">
      <alignment vertical="center"/>
    </xf>
    <xf numFmtId="4" fontId="9" fillId="4" borderId="15" xfId="0" applyNumberFormat="1" applyFont="1" applyFill="1" applyBorder="1" applyAlignment="1">
      <alignment vertical="center"/>
    </xf>
    <xf numFmtId="4" fontId="9" fillId="4" borderId="33" xfId="0" applyNumberFormat="1" applyFont="1" applyFill="1" applyBorder="1" applyAlignment="1">
      <alignment vertical="center"/>
    </xf>
    <xf numFmtId="4" fontId="13" fillId="2" borderId="35" xfId="0" applyNumberFormat="1" applyFont="1" applyFill="1" applyBorder="1" applyAlignment="1">
      <alignment vertical="center"/>
    </xf>
    <xf numFmtId="4" fontId="13" fillId="4" borderId="26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vertical="center"/>
    </xf>
    <xf numFmtId="0" fontId="9" fillId="0" borderId="26" xfId="1" applyFont="1" applyBorder="1" applyAlignment="1" applyProtection="1">
      <alignment horizontal="center" vertical="center" wrapText="1"/>
      <protection locked="0"/>
    </xf>
    <xf numFmtId="4" fontId="13" fillId="4" borderId="32" xfId="0" applyNumberFormat="1" applyFont="1" applyFill="1" applyBorder="1" applyAlignment="1">
      <alignment vertical="center"/>
    </xf>
    <xf numFmtId="4" fontId="13" fillId="5" borderId="15" xfId="0" applyNumberFormat="1" applyFont="1" applyFill="1" applyBorder="1" applyAlignment="1">
      <alignment vertical="center"/>
    </xf>
    <xf numFmtId="4" fontId="9" fillId="0" borderId="26" xfId="1" applyNumberFormat="1" applyFont="1" applyBorder="1" applyAlignment="1" applyProtection="1">
      <alignment horizontal="right" vertical="center" wrapText="1" shrinkToFit="1"/>
      <protection locked="0"/>
    </xf>
    <xf numFmtId="4" fontId="13" fillId="4" borderId="35" xfId="0" applyNumberFormat="1" applyFont="1" applyFill="1" applyBorder="1" applyAlignment="1">
      <alignment horizontal="right" vertical="center"/>
    </xf>
    <xf numFmtId="4" fontId="9" fillId="2" borderId="26" xfId="0" applyNumberFormat="1" applyFont="1" applyFill="1" applyBorder="1" applyAlignment="1">
      <alignment horizontal="right" vertical="center"/>
    </xf>
    <xf numFmtId="4" fontId="9" fillId="4" borderId="26" xfId="0" applyNumberFormat="1" applyFont="1" applyFill="1" applyBorder="1" applyAlignment="1">
      <alignment vertical="center"/>
    </xf>
    <xf numFmtId="4" fontId="9" fillId="2" borderId="26" xfId="0" applyNumberFormat="1" applyFont="1" applyFill="1" applyBorder="1" applyAlignment="1">
      <alignment vertical="center"/>
    </xf>
    <xf numFmtId="4" fontId="9" fillId="4" borderId="36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9" fillId="0" borderId="28" xfId="1" applyFont="1" applyBorder="1" applyAlignment="1" applyProtection="1">
      <alignment horizontal="center" vertical="center" wrapText="1"/>
      <protection locked="0"/>
    </xf>
    <xf numFmtId="4" fontId="12" fillId="2" borderId="29" xfId="0" applyNumberFormat="1" applyFont="1" applyFill="1" applyBorder="1"/>
    <xf numFmtId="4" fontId="9" fillId="2" borderId="29" xfId="0" applyNumberFormat="1" applyFont="1" applyFill="1" applyBorder="1" applyAlignment="1">
      <alignment horizontal="right" vertical="center"/>
    </xf>
    <xf numFmtId="4" fontId="13" fillId="2" borderId="25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left"/>
    </xf>
    <xf numFmtId="0" fontId="16" fillId="0" borderId="0" xfId="0" applyFont="1"/>
    <xf numFmtId="4" fontId="0" fillId="0" borderId="0" xfId="0" applyNumberFormat="1"/>
    <xf numFmtId="49" fontId="5" fillId="0" borderId="0" xfId="0" applyNumberFormat="1" applyFont="1" applyAlignment="1">
      <alignment vertical="center"/>
    </xf>
    <xf numFmtId="0" fontId="5" fillId="0" borderId="0" xfId="0" applyFont="1"/>
    <xf numFmtId="0" fontId="11" fillId="0" borderId="16" xfId="0" applyFont="1" applyBorder="1"/>
    <xf numFmtId="0" fontId="11" fillId="0" borderId="29" xfId="0" applyFont="1" applyBorder="1"/>
    <xf numFmtId="4" fontId="8" fillId="6" borderId="0" xfId="0" applyNumberFormat="1" applyFont="1" applyFill="1"/>
    <xf numFmtId="0" fontId="11" fillId="0" borderId="15" xfId="0" applyFont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" fontId="19" fillId="0" borderId="26" xfId="0" applyNumberFormat="1" applyFont="1" applyBorder="1"/>
    <xf numFmtId="0" fontId="5" fillId="2" borderId="14" xfId="0" applyFont="1" applyFill="1" applyBorder="1" applyAlignment="1">
      <alignment horizontal="center" vertical="center" wrapText="1"/>
    </xf>
    <xf numFmtId="0" fontId="11" fillId="0" borderId="44" xfId="0" applyFont="1" applyBorder="1"/>
    <xf numFmtId="0" fontId="3" fillId="0" borderId="38" xfId="1" applyFont="1" applyBorder="1" applyAlignment="1" applyProtection="1">
      <alignment horizontal="center" vertical="center" textRotation="90" wrapText="1"/>
      <protection locked="0"/>
    </xf>
    <xf numFmtId="4" fontId="7" fillId="0" borderId="37" xfId="2" applyNumberFormat="1" applyFont="1" applyBorder="1" applyAlignment="1">
      <alignment horizontal="center" vertical="center" wrapText="1"/>
    </xf>
    <xf numFmtId="4" fontId="7" fillId="0" borderId="38" xfId="2" applyNumberFormat="1" applyFont="1" applyBorder="1" applyAlignment="1">
      <alignment horizontal="center" vertical="center" wrapText="1"/>
    </xf>
    <xf numFmtId="4" fontId="7" fillId="2" borderId="38" xfId="2" applyNumberFormat="1" applyFont="1" applyFill="1" applyBorder="1" applyAlignment="1">
      <alignment horizontal="center" vertical="center" wrapText="1"/>
    </xf>
    <xf numFmtId="4" fontId="7" fillId="2" borderId="39" xfId="2" applyNumberFormat="1" applyFont="1" applyFill="1" applyBorder="1" applyAlignment="1">
      <alignment horizontal="center" vertical="center" wrapText="1"/>
    </xf>
    <xf numFmtId="4" fontId="7" fillId="3" borderId="53" xfId="2" applyNumberFormat="1" applyFont="1" applyFill="1" applyBorder="1" applyAlignment="1">
      <alignment horizontal="center" vertical="center" wrapText="1"/>
    </xf>
    <xf numFmtId="4" fontId="7" fillId="3" borderId="39" xfId="2" applyNumberFormat="1" applyFont="1" applyFill="1" applyBorder="1" applyAlignment="1">
      <alignment horizontal="center" vertical="center" wrapText="1"/>
    </xf>
    <xf numFmtId="4" fontId="7" fillId="3" borderId="38" xfId="2" applyNumberFormat="1" applyFont="1" applyFill="1" applyBorder="1" applyAlignment="1">
      <alignment horizontal="center" vertical="center" wrapText="1"/>
    </xf>
    <xf numFmtId="4" fontId="7" fillId="3" borderId="40" xfId="2" applyNumberFormat="1" applyFont="1" applyFill="1" applyBorder="1" applyAlignment="1">
      <alignment horizontal="center" vertical="center" wrapText="1"/>
    </xf>
    <xf numFmtId="4" fontId="7" fillId="0" borderId="39" xfId="2" applyNumberFormat="1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4" fontId="13" fillId="2" borderId="33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wrapText="1"/>
    </xf>
    <xf numFmtId="4" fontId="12" fillId="2" borderId="16" xfId="0" applyNumberFormat="1" applyFont="1" applyFill="1" applyBorder="1" applyAlignment="1">
      <alignment wrapText="1"/>
    </xf>
    <xf numFmtId="4" fontId="12" fillId="2" borderId="29" xfId="0" applyNumberFormat="1" applyFont="1" applyFill="1" applyBorder="1" applyAlignment="1">
      <alignment wrapText="1"/>
    </xf>
    <xf numFmtId="4" fontId="14" fillId="4" borderId="17" xfId="0" applyNumberFormat="1" applyFont="1" applyFill="1" applyBorder="1" applyAlignment="1">
      <alignment vertical="center"/>
    </xf>
    <xf numFmtId="0" fontId="23" fillId="2" borderId="26" xfId="0" applyFont="1" applyFill="1" applyBorder="1" applyAlignment="1">
      <alignment wrapText="1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5" fillId="6" borderId="3" xfId="0" applyFont="1" applyFill="1" applyBorder="1" applyAlignment="1">
      <alignment vertical="center"/>
    </xf>
    <xf numFmtId="4" fontId="13" fillId="2" borderId="36" xfId="0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left"/>
    </xf>
    <xf numFmtId="0" fontId="23" fillId="2" borderId="28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4" fontId="13" fillId="4" borderId="15" xfId="0" applyNumberFormat="1" applyFont="1" applyFill="1" applyBorder="1" applyAlignment="1">
      <alignment vertical="center"/>
    </xf>
    <xf numFmtId="4" fontId="13" fillId="2" borderId="15" xfId="0" applyNumberFormat="1" applyFont="1" applyFill="1" applyBorder="1" applyAlignment="1">
      <alignment vertical="center"/>
    </xf>
    <xf numFmtId="4" fontId="13" fillId="5" borderId="26" xfId="0" applyNumberFormat="1" applyFont="1" applyFill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14" fillId="4" borderId="26" xfId="0" applyNumberFormat="1" applyFont="1" applyFill="1" applyBorder="1" applyAlignment="1">
      <alignment vertical="center"/>
    </xf>
    <xf numFmtId="4" fontId="24" fillId="0" borderId="26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4" fontId="17" fillId="2" borderId="38" xfId="2" applyNumberFormat="1" applyFont="1" applyFill="1" applyBorder="1" applyAlignment="1">
      <alignment horizontal="center" vertical="center" wrapText="1"/>
    </xf>
    <xf numFmtId="4" fontId="17" fillId="0" borderId="38" xfId="2" applyNumberFormat="1" applyFont="1" applyBorder="1" applyAlignment="1">
      <alignment horizontal="center" vertical="center" wrapText="1"/>
    </xf>
    <xf numFmtId="4" fontId="17" fillId="3" borderId="38" xfId="2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4" fontId="25" fillId="2" borderId="29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center"/>
    </xf>
    <xf numFmtId="0" fontId="26" fillId="2" borderId="45" xfId="0" applyFont="1" applyFill="1" applyBorder="1" applyAlignment="1">
      <alignment horizontal="center" vertical="center"/>
    </xf>
    <xf numFmtId="0" fontId="25" fillId="0" borderId="28" xfId="1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>
      <alignment horizontal="center" vertical="center"/>
    </xf>
    <xf numFmtId="0" fontId="28" fillId="2" borderId="28" xfId="0" applyFont="1" applyFill="1" applyBorder="1" applyAlignment="1">
      <alignment horizontal="left" vertical="center" wrapText="1"/>
    </xf>
    <xf numFmtId="0" fontId="29" fillId="2" borderId="26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left"/>
    </xf>
    <xf numFmtId="4" fontId="29" fillId="2" borderId="16" xfId="0" applyNumberFormat="1" applyFont="1" applyFill="1" applyBorder="1" applyAlignment="1">
      <alignment wrapText="1"/>
    </xf>
    <xf numFmtId="4" fontId="30" fillId="4" borderId="32" xfId="0" applyNumberFormat="1" applyFont="1" applyFill="1" applyBorder="1" applyAlignment="1">
      <alignment horizontal="right" vertical="center"/>
    </xf>
    <xf numFmtId="4" fontId="31" fillId="0" borderId="15" xfId="0" applyNumberFormat="1" applyFont="1" applyBorder="1" applyAlignment="1">
      <alignment vertical="center"/>
    </xf>
    <xf numFmtId="4" fontId="30" fillId="2" borderId="33" xfId="0" applyNumberFormat="1" applyFont="1" applyFill="1" applyBorder="1" applyAlignment="1">
      <alignment horizontal="center" vertical="center"/>
    </xf>
    <xf numFmtId="4" fontId="25" fillId="2" borderId="15" xfId="0" applyNumberFormat="1" applyFont="1" applyFill="1" applyBorder="1" applyAlignment="1">
      <alignment horizontal="right" vertical="center"/>
    </xf>
    <xf numFmtId="4" fontId="30" fillId="4" borderId="32" xfId="0" applyNumberFormat="1" applyFont="1" applyFill="1" applyBorder="1" applyAlignment="1">
      <alignment vertical="center"/>
    </xf>
    <xf numFmtId="4" fontId="25" fillId="4" borderId="15" xfId="0" applyNumberFormat="1" applyFont="1" applyFill="1" applyBorder="1" applyAlignment="1">
      <alignment vertical="center"/>
    </xf>
    <xf numFmtId="4" fontId="30" fillId="2" borderId="32" xfId="0" applyNumberFormat="1" applyFont="1" applyFill="1" applyBorder="1" applyAlignment="1">
      <alignment vertical="center"/>
    </xf>
    <xf numFmtId="4" fontId="30" fillId="4" borderId="15" xfId="0" applyNumberFormat="1" applyFont="1" applyFill="1" applyBorder="1" applyAlignment="1">
      <alignment vertical="center"/>
    </xf>
    <xf numFmtId="4" fontId="25" fillId="4" borderId="33" xfId="0" applyNumberFormat="1" applyFont="1" applyFill="1" applyBorder="1" applyAlignment="1">
      <alignment vertical="center"/>
    </xf>
    <xf numFmtId="4" fontId="30" fillId="2" borderId="25" xfId="0" applyNumberFormat="1" applyFont="1" applyFill="1" applyBorder="1" applyAlignment="1">
      <alignment vertical="center"/>
    </xf>
    <xf numFmtId="4" fontId="30" fillId="4" borderId="26" xfId="0" applyNumberFormat="1" applyFont="1" applyFill="1" applyBorder="1" applyAlignment="1">
      <alignment vertical="center"/>
    </xf>
    <xf numFmtId="4" fontId="30" fillId="2" borderId="26" xfId="0" applyNumberFormat="1" applyFont="1" applyFill="1" applyBorder="1" applyAlignment="1">
      <alignment vertical="center"/>
    </xf>
    <xf numFmtId="4" fontId="25" fillId="4" borderId="26" xfId="0" applyNumberFormat="1" applyFont="1" applyFill="1" applyBorder="1" applyAlignment="1">
      <alignment vertical="center"/>
    </xf>
    <xf numFmtId="4" fontId="30" fillId="2" borderId="15" xfId="0" applyNumberFormat="1" applyFont="1" applyFill="1" applyBorder="1" applyAlignment="1">
      <alignment vertical="center"/>
    </xf>
    <xf numFmtId="4" fontId="30" fillId="5" borderId="15" xfId="0" applyNumberFormat="1" applyFont="1" applyFill="1" applyBorder="1" applyAlignment="1">
      <alignment vertical="center"/>
    </xf>
    <xf numFmtId="4" fontId="25" fillId="2" borderId="15" xfId="0" applyNumberFormat="1" applyFont="1" applyFill="1" applyBorder="1" applyAlignment="1">
      <alignment vertical="center"/>
    </xf>
    <xf numFmtId="4" fontId="26" fillId="0" borderId="0" xfId="0" applyNumberFormat="1" applyFont="1"/>
    <xf numFmtId="0" fontId="26" fillId="0" borderId="0" xfId="0" applyFont="1"/>
    <xf numFmtId="4" fontId="26" fillId="0" borderId="26" xfId="0" applyNumberFormat="1" applyFont="1" applyBorder="1" applyAlignment="1">
      <alignment vertical="center"/>
    </xf>
    <xf numFmtId="4" fontId="34" fillId="4" borderId="26" xfId="0" applyNumberFormat="1" applyFont="1" applyFill="1" applyBorder="1" applyAlignment="1">
      <alignment vertical="center"/>
    </xf>
    <xf numFmtId="0" fontId="35" fillId="2" borderId="45" xfId="0" applyFont="1" applyFill="1" applyBorder="1" applyAlignment="1">
      <alignment horizontal="center" vertical="center" wrapText="1"/>
    </xf>
    <xf numFmtId="0" fontId="8" fillId="6" borderId="0" xfId="0" applyFont="1" applyFill="1"/>
    <xf numFmtId="4" fontId="16" fillId="0" borderId="5" xfId="0" applyNumberFormat="1" applyFont="1" applyBorder="1" applyAlignment="1">
      <alignment vertical="top"/>
    </xf>
    <xf numFmtId="4" fontId="26" fillId="2" borderId="26" xfId="0" applyNumberFormat="1" applyFont="1" applyFill="1" applyBorder="1" applyAlignment="1">
      <alignment vertical="center"/>
    </xf>
    <xf numFmtId="0" fontId="5" fillId="4" borderId="51" xfId="0" applyFont="1" applyFill="1" applyBorder="1" applyAlignment="1">
      <alignment vertical="center"/>
    </xf>
    <xf numFmtId="4" fontId="5" fillId="4" borderId="18" xfId="0" applyNumberFormat="1" applyFont="1" applyFill="1" applyBorder="1" applyAlignment="1">
      <alignment vertical="center"/>
    </xf>
    <xf numFmtId="4" fontId="5" fillId="4" borderId="19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3" fontId="5" fillId="0" borderId="0" xfId="0" applyNumberFormat="1" applyFont="1" applyAlignment="1">
      <alignment horizontal="left"/>
    </xf>
    <xf numFmtId="4" fontId="9" fillId="0" borderId="26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25" fillId="0" borderId="15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15" fillId="0" borderId="16" xfId="1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vertical="center"/>
    </xf>
    <xf numFmtId="4" fontId="5" fillId="4" borderId="56" xfId="0" applyNumberFormat="1" applyFont="1" applyFill="1" applyBorder="1" applyAlignment="1">
      <alignment vertical="center"/>
    </xf>
    <xf numFmtId="0" fontId="23" fillId="0" borderId="28" xfId="0" applyFont="1" applyBorder="1" applyAlignment="1">
      <alignment horizontal="left" vertical="center" wrapText="1"/>
    </xf>
    <xf numFmtId="4" fontId="5" fillId="10" borderId="51" xfId="0" applyNumberFormat="1" applyFont="1" applyFill="1" applyBorder="1" applyAlignment="1">
      <alignment vertical="center"/>
    </xf>
    <xf numFmtId="4" fontId="14" fillId="2" borderId="17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3" fillId="0" borderId="54" xfId="1" applyFont="1" applyBorder="1" applyAlignment="1" applyProtection="1">
      <alignment horizontal="center" vertical="center" textRotation="90" wrapText="1"/>
      <protection locked="0"/>
    </xf>
    <xf numFmtId="0" fontId="3" fillId="0" borderId="55" xfId="1" applyFont="1" applyBorder="1" applyAlignment="1" applyProtection="1">
      <alignment horizontal="center" vertical="center" textRotation="90" wrapText="1"/>
      <protection locked="0"/>
    </xf>
    <xf numFmtId="0" fontId="3" fillId="0" borderId="48" xfId="1" applyFont="1" applyBorder="1" applyAlignment="1" applyProtection="1">
      <alignment horizontal="center" vertical="center" textRotation="90" wrapText="1"/>
      <protection locked="0"/>
    </xf>
    <xf numFmtId="0" fontId="3" fillId="0" borderId="12" xfId="1" applyFont="1" applyBorder="1" applyAlignment="1" applyProtection="1">
      <alignment horizontal="center" vertical="center" textRotation="90" wrapText="1"/>
      <protection locked="0"/>
    </xf>
    <xf numFmtId="0" fontId="3" fillId="0" borderId="23" xfId="1" applyFont="1" applyBorder="1" applyAlignment="1" applyProtection="1">
      <alignment horizontal="center" vertical="center" textRotation="90" wrapText="1"/>
      <protection locked="0"/>
    </xf>
    <xf numFmtId="0" fontId="3" fillId="0" borderId="42" xfId="1" applyFont="1" applyBorder="1" applyAlignment="1" applyProtection="1">
      <alignment horizontal="center" vertical="center" textRotation="90" wrapText="1"/>
      <protection locked="0"/>
    </xf>
    <xf numFmtId="0" fontId="3" fillId="0" borderId="47" xfId="1" applyFont="1" applyBorder="1" applyAlignment="1" applyProtection="1">
      <alignment horizontal="center" vertical="center" textRotation="90" wrapText="1"/>
      <protection locked="0"/>
    </xf>
    <xf numFmtId="0" fontId="3" fillId="0" borderId="46" xfId="1" applyFont="1" applyBorder="1" applyAlignment="1" applyProtection="1">
      <alignment horizontal="center" vertical="center" textRotation="90" wrapText="1"/>
      <protection locked="0"/>
    </xf>
    <xf numFmtId="0" fontId="3" fillId="0" borderId="43" xfId="1" applyFont="1" applyBorder="1" applyAlignment="1" applyProtection="1">
      <alignment horizontal="center" vertical="center" textRotation="90" wrapText="1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49" fontId="7" fillId="3" borderId="54" xfId="2" applyNumberFormat="1" applyFont="1" applyFill="1" applyBorder="1" applyAlignment="1">
      <alignment horizontal="center" vertical="center" wrapText="1"/>
    </xf>
    <xf numFmtId="49" fontId="7" fillId="3" borderId="55" xfId="2" applyNumberFormat="1" applyFont="1" applyFill="1" applyBorder="1" applyAlignment="1">
      <alignment horizontal="center" vertical="center" wrapText="1"/>
    </xf>
    <xf numFmtId="49" fontId="7" fillId="3" borderId="48" xfId="2" applyNumberFormat="1" applyFont="1" applyFill="1" applyBorder="1" applyAlignment="1">
      <alignment horizontal="center" vertical="center" wrapText="1"/>
    </xf>
    <xf numFmtId="4" fontId="5" fillId="9" borderId="52" xfId="2" applyNumberFormat="1" applyFont="1" applyFill="1" applyBorder="1" applyAlignment="1">
      <alignment horizontal="center" vertical="center"/>
    </xf>
    <xf numFmtId="4" fontId="5" fillId="9" borderId="21" xfId="2" applyNumberFormat="1" applyFont="1" applyFill="1" applyBorder="1" applyAlignment="1">
      <alignment horizontal="center" vertical="center"/>
    </xf>
    <xf numFmtId="4" fontId="5" fillId="9" borderId="22" xfId="2" applyNumberFormat="1" applyFont="1" applyFill="1" applyBorder="1" applyAlignment="1">
      <alignment horizontal="center" vertical="center"/>
    </xf>
    <xf numFmtId="4" fontId="5" fillId="7" borderId="20" xfId="2" applyNumberFormat="1" applyFont="1" applyFill="1" applyBorder="1" applyAlignment="1">
      <alignment horizontal="center" vertical="center"/>
    </xf>
    <xf numFmtId="4" fontId="5" fillId="7" borderId="21" xfId="2" applyNumberFormat="1" applyFont="1" applyFill="1" applyBorder="1" applyAlignment="1">
      <alignment horizontal="center" vertical="center"/>
    </xf>
    <xf numFmtId="4" fontId="7" fillId="3" borderId="7" xfId="3" applyNumberFormat="1" applyFont="1" applyFill="1" applyBorder="1" applyAlignment="1">
      <alignment horizontal="center" vertical="center" wrapText="1"/>
    </xf>
    <xf numFmtId="4" fontId="7" fillId="3" borderId="31" xfId="3" applyNumberFormat="1" applyFont="1" applyFill="1" applyBorder="1" applyAlignment="1">
      <alignment horizontal="center" vertical="center" wrapText="1"/>
    </xf>
    <xf numFmtId="4" fontId="7" fillId="3" borderId="53" xfId="3" applyNumberFormat="1" applyFont="1" applyFill="1" applyBorder="1" applyAlignment="1">
      <alignment horizontal="center" vertical="center" wrapText="1"/>
    </xf>
    <xf numFmtId="49" fontId="7" fillId="0" borderId="54" xfId="2" applyNumberFormat="1" applyFont="1" applyBorder="1" applyAlignment="1">
      <alignment horizontal="center" vertical="center" wrapText="1"/>
    </xf>
    <xf numFmtId="49" fontId="7" fillId="0" borderId="55" xfId="2" applyNumberFormat="1" applyFont="1" applyBorder="1" applyAlignment="1">
      <alignment horizontal="center" vertical="center" wrapText="1"/>
    </xf>
    <xf numFmtId="49" fontId="7" fillId="0" borderId="48" xfId="2" applyNumberFormat="1" applyFont="1" applyBorder="1" applyAlignment="1">
      <alignment horizontal="center" vertical="center" wrapText="1"/>
    </xf>
    <xf numFmtId="4" fontId="5" fillId="3" borderId="52" xfId="3" applyNumberFormat="1" applyFont="1" applyFill="1" applyBorder="1" applyAlignment="1">
      <alignment horizontal="center" vertical="center"/>
    </xf>
    <xf numFmtId="4" fontId="5" fillId="3" borderId="21" xfId="3" applyNumberFormat="1" applyFont="1" applyFill="1" applyBorder="1" applyAlignment="1">
      <alignment horizontal="center" vertical="center"/>
    </xf>
    <xf numFmtId="4" fontId="5" fillId="3" borderId="22" xfId="3" applyNumberFormat="1" applyFont="1" applyFill="1" applyBorder="1" applyAlignment="1">
      <alignment horizontal="center" vertical="center"/>
    </xf>
    <xf numFmtId="49" fontId="4" fillId="0" borderId="52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>
      <alignment horizontal="center" vertical="center"/>
    </xf>
    <xf numFmtId="49" fontId="4" fillId="0" borderId="51" xfId="2" applyNumberFormat="1" applyFont="1" applyBorder="1" applyAlignment="1">
      <alignment horizontal="center" vertical="center"/>
    </xf>
    <xf numFmtId="4" fontId="7" fillId="2" borderId="7" xfId="3" applyNumberFormat="1" applyFont="1" applyFill="1" applyBorder="1" applyAlignment="1">
      <alignment horizontal="center" vertical="center" wrapText="1"/>
    </xf>
    <xf numFmtId="4" fontId="7" fillId="2" borderId="31" xfId="3" applyNumberFormat="1" applyFont="1" applyFill="1" applyBorder="1" applyAlignment="1">
      <alignment horizontal="center" vertical="center" wrapText="1"/>
    </xf>
    <xf numFmtId="4" fontId="7" fillId="2" borderId="53" xfId="3" applyNumberFormat="1" applyFont="1" applyFill="1" applyBorder="1" applyAlignment="1">
      <alignment horizontal="center" vertical="center" wrapText="1"/>
    </xf>
    <xf numFmtId="4" fontId="7" fillId="3" borderId="54" xfId="2" applyNumberFormat="1" applyFont="1" applyFill="1" applyBorder="1" applyAlignment="1">
      <alignment horizontal="center" vertical="center" wrapText="1"/>
    </xf>
    <xf numFmtId="4" fontId="7" fillId="3" borderId="48" xfId="2" applyNumberFormat="1" applyFont="1" applyFill="1" applyBorder="1" applyAlignment="1">
      <alignment horizontal="center" vertical="center" wrapText="1"/>
    </xf>
    <xf numFmtId="4" fontId="7" fillId="2" borderId="11" xfId="3" applyNumberFormat="1" applyFont="1" applyFill="1" applyBorder="1" applyAlignment="1">
      <alignment horizontal="center" vertical="center" wrapText="1"/>
    </xf>
    <xf numFmtId="4" fontId="7" fillId="2" borderId="50" xfId="3" applyNumberFormat="1" applyFont="1" applyFill="1" applyBorder="1" applyAlignment="1">
      <alignment horizontal="center" vertical="center" wrapText="1"/>
    </xf>
    <xf numFmtId="4" fontId="7" fillId="2" borderId="30" xfId="3" applyNumberFormat="1" applyFont="1" applyFill="1" applyBorder="1" applyAlignment="1">
      <alignment horizontal="center" vertical="center" wrapText="1"/>
    </xf>
    <xf numFmtId="4" fontId="7" fillId="2" borderId="54" xfId="3" applyNumberFormat="1" applyFont="1" applyFill="1" applyBorder="1" applyAlignment="1">
      <alignment horizontal="center" vertical="center" wrapText="1"/>
    </xf>
    <xf numFmtId="4" fontId="7" fillId="2" borderId="48" xfId="3" applyNumberFormat="1" applyFont="1" applyFill="1" applyBorder="1" applyAlignment="1">
      <alignment horizontal="center" vertical="center" wrapText="1"/>
    </xf>
    <xf numFmtId="4" fontId="7" fillId="3" borderId="7" xfId="2" applyNumberFormat="1" applyFont="1" applyFill="1" applyBorder="1" applyAlignment="1">
      <alignment horizontal="center" vertical="center" wrapText="1"/>
    </xf>
    <xf numFmtId="4" fontId="7" fillId="3" borderId="31" xfId="2" applyNumberFormat="1" applyFont="1" applyFill="1" applyBorder="1" applyAlignment="1">
      <alignment horizontal="center" vertical="center" wrapText="1"/>
    </xf>
    <xf numFmtId="4" fontId="7" fillId="2" borderId="54" xfId="2" applyNumberFormat="1" applyFont="1" applyFill="1" applyBorder="1" applyAlignment="1">
      <alignment horizontal="center" vertical="center" wrapText="1"/>
    </xf>
    <xf numFmtId="4" fontId="7" fillId="2" borderId="48" xfId="2" applyNumberFormat="1" applyFont="1" applyFill="1" applyBorder="1" applyAlignment="1">
      <alignment horizontal="center" vertical="center" wrapText="1"/>
    </xf>
    <xf numFmtId="4" fontId="7" fillId="0" borderId="7" xfId="3" applyNumberFormat="1" applyFont="1" applyBorder="1" applyAlignment="1">
      <alignment horizontal="center" vertical="center" wrapText="1"/>
    </xf>
    <xf numFmtId="4" fontId="7" fillId="0" borderId="31" xfId="3" applyNumberFormat="1" applyFont="1" applyBorder="1" applyAlignment="1">
      <alignment horizontal="center" vertical="center" wrapText="1"/>
    </xf>
    <xf numFmtId="4" fontId="7" fillId="0" borderId="53" xfId="3" applyNumberFormat="1" applyFont="1" applyBorder="1" applyAlignment="1">
      <alignment horizontal="center" vertical="center" wrapText="1"/>
    </xf>
    <xf numFmtId="4" fontId="33" fillId="3" borderId="54" xfId="2" applyNumberFormat="1" applyFont="1" applyFill="1" applyBorder="1" applyAlignment="1">
      <alignment horizontal="center" vertical="center" wrapText="1"/>
    </xf>
    <xf numFmtId="4" fontId="33" fillId="3" borderId="48" xfId="2" applyNumberFormat="1" applyFont="1" applyFill="1" applyBorder="1" applyAlignment="1">
      <alignment horizontal="center" vertical="center" wrapText="1"/>
    </xf>
    <xf numFmtId="4" fontId="7" fillId="0" borderId="54" xfId="3" applyNumberFormat="1" applyFont="1" applyBorder="1" applyAlignment="1">
      <alignment horizontal="center" vertical="center" wrapText="1"/>
    </xf>
    <xf numFmtId="4" fontId="7" fillId="0" borderId="48" xfId="3" applyNumberFormat="1" applyFont="1" applyBorder="1" applyAlignment="1">
      <alignment horizontal="center" vertical="center" wrapText="1"/>
    </xf>
    <xf numFmtId="49" fontId="7" fillId="3" borderId="10" xfId="2" applyNumberFormat="1" applyFont="1" applyFill="1" applyBorder="1" applyAlignment="1">
      <alignment horizontal="center" vertical="center" wrapText="1"/>
    </xf>
    <xf numFmtId="49" fontId="7" fillId="3" borderId="24" xfId="2" applyNumberFormat="1" applyFont="1" applyFill="1" applyBorder="1" applyAlignment="1">
      <alignment horizontal="center" vertical="center" wrapText="1"/>
    </xf>
    <xf numFmtId="49" fontId="7" fillId="3" borderId="49" xfId="2" applyNumberFormat="1" applyFont="1" applyFill="1" applyBorder="1" applyAlignment="1">
      <alignment horizontal="center" vertical="center" wrapText="1"/>
    </xf>
    <xf numFmtId="4" fontId="5" fillId="0" borderId="20" xfId="3" applyNumberFormat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center" vertical="center"/>
    </xf>
    <xf numFmtId="4" fontId="5" fillId="0" borderId="51" xfId="3" applyNumberFormat="1" applyFont="1" applyBorder="1" applyAlignment="1">
      <alignment horizontal="center" vertical="center"/>
    </xf>
    <xf numFmtId="4" fontId="7" fillId="3" borderId="54" xfId="3" applyNumberFormat="1" applyFont="1" applyFill="1" applyBorder="1" applyAlignment="1">
      <alignment horizontal="center" vertical="center" wrapText="1"/>
    </xf>
    <xf numFmtId="4" fontId="7" fillId="3" borderId="48" xfId="3" applyNumberFormat="1" applyFont="1" applyFill="1" applyBorder="1" applyAlignment="1">
      <alignment horizontal="center" vertical="center" wrapText="1"/>
    </xf>
    <xf numFmtId="4" fontId="4" fillId="0" borderId="52" xfId="3" applyNumberFormat="1" applyFont="1" applyBorder="1" applyAlignment="1">
      <alignment horizontal="center" vertical="center"/>
    </xf>
    <xf numFmtId="4" fontId="4" fillId="0" borderId="21" xfId="3" applyNumberFormat="1" applyFont="1" applyBorder="1" applyAlignment="1">
      <alignment horizontal="center" vertical="center"/>
    </xf>
    <xf numFmtId="4" fontId="4" fillId="0" borderId="22" xfId="3" applyNumberFormat="1" applyFont="1" applyBorder="1" applyAlignment="1">
      <alignment horizontal="center" vertical="center"/>
    </xf>
    <xf numFmtId="4" fontId="5" fillId="0" borderId="22" xfId="3" applyNumberFormat="1" applyFont="1" applyBorder="1" applyAlignment="1">
      <alignment horizontal="center" vertical="center"/>
    </xf>
    <xf numFmtId="4" fontId="5" fillId="3" borderId="20" xfId="3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 wrapText="1"/>
    </xf>
    <xf numFmtId="4" fontId="7" fillId="2" borderId="49" xfId="2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4" fontId="5" fillId="6" borderId="20" xfId="2" applyNumberFormat="1" applyFont="1" applyFill="1" applyBorder="1" applyAlignment="1">
      <alignment horizontal="center" vertical="center"/>
    </xf>
    <xf numFmtId="4" fontId="5" fillId="6" borderId="21" xfId="2" applyNumberFormat="1" applyFont="1" applyFill="1" applyBorder="1" applyAlignment="1">
      <alignment horizontal="center" vertical="center"/>
    </xf>
    <xf numFmtId="4" fontId="5" fillId="6" borderId="22" xfId="2" applyNumberFormat="1" applyFont="1" applyFill="1" applyBorder="1" applyAlignment="1">
      <alignment horizontal="center" vertical="center"/>
    </xf>
    <xf numFmtId="4" fontId="7" fillId="4" borderId="54" xfId="2" applyNumberFormat="1" applyFont="1" applyFill="1" applyBorder="1" applyAlignment="1">
      <alignment horizontal="center" vertical="center" wrapText="1"/>
    </xf>
    <xf numFmtId="4" fontId="7" fillId="4" borderId="48" xfId="2" applyNumberFormat="1" applyFont="1" applyFill="1" applyBorder="1" applyAlignment="1">
      <alignment horizontal="center" vertical="center" wrapText="1"/>
    </xf>
    <xf numFmtId="4" fontId="7" fillId="2" borderId="7" xfId="2" applyNumberFormat="1" applyFont="1" applyFill="1" applyBorder="1" applyAlignment="1">
      <alignment horizontal="center" vertical="center" wrapText="1"/>
    </xf>
    <xf numFmtId="4" fontId="7" fillId="2" borderId="31" xfId="2" applyNumberFormat="1" applyFont="1" applyFill="1" applyBorder="1" applyAlignment="1">
      <alignment horizontal="center" vertical="center" wrapText="1"/>
    </xf>
    <xf numFmtId="4" fontId="7" fillId="2" borderId="8" xfId="2" applyNumberFormat="1" applyFont="1" applyFill="1" applyBorder="1" applyAlignment="1">
      <alignment horizontal="center" vertical="center" wrapText="1"/>
    </xf>
    <xf numFmtId="0" fontId="20" fillId="2" borderId="20" xfId="1" applyFont="1" applyFill="1" applyBorder="1" applyAlignment="1" applyProtection="1">
      <alignment horizontal="center" vertical="center" wrapText="1"/>
      <protection locked="0"/>
    </xf>
    <xf numFmtId="0" fontId="20" fillId="2" borderId="21" xfId="1" applyFont="1" applyFill="1" applyBorder="1" applyAlignment="1" applyProtection="1">
      <alignment horizontal="center" vertical="center" wrapText="1"/>
      <protection locked="0"/>
    </xf>
    <xf numFmtId="4" fontId="17" fillId="4" borderId="54" xfId="2" applyNumberFormat="1" applyFont="1" applyFill="1" applyBorder="1" applyAlignment="1">
      <alignment horizontal="center" vertical="center" wrapText="1"/>
    </xf>
    <xf numFmtId="4" fontId="17" fillId="4" borderId="48" xfId="2" applyNumberFormat="1" applyFont="1" applyFill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center" vertical="center" wrapText="1"/>
    </xf>
    <xf numFmtId="4" fontId="7" fillId="0" borderId="31" xfId="2" applyNumberFormat="1" applyFont="1" applyBorder="1" applyAlignment="1">
      <alignment horizontal="center" vertical="center" wrapText="1"/>
    </xf>
    <xf numFmtId="4" fontId="7" fillId="0" borderId="8" xfId="2" applyNumberFormat="1" applyFont="1" applyBorder="1" applyAlignment="1">
      <alignment horizontal="center" vertical="center" wrapText="1"/>
    </xf>
    <xf numFmtId="4" fontId="7" fillId="8" borderId="47" xfId="2" applyNumberFormat="1" applyFont="1" applyFill="1" applyBorder="1" applyAlignment="1">
      <alignment horizontal="center" vertical="center" wrapText="1"/>
    </xf>
    <xf numFmtId="4" fontId="7" fillId="8" borderId="43" xfId="2" applyNumberFormat="1" applyFont="1" applyFill="1" applyBorder="1" applyAlignment="1">
      <alignment horizontal="center" vertical="center" wrapText="1"/>
    </xf>
  </cellXfs>
  <cellStyles count="5">
    <cellStyle name="Excel Built-in Normal" xfId="1" xr:uid="{ACBF00D9-7AE8-4932-AFE3-82A1C57633C1}"/>
    <cellStyle name="Normální" xfId="0" builtinId="0"/>
    <cellStyle name="Normální 2" xfId="4" xr:uid="{4E0F6E28-977C-42CA-AF96-997768A7E616}"/>
    <cellStyle name="normální_owssvr(1)" xfId="2" xr:uid="{486DF0E8-DD6C-4F41-83FF-034D49B56103}"/>
    <cellStyle name="normální_podklad-příjmy" xfId="3" xr:uid="{045657B6-5A51-4553-BCA9-82736CC19EC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66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umpová Lenka" id="{A5B65B1E-EC57-48C3-8531-5A27527E578B}" userId="S::lenka.rumpova@msk.cz::bf3dbe5c-5213-4740-80b1-0ad5e72958e2" providerId="AD"/>
  <person displayName="Kubíková Renata" id="{77DD2993-C8CA-4BB9-8734-AF9CF37DD283}" userId="S::renata.kubikova@msk.cz::921f28d0-3455-4c54-904e-5ab978323410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04-05T06:21:15.98" personId="{A5B65B1E-EC57-48C3-8531-5A27527E578B}" id="{04981F16-7948-4B12-AF2D-34FC49734023}">
    <text>Patří tady i vlastní P.O.? Z rozpočtu = 1.198,95 tis. Kč</text>
  </threadedComment>
  <threadedComment ref="I7" dT="2023-04-05T09:12:54.84" personId="{77DD2993-C8CA-4BB9-8734-AF9CF37DD283}" id="{1FFCA210-9E1F-48CE-AD75-ADB51E126524}" parentId="{04981F16-7948-4B12-AF2D-34FC49734023}">
    <text>Vlastní PO prosím zaznamenat do sloupce BL</text>
  </threadedComment>
  <threadedComment ref="I8" dT="2023-04-05T06:46:37.37" personId="{A5B65B1E-EC57-48C3-8531-5A27527E578B}" id="{43B34948-D126-47B7-B0CF-6EFEB974C17C}">
    <text>Z rozpočtu 2.519,02 tis. Kč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17DB-FF95-4D61-92FC-B4586C08CF78}">
  <sheetPr>
    <pageSetUpPr fitToPage="1"/>
  </sheetPr>
  <dimension ref="A1:CF115"/>
  <sheetViews>
    <sheetView tabSelected="1" zoomScale="84" zoomScaleNormal="84" workbookViewId="0">
      <pane xSplit="10" ySplit="6" topLeftCell="K17" activePane="bottomRight" state="frozen"/>
      <selection pane="topRight" activeCell="K1" sqref="K1"/>
      <selection pane="bottomLeft" activeCell="A7" sqref="A7"/>
      <selection pane="bottomRight" activeCell="C2" sqref="C1:D1048576"/>
    </sheetView>
  </sheetViews>
  <sheetFormatPr defaultColWidth="9.140625" defaultRowHeight="15" x14ac:dyDescent="0.25"/>
  <cols>
    <col min="1" max="1" width="4.7109375" customWidth="1"/>
    <col min="2" max="2" width="6.42578125" customWidth="1"/>
    <col min="3" max="3" width="6.5703125" hidden="1" customWidth="1"/>
    <col min="4" max="4" width="11.85546875" hidden="1" customWidth="1"/>
    <col min="5" max="5" width="5.140625" customWidth="1"/>
    <col min="6" max="6" width="49.28515625" customWidth="1"/>
    <col min="7" max="7" width="13.28515625" style="1" customWidth="1"/>
    <col min="8" max="8" width="5.85546875" style="1" hidden="1" customWidth="1"/>
    <col min="9" max="9" width="10.7109375" style="2" customWidth="1"/>
    <col min="10" max="10" width="30.5703125" style="2" hidden="1" customWidth="1"/>
    <col min="11" max="11" width="18.85546875" style="3" customWidth="1"/>
    <col min="12" max="12" width="15.5703125" customWidth="1"/>
    <col min="13" max="14" width="13.7109375" customWidth="1"/>
    <col min="15" max="15" width="12.7109375" customWidth="1"/>
    <col min="16" max="16" width="11" style="4" customWidth="1"/>
    <col min="17" max="17" width="13.42578125" style="4" customWidth="1"/>
    <col min="18" max="18" width="18.85546875" style="4" customWidth="1"/>
    <col min="19" max="19" width="16" style="3" customWidth="1"/>
    <col min="20" max="20" width="17.42578125" customWidth="1"/>
    <col min="21" max="23" width="15.28515625" customWidth="1"/>
    <col min="24" max="24" width="18.5703125" customWidth="1"/>
    <col min="25" max="25" width="14.85546875" style="5" customWidth="1"/>
    <col min="26" max="26" width="15" bestFit="1" customWidth="1"/>
    <col min="27" max="28" width="15.7109375" customWidth="1"/>
    <col min="29" max="29" width="13.42578125" hidden="1" customWidth="1"/>
    <col min="30" max="30" width="18.140625" customWidth="1"/>
    <col min="31" max="31" width="14.140625" style="3" customWidth="1"/>
    <col min="32" max="32" width="12.5703125" style="6" customWidth="1"/>
    <col min="33" max="33" width="13.7109375" style="7" customWidth="1"/>
    <col min="34" max="34" width="9.85546875" customWidth="1"/>
    <col min="35" max="35" width="13.28515625" hidden="1" customWidth="1"/>
    <col min="36" max="36" width="15.140625" style="8" bestFit="1" customWidth="1"/>
    <col min="37" max="37" width="14" customWidth="1"/>
    <col min="38" max="38" width="15.140625" bestFit="1" customWidth="1"/>
    <col min="39" max="39" width="10.7109375" customWidth="1"/>
    <col min="40" max="40" width="15.85546875" customWidth="1"/>
    <col min="41" max="41" width="15.42578125" style="8" customWidth="1"/>
    <col min="42" max="42" width="14.42578125" customWidth="1"/>
    <col min="43" max="43" width="13.42578125" customWidth="1"/>
    <col min="44" max="44" width="14.28515625" style="3" customWidth="1"/>
    <col min="45" max="45" width="13.42578125" customWidth="1"/>
    <col min="46" max="46" width="10.7109375" hidden="1" customWidth="1"/>
    <col min="47" max="47" width="13.28515625" hidden="1" customWidth="1"/>
    <col min="48" max="48" width="13.7109375" style="3" hidden="1" customWidth="1"/>
    <col min="49" max="49" width="13.28515625" hidden="1" customWidth="1"/>
    <col min="50" max="50" width="13.42578125" hidden="1" customWidth="1"/>
    <col min="51" max="51" width="13.7109375" hidden="1" customWidth="1"/>
    <col min="52" max="52" width="14.85546875" style="3" hidden="1" customWidth="1"/>
    <col min="53" max="53" width="14.7109375" hidden="1" customWidth="1"/>
    <col min="54" max="54" width="13.140625" hidden="1" customWidth="1"/>
    <col min="55" max="55" width="14.28515625" hidden="1" customWidth="1"/>
    <col min="56" max="56" width="14.28515625" style="3" hidden="1" customWidth="1"/>
    <col min="57" max="57" width="14.5703125" hidden="1" customWidth="1"/>
    <col min="58" max="58" width="9.7109375" hidden="1" customWidth="1"/>
    <col min="59" max="59" width="13.42578125" hidden="1" customWidth="1"/>
    <col min="60" max="60" width="12.7109375" style="3" hidden="1" customWidth="1"/>
    <col min="61" max="61" width="11.7109375" hidden="1" customWidth="1"/>
    <col min="62" max="62" width="12.7109375" hidden="1" customWidth="1"/>
    <col min="63" max="63" width="13.28515625" hidden="1" customWidth="1"/>
    <col min="64" max="64" width="16.28515625" customWidth="1"/>
    <col min="65" max="65" width="16.7109375" customWidth="1"/>
    <col min="66" max="66" width="15.140625" style="3" bestFit="1" customWidth="1"/>
    <col min="67" max="67" width="11.7109375" hidden="1" customWidth="1"/>
    <col min="68" max="68" width="38.85546875" hidden="1" customWidth="1"/>
    <col min="69" max="78" width="0" hidden="1" customWidth="1"/>
    <col min="80" max="80" width="10" bestFit="1" customWidth="1"/>
    <col min="81" max="81" width="9.7109375" bestFit="1" customWidth="1"/>
  </cols>
  <sheetData>
    <row r="1" spans="1:84" ht="25.5" customHeight="1" x14ac:dyDescent="0.25">
      <c r="A1" s="155" t="s">
        <v>77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7"/>
      <c r="BV1" t="s">
        <v>0</v>
      </c>
    </row>
    <row r="2" spans="1:84" ht="18.75" customHeight="1" thickBot="1" x14ac:dyDescent="0.3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128"/>
      <c r="BM2" s="79"/>
      <c r="BN2" s="80"/>
    </row>
    <row r="3" spans="1:84" ht="21" customHeight="1" x14ac:dyDescent="0.25">
      <c r="A3" s="158" t="s">
        <v>2</v>
      </c>
      <c r="B3" s="158" t="s">
        <v>3</v>
      </c>
      <c r="C3" s="161" t="s">
        <v>4</v>
      </c>
      <c r="D3" s="9"/>
      <c r="E3" s="164" t="s">
        <v>5</v>
      </c>
      <c r="F3" s="167" t="s">
        <v>6</v>
      </c>
      <c r="G3" s="170" t="s">
        <v>7</v>
      </c>
      <c r="H3" s="170" t="s">
        <v>8</v>
      </c>
      <c r="I3" s="173" t="s">
        <v>9</v>
      </c>
      <c r="J3" s="70"/>
      <c r="K3" s="193" t="s">
        <v>10</v>
      </c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5"/>
      <c r="AD3" s="10"/>
      <c r="AE3" s="225" t="s">
        <v>11</v>
      </c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7"/>
      <c r="BL3" s="217" t="s">
        <v>12</v>
      </c>
      <c r="BM3" s="187" t="s">
        <v>13</v>
      </c>
      <c r="BN3" s="176" t="s">
        <v>14</v>
      </c>
    </row>
    <row r="4" spans="1:84" x14ac:dyDescent="0.25">
      <c r="A4" s="159"/>
      <c r="B4" s="159"/>
      <c r="C4" s="162"/>
      <c r="D4" s="11"/>
      <c r="E4" s="165"/>
      <c r="F4" s="168"/>
      <c r="G4" s="171"/>
      <c r="H4" s="171"/>
      <c r="I4" s="174"/>
      <c r="J4" s="57"/>
      <c r="K4" s="179" t="s">
        <v>76</v>
      </c>
      <c r="L4" s="180"/>
      <c r="M4" s="180"/>
      <c r="N4" s="180"/>
      <c r="O4" s="180"/>
      <c r="P4" s="180"/>
      <c r="Q4" s="180"/>
      <c r="R4" s="181"/>
      <c r="S4" s="182" t="s">
        <v>15</v>
      </c>
      <c r="T4" s="183"/>
      <c r="U4" s="183"/>
      <c r="V4" s="183"/>
      <c r="W4" s="183"/>
      <c r="X4" s="183"/>
      <c r="Y4" s="235" t="s">
        <v>16</v>
      </c>
      <c r="Z4" s="236"/>
      <c r="AA4" s="236"/>
      <c r="AB4" s="236"/>
      <c r="AC4" s="236"/>
      <c r="AD4" s="237"/>
      <c r="AE4" s="220" t="s">
        <v>17</v>
      </c>
      <c r="AF4" s="221"/>
      <c r="AG4" s="221"/>
      <c r="AH4" s="221"/>
      <c r="AI4" s="228"/>
      <c r="AJ4" s="229" t="s">
        <v>18</v>
      </c>
      <c r="AK4" s="191"/>
      <c r="AL4" s="191"/>
      <c r="AM4" s="191"/>
      <c r="AN4" s="192"/>
      <c r="AO4" s="221" t="s">
        <v>19</v>
      </c>
      <c r="AP4" s="221"/>
      <c r="AQ4" s="228"/>
      <c r="AR4" s="229" t="s">
        <v>20</v>
      </c>
      <c r="AS4" s="191"/>
      <c r="AT4" s="191"/>
      <c r="AU4" s="192"/>
      <c r="AV4" s="220" t="s">
        <v>21</v>
      </c>
      <c r="AW4" s="221"/>
      <c r="AX4" s="221"/>
      <c r="AY4" s="228"/>
      <c r="AZ4" s="229" t="s">
        <v>22</v>
      </c>
      <c r="BA4" s="191"/>
      <c r="BB4" s="191"/>
      <c r="BC4" s="192"/>
      <c r="BD4" s="220" t="s">
        <v>23</v>
      </c>
      <c r="BE4" s="221"/>
      <c r="BF4" s="221"/>
      <c r="BG4" s="222"/>
      <c r="BH4" s="190" t="s">
        <v>24</v>
      </c>
      <c r="BI4" s="191"/>
      <c r="BJ4" s="191"/>
      <c r="BK4" s="192"/>
      <c r="BL4" s="218"/>
      <c r="BM4" s="188"/>
      <c r="BN4" s="177"/>
    </row>
    <row r="5" spans="1:84" ht="21" customHeight="1" x14ac:dyDescent="0.25">
      <c r="A5" s="159"/>
      <c r="B5" s="159"/>
      <c r="C5" s="162"/>
      <c r="D5" s="11"/>
      <c r="E5" s="165"/>
      <c r="F5" s="168"/>
      <c r="G5" s="171"/>
      <c r="H5" s="171"/>
      <c r="I5" s="174"/>
      <c r="J5" s="69"/>
      <c r="K5" s="245" t="s">
        <v>65</v>
      </c>
      <c r="L5" s="247" t="s">
        <v>25</v>
      </c>
      <c r="M5" s="248"/>
      <c r="N5" s="248"/>
      <c r="O5" s="249"/>
      <c r="P5" s="250" t="s">
        <v>26</v>
      </c>
      <c r="Q5" s="250" t="s">
        <v>27</v>
      </c>
      <c r="R5" s="230" t="s">
        <v>28</v>
      </c>
      <c r="S5" s="238" t="s">
        <v>29</v>
      </c>
      <c r="T5" s="240" t="s">
        <v>25</v>
      </c>
      <c r="U5" s="241"/>
      <c r="V5" s="241"/>
      <c r="W5" s="242"/>
      <c r="X5" s="230" t="s">
        <v>30</v>
      </c>
      <c r="Y5" s="199" t="s">
        <v>31</v>
      </c>
      <c r="Z5" s="206" t="s">
        <v>25</v>
      </c>
      <c r="AA5" s="207"/>
      <c r="AB5" s="207"/>
      <c r="AC5" s="207"/>
      <c r="AD5" s="64"/>
      <c r="AE5" s="208" t="s">
        <v>32</v>
      </c>
      <c r="AF5" s="210" t="s">
        <v>25</v>
      </c>
      <c r="AG5" s="211"/>
      <c r="AH5" s="211"/>
      <c r="AI5" s="212"/>
      <c r="AJ5" s="213" t="s">
        <v>33</v>
      </c>
      <c r="AK5" s="184" t="s">
        <v>25</v>
      </c>
      <c r="AL5" s="185"/>
      <c r="AM5" s="185"/>
      <c r="AN5" s="186"/>
      <c r="AO5" s="201" t="s">
        <v>32</v>
      </c>
      <c r="AP5" s="203" t="s">
        <v>25</v>
      </c>
      <c r="AQ5" s="198"/>
      <c r="AR5" s="199" t="s">
        <v>33</v>
      </c>
      <c r="AS5" s="184" t="s">
        <v>25</v>
      </c>
      <c r="AT5" s="185"/>
      <c r="AU5" s="186"/>
      <c r="AV5" s="204" t="s">
        <v>32</v>
      </c>
      <c r="AW5" s="196" t="s">
        <v>25</v>
      </c>
      <c r="AX5" s="197"/>
      <c r="AY5" s="198"/>
      <c r="AZ5" s="199" t="s">
        <v>33</v>
      </c>
      <c r="BA5" s="184" t="s">
        <v>25</v>
      </c>
      <c r="BB5" s="185"/>
      <c r="BC5" s="186"/>
      <c r="BD5" s="215" t="s">
        <v>32</v>
      </c>
      <c r="BE5" s="210" t="s">
        <v>25</v>
      </c>
      <c r="BF5" s="211"/>
      <c r="BG5" s="212"/>
      <c r="BH5" s="223" t="s">
        <v>33</v>
      </c>
      <c r="BI5" s="184" t="s">
        <v>25</v>
      </c>
      <c r="BJ5" s="185"/>
      <c r="BK5" s="186"/>
      <c r="BL5" s="218"/>
      <c r="BM5" s="188"/>
      <c r="BN5" s="177"/>
    </row>
    <row r="6" spans="1:84" ht="74.25" customHeight="1" thickBot="1" x14ac:dyDescent="0.3">
      <c r="A6" s="160"/>
      <c r="B6" s="160"/>
      <c r="C6" s="163"/>
      <c r="D6" s="59" t="s">
        <v>34</v>
      </c>
      <c r="E6" s="166"/>
      <c r="F6" s="169"/>
      <c r="G6" s="172"/>
      <c r="H6" s="172"/>
      <c r="I6" s="175"/>
      <c r="J6" s="71" t="s">
        <v>35</v>
      </c>
      <c r="K6" s="246"/>
      <c r="L6" s="60" t="s">
        <v>36</v>
      </c>
      <c r="M6" s="94" t="s">
        <v>37</v>
      </c>
      <c r="N6" s="62" t="s">
        <v>38</v>
      </c>
      <c r="O6" s="61" t="s">
        <v>39</v>
      </c>
      <c r="P6" s="251"/>
      <c r="Q6" s="251"/>
      <c r="R6" s="231"/>
      <c r="S6" s="239"/>
      <c r="T6" s="63" t="s">
        <v>40</v>
      </c>
      <c r="U6" s="93" t="s">
        <v>37</v>
      </c>
      <c r="V6" s="62" t="s">
        <v>38</v>
      </c>
      <c r="W6" s="62" t="s">
        <v>39</v>
      </c>
      <c r="X6" s="231"/>
      <c r="Y6" s="200"/>
      <c r="Z6" s="65" t="s">
        <v>40</v>
      </c>
      <c r="AA6" s="95" t="s">
        <v>37</v>
      </c>
      <c r="AB6" s="66" t="s">
        <v>38</v>
      </c>
      <c r="AC6" s="66" t="s">
        <v>39</v>
      </c>
      <c r="AD6" s="67" t="s">
        <v>41</v>
      </c>
      <c r="AE6" s="209"/>
      <c r="AF6" s="68" t="s">
        <v>40</v>
      </c>
      <c r="AG6" s="93" t="s">
        <v>37</v>
      </c>
      <c r="AH6" s="61" t="s">
        <v>39</v>
      </c>
      <c r="AI6" s="62" t="s">
        <v>42</v>
      </c>
      <c r="AJ6" s="214"/>
      <c r="AK6" s="65" t="s">
        <v>40</v>
      </c>
      <c r="AL6" s="95" t="s">
        <v>37</v>
      </c>
      <c r="AM6" s="66" t="s">
        <v>39</v>
      </c>
      <c r="AN6" s="67" t="s">
        <v>43</v>
      </c>
      <c r="AO6" s="202"/>
      <c r="AP6" s="62" t="s">
        <v>40</v>
      </c>
      <c r="AQ6" s="62" t="s">
        <v>44</v>
      </c>
      <c r="AR6" s="200"/>
      <c r="AS6" s="65" t="s">
        <v>40</v>
      </c>
      <c r="AT6" s="66" t="s">
        <v>39</v>
      </c>
      <c r="AU6" s="66" t="s">
        <v>45</v>
      </c>
      <c r="AV6" s="205"/>
      <c r="AW6" s="63" t="s">
        <v>40</v>
      </c>
      <c r="AX6" s="62" t="s">
        <v>39</v>
      </c>
      <c r="AY6" s="62" t="s">
        <v>46</v>
      </c>
      <c r="AZ6" s="200"/>
      <c r="BA6" s="65" t="s">
        <v>40</v>
      </c>
      <c r="BB6" s="66" t="s">
        <v>39</v>
      </c>
      <c r="BC6" s="66" t="s">
        <v>46</v>
      </c>
      <c r="BD6" s="216"/>
      <c r="BE6" s="68" t="s">
        <v>40</v>
      </c>
      <c r="BF6" s="61" t="s">
        <v>39</v>
      </c>
      <c r="BG6" s="68" t="s">
        <v>47</v>
      </c>
      <c r="BH6" s="224"/>
      <c r="BI6" s="65" t="s">
        <v>40</v>
      </c>
      <c r="BJ6" s="66" t="s">
        <v>39</v>
      </c>
      <c r="BK6" s="66" t="s">
        <v>47</v>
      </c>
      <c r="BL6" s="219"/>
      <c r="BM6" s="189"/>
      <c r="BN6" s="178"/>
      <c r="BP6" s="4" t="s">
        <v>48</v>
      </c>
    </row>
    <row r="7" spans="1:84" s="13" customFormat="1" ht="48" customHeight="1" x14ac:dyDescent="0.2">
      <c r="A7" s="35">
        <v>1</v>
      </c>
      <c r="B7" s="26" t="s">
        <v>49</v>
      </c>
      <c r="C7" s="26" t="s">
        <v>50</v>
      </c>
      <c r="D7" s="16" t="s">
        <v>67</v>
      </c>
      <c r="E7" s="55">
        <v>7</v>
      </c>
      <c r="F7" s="77" t="s">
        <v>51</v>
      </c>
      <c r="G7" s="96">
        <v>4002</v>
      </c>
      <c r="H7" s="58"/>
      <c r="I7" s="97">
        <v>1198.95</v>
      </c>
      <c r="J7" s="73"/>
      <c r="K7" s="17">
        <f>L7+M7+O7+N7</f>
        <v>38175.11</v>
      </c>
      <c r="L7" s="91">
        <v>175.11</v>
      </c>
      <c r="M7" s="91">
        <v>38000</v>
      </c>
      <c r="N7" s="56">
        <v>0</v>
      </c>
      <c r="O7" s="29"/>
      <c r="P7" s="138">
        <v>3127</v>
      </c>
      <c r="Q7" s="139">
        <v>6351</v>
      </c>
      <c r="R7" s="82">
        <v>38175110</v>
      </c>
      <c r="S7" s="30">
        <f>T7+U7+V7</f>
        <v>-10000</v>
      </c>
      <c r="T7" s="31">
        <v>0</v>
      </c>
      <c r="U7" s="135">
        <v>-10000</v>
      </c>
      <c r="V7" s="56">
        <v>0</v>
      </c>
      <c r="W7" s="56">
        <v>0</v>
      </c>
      <c r="X7" s="82">
        <v>-10000000</v>
      </c>
      <c r="Y7" s="19">
        <f>Z7+AA7</f>
        <v>28175.11</v>
      </c>
      <c r="Z7" s="32">
        <f>L7+T7</f>
        <v>175.11</v>
      </c>
      <c r="AA7" s="32">
        <f t="shared" ref="Z7:AB23" si="0">M7+U7</f>
        <v>28000</v>
      </c>
      <c r="AB7" s="32">
        <f t="shared" si="0"/>
        <v>0</v>
      </c>
      <c r="AC7" s="32"/>
      <c r="AD7" s="34">
        <f>R7+X7</f>
        <v>28175110</v>
      </c>
      <c r="AE7" s="22">
        <f>AF7+AG7+AH7</f>
        <v>24000</v>
      </c>
      <c r="AF7" s="31">
        <v>0</v>
      </c>
      <c r="AG7" s="31">
        <v>24000</v>
      </c>
      <c r="AH7" s="31">
        <v>0</v>
      </c>
      <c r="AI7" s="31">
        <v>0</v>
      </c>
      <c r="AJ7" s="23">
        <f>AK7+AL7</f>
        <v>34000</v>
      </c>
      <c r="AK7" s="32">
        <f>AF7</f>
        <v>0</v>
      </c>
      <c r="AL7" s="32">
        <f>AG7+10000</f>
        <v>34000</v>
      </c>
      <c r="AM7" s="32">
        <f t="shared" ref="AM7:AN7" si="1">AH7</f>
        <v>0</v>
      </c>
      <c r="AN7" s="34">
        <f t="shared" si="1"/>
        <v>0</v>
      </c>
      <c r="AO7" s="42">
        <f>AP7</f>
        <v>0</v>
      </c>
      <c r="AP7" s="31">
        <v>0</v>
      </c>
      <c r="AQ7" s="31">
        <v>0</v>
      </c>
      <c r="AR7" s="23">
        <f>AS7</f>
        <v>0</v>
      </c>
      <c r="AS7" s="32">
        <f t="shared" ref="AS7:AS17" si="2">AP7</f>
        <v>0</v>
      </c>
      <c r="AT7" s="32"/>
      <c r="AU7" s="32">
        <v>0</v>
      </c>
      <c r="AV7" s="36">
        <f>AW7</f>
        <v>0</v>
      </c>
      <c r="AW7" s="31">
        <v>0</v>
      </c>
      <c r="AX7" s="31">
        <v>0</v>
      </c>
      <c r="AY7" s="31">
        <v>0</v>
      </c>
      <c r="AZ7" s="32">
        <f>BA7</f>
        <v>0</v>
      </c>
      <c r="BA7" s="32">
        <f t="shared" ref="BA7:BA17" si="3">AW7</f>
        <v>0</v>
      </c>
      <c r="BB7" s="32">
        <f t="shared" ref="BB7:BB17" si="4">AX7</f>
        <v>0</v>
      </c>
      <c r="BC7" s="32">
        <f t="shared" ref="BC7:BC17" si="5">AY7</f>
        <v>0</v>
      </c>
      <c r="BD7" s="36">
        <f>BE7</f>
        <v>0</v>
      </c>
      <c r="BE7" s="31">
        <v>0</v>
      </c>
      <c r="BF7" s="31">
        <v>0</v>
      </c>
      <c r="BG7" s="31">
        <v>0</v>
      </c>
      <c r="BH7" s="88">
        <f>BI7</f>
        <v>0</v>
      </c>
      <c r="BI7" s="32">
        <f t="shared" ref="BI7:BK17" si="6">BE7</f>
        <v>0</v>
      </c>
      <c r="BJ7" s="32">
        <f t="shared" si="6"/>
        <v>0</v>
      </c>
      <c r="BK7" s="32">
        <f t="shared" si="6"/>
        <v>0</v>
      </c>
      <c r="BL7" s="33">
        <f>BK7+BC7+AU7+AN7+190.53</f>
        <v>190.53</v>
      </c>
      <c r="BM7" s="89">
        <f t="shared" ref="BM7:BM12" si="7">I7+K7+AE7+AO7+AV7+BD7+BL7</f>
        <v>63564.59</v>
      </c>
      <c r="BN7" s="90">
        <f>I7+Y7+AJ7+AR7+BL7+BH7+AZ7</f>
        <v>63564.59</v>
      </c>
      <c r="BO7" s="12">
        <f>BM7-BN7</f>
        <v>0</v>
      </c>
    </row>
    <row r="8" spans="1:84" s="13" customFormat="1" ht="39.75" customHeight="1" x14ac:dyDescent="0.2">
      <c r="A8" s="126">
        <v>1</v>
      </c>
      <c r="B8" s="39" t="s">
        <v>52</v>
      </c>
      <c r="C8" s="39" t="s">
        <v>50</v>
      </c>
      <c r="D8" s="16" t="s">
        <v>67</v>
      </c>
      <c r="E8" s="51">
        <v>7</v>
      </c>
      <c r="F8" s="148" t="s">
        <v>53</v>
      </c>
      <c r="G8" s="96">
        <v>5482</v>
      </c>
      <c r="H8" s="83"/>
      <c r="I8" s="97">
        <v>2519.4299999999998</v>
      </c>
      <c r="J8" s="74"/>
      <c r="K8" s="17">
        <f>L8+M8+O8+N8</f>
        <v>179974.48</v>
      </c>
      <c r="L8" s="92">
        <v>0</v>
      </c>
      <c r="M8" s="92">
        <v>179974.48</v>
      </c>
      <c r="N8" s="56">
        <v>0</v>
      </c>
      <c r="O8" s="56">
        <v>0</v>
      </c>
      <c r="P8" s="85">
        <v>3522</v>
      </c>
      <c r="Q8" s="140">
        <v>6351</v>
      </c>
      <c r="R8" s="72">
        <v>179974480</v>
      </c>
      <c r="S8" s="17">
        <f t="shared" ref="S8:S10" si="8">T8+U8+V8</f>
        <v>-159974</v>
      </c>
      <c r="T8" s="18">
        <v>0</v>
      </c>
      <c r="U8" s="136">
        <v>-159974</v>
      </c>
      <c r="V8" s="56">
        <v>0</v>
      </c>
      <c r="W8" s="56">
        <v>0</v>
      </c>
      <c r="X8" s="82">
        <v>-159974000</v>
      </c>
      <c r="Y8" s="27">
        <f>Z8+AA8</f>
        <v>20000.48000000001</v>
      </c>
      <c r="Z8" s="20">
        <f t="shared" si="0"/>
        <v>0</v>
      </c>
      <c r="AA8" s="20">
        <f>M8+U8</f>
        <v>20000.48000000001</v>
      </c>
      <c r="AB8" s="20">
        <f t="shared" si="0"/>
        <v>0</v>
      </c>
      <c r="AC8" s="20"/>
      <c r="AD8" s="34">
        <f>R8+X8</f>
        <v>20000480</v>
      </c>
      <c r="AE8" s="24">
        <f t="shared" ref="AE8:AE14" si="9">AF8+AG8+AH8</f>
        <v>0</v>
      </c>
      <c r="AF8" s="18">
        <v>0</v>
      </c>
      <c r="AG8" s="18">
        <v>0</v>
      </c>
      <c r="AH8" s="18">
        <v>0</v>
      </c>
      <c r="AI8" s="18">
        <v>0</v>
      </c>
      <c r="AJ8" s="86">
        <f>AK8+AL8</f>
        <v>132489</v>
      </c>
      <c r="AK8" s="20">
        <f t="shared" ref="AK8:AK26" si="10">AF8</f>
        <v>0</v>
      </c>
      <c r="AL8" s="32">
        <v>132489</v>
      </c>
      <c r="AM8" s="20">
        <f>AH8</f>
        <v>0</v>
      </c>
      <c r="AN8" s="21">
        <f t="shared" ref="AN8" si="11">AI8</f>
        <v>0</v>
      </c>
      <c r="AO8" s="42">
        <f t="shared" ref="AO8:AO17" si="12">AP8</f>
        <v>0</v>
      </c>
      <c r="AP8" s="18">
        <v>0</v>
      </c>
      <c r="AQ8" s="18">
        <v>0</v>
      </c>
      <c r="AR8" s="23">
        <f t="shared" ref="AR8:AR17" si="13">AS8</f>
        <v>0</v>
      </c>
      <c r="AS8" s="20">
        <f t="shared" si="2"/>
        <v>0</v>
      </c>
      <c r="AT8" s="20"/>
      <c r="AU8" s="20">
        <v>0</v>
      </c>
      <c r="AV8" s="36">
        <f t="shared" ref="AV8:AV17" si="14">AW8</f>
        <v>0</v>
      </c>
      <c r="AW8" s="18">
        <v>0</v>
      </c>
      <c r="AX8" s="18">
        <v>0</v>
      </c>
      <c r="AY8" s="18">
        <v>0</v>
      </c>
      <c r="AZ8" s="32">
        <f t="shared" ref="AZ8:AZ17" si="15">BA8</f>
        <v>0</v>
      </c>
      <c r="BA8" s="20">
        <f t="shared" si="3"/>
        <v>0</v>
      </c>
      <c r="BB8" s="20">
        <f t="shared" si="4"/>
        <v>0</v>
      </c>
      <c r="BC8" s="20">
        <f t="shared" si="5"/>
        <v>0</v>
      </c>
      <c r="BD8" s="87">
        <f t="shared" ref="BD8:BD17" si="16">BE8</f>
        <v>0</v>
      </c>
      <c r="BE8" s="18">
        <v>0</v>
      </c>
      <c r="BF8" s="18">
        <v>0</v>
      </c>
      <c r="BG8" s="18">
        <v>0</v>
      </c>
      <c r="BH8" s="28">
        <f t="shared" ref="BH8:BH17" si="17">BI8</f>
        <v>0</v>
      </c>
      <c r="BI8" s="20">
        <f t="shared" si="6"/>
        <v>0</v>
      </c>
      <c r="BJ8" s="20">
        <f t="shared" si="6"/>
        <v>0</v>
      </c>
      <c r="BK8" s="20">
        <f t="shared" si="6"/>
        <v>0</v>
      </c>
      <c r="BL8" s="25">
        <v>424.32</v>
      </c>
      <c r="BM8" s="89">
        <f t="shared" si="7"/>
        <v>182918.23</v>
      </c>
      <c r="BN8" s="23">
        <f>I8+Y8+AJ8+AR8+BL8+BH8+AZ8</f>
        <v>155433.23000000001</v>
      </c>
      <c r="BO8" s="12">
        <f>BM8-BN8</f>
        <v>27485</v>
      </c>
      <c r="BP8" s="13" t="s">
        <v>62</v>
      </c>
      <c r="BQ8" s="127">
        <v>27900</v>
      </c>
      <c r="BR8" s="50">
        <f>BQ8-BO8</f>
        <v>415</v>
      </c>
    </row>
    <row r="9" spans="1:84" s="13" customFormat="1" ht="39.75" customHeight="1" x14ac:dyDescent="0.2">
      <c r="A9" s="38">
        <v>1</v>
      </c>
      <c r="B9" s="39" t="s">
        <v>49</v>
      </c>
      <c r="C9" s="39" t="s">
        <v>54</v>
      </c>
      <c r="D9" s="16" t="s">
        <v>67</v>
      </c>
      <c r="E9" s="51">
        <v>7</v>
      </c>
      <c r="F9" s="84" t="s">
        <v>55</v>
      </c>
      <c r="G9" s="96">
        <v>5867</v>
      </c>
      <c r="H9" s="83"/>
      <c r="I9" s="41">
        <v>2058.21</v>
      </c>
      <c r="J9" s="74"/>
      <c r="K9" s="17">
        <f t="shared" ref="K9:K26" si="18">L9+M9+O9+N9</f>
        <v>60703.040000000001</v>
      </c>
      <c r="L9" s="92">
        <v>0</v>
      </c>
      <c r="M9" s="92">
        <v>60703.040000000001</v>
      </c>
      <c r="N9" s="56">
        <v>0</v>
      </c>
      <c r="O9" s="56">
        <v>0</v>
      </c>
      <c r="P9" s="85">
        <v>3127</v>
      </c>
      <c r="Q9" s="140">
        <v>6121</v>
      </c>
      <c r="R9" s="72">
        <v>0</v>
      </c>
      <c r="S9" s="17">
        <f t="shared" si="8"/>
        <v>-30000</v>
      </c>
      <c r="T9" s="18">
        <v>0</v>
      </c>
      <c r="U9" s="136">
        <v>-30000</v>
      </c>
      <c r="V9" s="56">
        <v>0</v>
      </c>
      <c r="W9" s="56">
        <v>0</v>
      </c>
      <c r="X9" s="72">
        <v>0</v>
      </c>
      <c r="Y9" s="27">
        <f t="shared" ref="Y9:Y15" si="19">Z9+AA9</f>
        <v>30703.040000000001</v>
      </c>
      <c r="Z9" s="20">
        <f t="shared" si="0"/>
        <v>0</v>
      </c>
      <c r="AA9" s="20">
        <f>M9+U9</f>
        <v>30703.040000000001</v>
      </c>
      <c r="AB9" s="20">
        <f t="shared" si="0"/>
        <v>0</v>
      </c>
      <c r="AC9" s="20"/>
      <c r="AD9" s="34">
        <f t="shared" ref="AD9:AD12" si="20">R9+X9</f>
        <v>0</v>
      </c>
      <c r="AE9" s="24">
        <f t="shared" si="9"/>
        <v>71339</v>
      </c>
      <c r="AF9" s="18">
        <v>59388</v>
      </c>
      <c r="AG9" s="18">
        <v>11951</v>
      </c>
      <c r="AH9" s="18">
        <v>0</v>
      </c>
      <c r="AI9" s="18">
        <v>0</v>
      </c>
      <c r="AJ9" s="86">
        <f t="shared" ref="AJ9:AJ16" si="21">AK9+AL9</f>
        <v>101339</v>
      </c>
      <c r="AK9" s="20">
        <f t="shared" si="10"/>
        <v>59388</v>
      </c>
      <c r="AL9" s="20">
        <f>AG9+30000</f>
        <v>41951</v>
      </c>
      <c r="AM9" s="20">
        <f t="shared" ref="AM9:AN25" si="22">AH9</f>
        <v>0</v>
      </c>
      <c r="AN9" s="21">
        <f t="shared" si="22"/>
        <v>0</v>
      </c>
      <c r="AO9" s="42">
        <f t="shared" si="12"/>
        <v>15000</v>
      </c>
      <c r="AP9" s="18">
        <v>15000</v>
      </c>
      <c r="AQ9" s="18">
        <v>0</v>
      </c>
      <c r="AR9" s="23">
        <f t="shared" si="13"/>
        <v>15000</v>
      </c>
      <c r="AS9" s="20">
        <f t="shared" si="2"/>
        <v>15000</v>
      </c>
      <c r="AT9" s="20"/>
      <c r="AU9" s="20">
        <f t="shared" ref="AU9:AU17" si="23">AQ9</f>
        <v>0</v>
      </c>
      <c r="AV9" s="36">
        <f t="shared" si="14"/>
        <v>0</v>
      </c>
      <c r="AW9" s="18">
        <v>0</v>
      </c>
      <c r="AX9" s="18">
        <v>0</v>
      </c>
      <c r="AY9" s="18">
        <v>0</v>
      </c>
      <c r="AZ9" s="32">
        <f t="shared" si="15"/>
        <v>0</v>
      </c>
      <c r="BA9" s="20">
        <f t="shared" si="3"/>
        <v>0</v>
      </c>
      <c r="BB9" s="20">
        <f t="shared" si="4"/>
        <v>0</v>
      </c>
      <c r="BC9" s="20">
        <f t="shared" si="5"/>
        <v>0</v>
      </c>
      <c r="BD9" s="87">
        <f t="shared" si="16"/>
        <v>0</v>
      </c>
      <c r="BE9" s="18">
        <v>0</v>
      </c>
      <c r="BF9" s="18">
        <v>0</v>
      </c>
      <c r="BG9" s="18">
        <v>0</v>
      </c>
      <c r="BH9" s="28">
        <f t="shared" si="17"/>
        <v>0</v>
      </c>
      <c r="BI9" s="20">
        <f t="shared" si="6"/>
        <v>0</v>
      </c>
      <c r="BJ9" s="20">
        <f t="shared" si="6"/>
        <v>0</v>
      </c>
      <c r="BK9" s="20">
        <f t="shared" si="6"/>
        <v>0</v>
      </c>
      <c r="BL9" s="25">
        <f>BK9+BC9+AU9+AN9</f>
        <v>0</v>
      </c>
      <c r="BM9" s="89">
        <f t="shared" si="7"/>
        <v>149100.25</v>
      </c>
      <c r="BN9" s="90">
        <f t="shared" ref="BN9:BN25" si="24">I9+Y9+AJ9+AR9+BL9+BH9+AZ9</f>
        <v>149100.25</v>
      </c>
      <c r="BO9" s="12">
        <f t="shared" ref="BO9:BO12" si="25">BM9-BN9</f>
        <v>0</v>
      </c>
    </row>
    <row r="10" spans="1:84" s="13" customFormat="1" ht="27.75" customHeight="1" x14ac:dyDescent="0.2">
      <c r="A10" s="99">
        <v>1</v>
      </c>
      <c r="B10" s="100" t="s">
        <v>56</v>
      </c>
      <c r="C10" s="100" t="s">
        <v>54</v>
      </c>
      <c r="D10" s="16" t="s">
        <v>67</v>
      </c>
      <c r="E10" s="101">
        <v>7</v>
      </c>
      <c r="F10" s="102" t="s">
        <v>57</v>
      </c>
      <c r="G10" s="103">
        <v>5954</v>
      </c>
      <c r="H10" s="104"/>
      <c r="I10" s="97">
        <v>33118.150730000001</v>
      </c>
      <c r="J10" s="105"/>
      <c r="K10" s="106">
        <f t="shared" si="18"/>
        <v>37273.599999999999</v>
      </c>
      <c r="L10" s="107">
        <v>0</v>
      </c>
      <c r="M10" s="107">
        <v>37273.599999999999</v>
      </c>
      <c r="N10" s="56">
        <v>0</v>
      </c>
      <c r="O10" s="56">
        <v>0</v>
      </c>
      <c r="P10" s="141">
        <v>2251</v>
      </c>
      <c r="Q10" s="142">
        <v>6121</v>
      </c>
      <c r="R10" s="108">
        <v>0</v>
      </c>
      <c r="S10" s="106">
        <f t="shared" si="8"/>
        <v>-3000</v>
      </c>
      <c r="T10" s="109">
        <v>0</v>
      </c>
      <c r="U10" s="137">
        <v>-3000</v>
      </c>
      <c r="V10" s="56">
        <v>0</v>
      </c>
      <c r="W10" s="56">
        <v>0</v>
      </c>
      <c r="X10" s="72">
        <v>0</v>
      </c>
      <c r="Y10" s="110">
        <f t="shared" si="19"/>
        <v>34273.599999999999</v>
      </c>
      <c r="Z10" s="111">
        <f t="shared" si="0"/>
        <v>0</v>
      </c>
      <c r="AA10" s="111">
        <f>M10+U10</f>
        <v>34273.599999999999</v>
      </c>
      <c r="AB10" s="111">
        <f t="shared" si="0"/>
        <v>0</v>
      </c>
      <c r="AC10" s="111"/>
      <c r="AD10" s="34">
        <f t="shared" si="20"/>
        <v>0</v>
      </c>
      <c r="AE10" s="112">
        <f>AF10+AG10+AH10</f>
        <v>2702</v>
      </c>
      <c r="AF10" s="109">
        <v>0</v>
      </c>
      <c r="AG10" s="109">
        <v>2702</v>
      </c>
      <c r="AH10" s="109">
        <v>0</v>
      </c>
      <c r="AI10" s="109">
        <v>0</v>
      </c>
      <c r="AJ10" s="113">
        <f t="shared" si="21"/>
        <v>5702</v>
      </c>
      <c r="AK10" s="111">
        <f t="shared" si="10"/>
        <v>0</v>
      </c>
      <c r="AL10" s="111">
        <f>AG10+3000</f>
        <v>5702</v>
      </c>
      <c r="AM10" s="111">
        <f t="shared" si="22"/>
        <v>0</v>
      </c>
      <c r="AN10" s="114">
        <f>AI10</f>
        <v>0</v>
      </c>
      <c r="AO10" s="115">
        <f t="shared" si="12"/>
        <v>0</v>
      </c>
      <c r="AP10" s="109">
        <v>0</v>
      </c>
      <c r="AQ10" s="109">
        <v>0</v>
      </c>
      <c r="AR10" s="116">
        <f t="shared" si="13"/>
        <v>0</v>
      </c>
      <c r="AS10" s="111">
        <f t="shared" si="2"/>
        <v>0</v>
      </c>
      <c r="AT10" s="111"/>
      <c r="AU10" s="111">
        <f t="shared" si="23"/>
        <v>0</v>
      </c>
      <c r="AV10" s="117">
        <f t="shared" si="14"/>
        <v>0</v>
      </c>
      <c r="AW10" s="109">
        <v>0</v>
      </c>
      <c r="AX10" s="109">
        <v>0</v>
      </c>
      <c r="AY10" s="109">
        <v>0</v>
      </c>
      <c r="AZ10" s="118">
        <f t="shared" si="15"/>
        <v>0</v>
      </c>
      <c r="BA10" s="111">
        <f t="shared" si="3"/>
        <v>0</v>
      </c>
      <c r="BB10" s="111">
        <f t="shared" si="4"/>
        <v>0</v>
      </c>
      <c r="BC10" s="111">
        <f t="shared" si="5"/>
        <v>0</v>
      </c>
      <c r="BD10" s="119">
        <f t="shared" si="16"/>
        <v>0</v>
      </c>
      <c r="BE10" s="109">
        <v>0</v>
      </c>
      <c r="BF10" s="109">
        <v>0</v>
      </c>
      <c r="BG10" s="109">
        <v>0</v>
      </c>
      <c r="BH10" s="120">
        <f t="shared" si="17"/>
        <v>0</v>
      </c>
      <c r="BI10" s="111">
        <f t="shared" si="6"/>
        <v>0</v>
      </c>
      <c r="BJ10" s="111">
        <f t="shared" si="6"/>
        <v>0</v>
      </c>
      <c r="BK10" s="111">
        <f>BG10</f>
        <v>0</v>
      </c>
      <c r="BL10" s="121">
        <v>4200000</v>
      </c>
      <c r="BM10" s="89">
        <f t="shared" si="7"/>
        <v>4273093.7507300004</v>
      </c>
      <c r="BN10" s="125">
        <f t="shared" si="24"/>
        <v>4273093.7507300004</v>
      </c>
      <c r="BO10" s="122">
        <f t="shared" si="25"/>
        <v>0</v>
      </c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</row>
    <row r="11" spans="1:84" s="13" customFormat="1" ht="32.25" customHeight="1" x14ac:dyDescent="0.2">
      <c r="A11" s="99">
        <v>1</v>
      </c>
      <c r="B11" s="100" t="s">
        <v>56</v>
      </c>
      <c r="C11" s="100" t="s">
        <v>54</v>
      </c>
      <c r="D11" s="16" t="s">
        <v>67</v>
      </c>
      <c r="E11" s="101">
        <v>7</v>
      </c>
      <c r="F11" s="102" t="s">
        <v>58</v>
      </c>
      <c r="G11" s="103">
        <v>4081</v>
      </c>
      <c r="H11" s="104"/>
      <c r="I11" s="97">
        <v>1430.22</v>
      </c>
      <c r="J11" s="105"/>
      <c r="K11" s="106">
        <f t="shared" si="18"/>
        <v>309478.78000000003</v>
      </c>
      <c r="L11" s="107">
        <v>52421.86</v>
      </c>
      <c r="M11" s="107">
        <v>257056.92</v>
      </c>
      <c r="N11" s="56">
        <v>0</v>
      </c>
      <c r="O11" s="56">
        <v>0</v>
      </c>
      <c r="P11" s="141">
        <v>2251</v>
      </c>
      <c r="Q11" s="142">
        <v>6121</v>
      </c>
      <c r="R11" s="108">
        <v>0</v>
      </c>
      <c r="S11" s="106">
        <f>T11+U11+V11</f>
        <v>-180000</v>
      </c>
      <c r="T11" s="109">
        <v>0</v>
      </c>
      <c r="U11" s="137">
        <v>-180000</v>
      </c>
      <c r="V11" s="56">
        <v>0</v>
      </c>
      <c r="W11" s="56">
        <v>0</v>
      </c>
      <c r="X11" s="72">
        <v>0</v>
      </c>
      <c r="Y11" s="110">
        <f t="shared" si="19"/>
        <v>129478.78000000001</v>
      </c>
      <c r="Z11" s="111">
        <f t="shared" si="0"/>
        <v>52421.86</v>
      </c>
      <c r="AA11" s="111">
        <f t="shared" si="0"/>
        <v>77056.920000000013</v>
      </c>
      <c r="AB11" s="111">
        <f t="shared" si="0"/>
        <v>0</v>
      </c>
      <c r="AC11" s="111"/>
      <c r="AD11" s="34">
        <f t="shared" si="20"/>
        <v>0</v>
      </c>
      <c r="AE11" s="112">
        <f t="shared" si="9"/>
        <v>0</v>
      </c>
      <c r="AF11" s="109">
        <v>0</v>
      </c>
      <c r="AG11" s="109">
        <v>0</v>
      </c>
      <c r="AH11" s="109">
        <v>0</v>
      </c>
      <c r="AI11" s="109">
        <v>0</v>
      </c>
      <c r="AJ11" s="113">
        <f t="shared" si="21"/>
        <v>180000</v>
      </c>
      <c r="AK11" s="111">
        <f t="shared" si="10"/>
        <v>0</v>
      </c>
      <c r="AL11" s="111">
        <v>180000</v>
      </c>
      <c r="AM11" s="111">
        <f t="shared" si="22"/>
        <v>0</v>
      </c>
      <c r="AN11" s="114">
        <f>AI11</f>
        <v>0</v>
      </c>
      <c r="AO11" s="115">
        <f t="shared" si="12"/>
        <v>0</v>
      </c>
      <c r="AP11" s="109">
        <v>0</v>
      </c>
      <c r="AQ11" s="109">
        <v>0</v>
      </c>
      <c r="AR11" s="116">
        <f t="shared" si="13"/>
        <v>0</v>
      </c>
      <c r="AS11" s="111">
        <f t="shared" si="2"/>
        <v>0</v>
      </c>
      <c r="AT11" s="111"/>
      <c r="AU11" s="111">
        <f t="shared" si="23"/>
        <v>0</v>
      </c>
      <c r="AV11" s="117">
        <f t="shared" si="14"/>
        <v>0</v>
      </c>
      <c r="AW11" s="109">
        <v>0</v>
      </c>
      <c r="AX11" s="109">
        <v>0</v>
      </c>
      <c r="AY11" s="109">
        <v>0</v>
      </c>
      <c r="AZ11" s="118">
        <f t="shared" si="15"/>
        <v>0</v>
      </c>
      <c r="BA11" s="111">
        <f t="shared" si="3"/>
        <v>0</v>
      </c>
      <c r="BB11" s="111">
        <f t="shared" si="4"/>
        <v>0</v>
      </c>
      <c r="BC11" s="111">
        <f t="shared" si="5"/>
        <v>0</v>
      </c>
      <c r="BD11" s="119">
        <f t="shared" si="16"/>
        <v>0</v>
      </c>
      <c r="BE11" s="109">
        <v>0</v>
      </c>
      <c r="BF11" s="109">
        <v>0</v>
      </c>
      <c r="BG11" s="109">
        <v>0</v>
      </c>
      <c r="BH11" s="120">
        <f t="shared" si="17"/>
        <v>0</v>
      </c>
      <c r="BI11" s="111">
        <f t="shared" si="6"/>
        <v>0</v>
      </c>
      <c r="BJ11" s="111">
        <f t="shared" si="6"/>
        <v>0</v>
      </c>
      <c r="BK11" s="111">
        <f t="shared" si="6"/>
        <v>0</v>
      </c>
      <c r="BL11" s="121">
        <v>0</v>
      </c>
      <c r="BM11" s="89">
        <f t="shared" si="7"/>
        <v>310909</v>
      </c>
      <c r="BN11" s="125">
        <f t="shared" si="24"/>
        <v>310909</v>
      </c>
      <c r="BO11" s="122">
        <f t="shared" si="25"/>
        <v>0</v>
      </c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</row>
    <row r="12" spans="1:84" s="13" customFormat="1" ht="42" x14ac:dyDescent="0.2">
      <c r="A12" s="99">
        <v>1</v>
      </c>
      <c r="B12" s="100" t="s">
        <v>49</v>
      </c>
      <c r="C12" s="100" t="s">
        <v>54</v>
      </c>
      <c r="D12" s="16" t="s">
        <v>67</v>
      </c>
      <c r="E12" s="101">
        <v>7</v>
      </c>
      <c r="F12" s="102" t="s">
        <v>59</v>
      </c>
      <c r="G12" s="103">
        <v>5681</v>
      </c>
      <c r="H12" s="104"/>
      <c r="I12" s="97">
        <v>2403.2306199999998</v>
      </c>
      <c r="J12" s="105"/>
      <c r="K12" s="106">
        <f t="shared" si="18"/>
        <v>9973.49</v>
      </c>
      <c r="L12" s="107">
        <v>0</v>
      </c>
      <c r="M12" s="107">
        <v>9973.49</v>
      </c>
      <c r="N12" s="56">
        <v>0</v>
      </c>
      <c r="O12" s="56">
        <v>0</v>
      </c>
      <c r="P12" s="141">
        <v>3299</v>
      </c>
      <c r="Q12" s="142">
        <v>6121</v>
      </c>
      <c r="R12" s="108">
        <v>0</v>
      </c>
      <c r="S12" s="106">
        <f>T12+U12+V12</f>
        <v>-4000</v>
      </c>
      <c r="T12" s="109">
        <v>0</v>
      </c>
      <c r="U12" s="137">
        <v>-4000</v>
      </c>
      <c r="V12" s="56">
        <v>0</v>
      </c>
      <c r="W12" s="56">
        <v>0</v>
      </c>
      <c r="X12" s="72">
        <v>0</v>
      </c>
      <c r="Y12" s="110">
        <f t="shared" si="19"/>
        <v>5973.49</v>
      </c>
      <c r="Z12" s="111">
        <f t="shared" si="0"/>
        <v>0</v>
      </c>
      <c r="AA12" s="111">
        <f>M12+U12</f>
        <v>5973.49</v>
      </c>
      <c r="AB12" s="111">
        <f t="shared" si="0"/>
        <v>0</v>
      </c>
      <c r="AC12" s="111"/>
      <c r="AD12" s="34">
        <f t="shared" si="20"/>
        <v>0</v>
      </c>
      <c r="AE12" s="112">
        <f t="shared" si="9"/>
        <v>0</v>
      </c>
      <c r="AF12" s="109">
        <v>0</v>
      </c>
      <c r="AG12" s="109">
        <v>0</v>
      </c>
      <c r="AH12" s="109">
        <v>0</v>
      </c>
      <c r="AI12" s="109">
        <v>0</v>
      </c>
      <c r="AJ12" s="113">
        <f t="shared" si="21"/>
        <v>4000</v>
      </c>
      <c r="AK12" s="111">
        <f t="shared" si="10"/>
        <v>0</v>
      </c>
      <c r="AL12" s="111">
        <v>4000</v>
      </c>
      <c r="AM12" s="111">
        <f t="shared" si="22"/>
        <v>0</v>
      </c>
      <c r="AN12" s="114">
        <f>AI12+4200000</f>
        <v>4200000</v>
      </c>
      <c r="AO12" s="115">
        <f t="shared" si="12"/>
        <v>0</v>
      </c>
      <c r="AP12" s="109">
        <v>0</v>
      </c>
      <c r="AQ12" s="109">
        <v>0</v>
      </c>
      <c r="AR12" s="116">
        <f t="shared" si="13"/>
        <v>0</v>
      </c>
      <c r="AS12" s="111">
        <f t="shared" si="2"/>
        <v>0</v>
      </c>
      <c r="AT12" s="111"/>
      <c r="AU12" s="111">
        <f t="shared" si="23"/>
        <v>0</v>
      </c>
      <c r="AV12" s="117">
        <f t="shared" si="14"/>
        <v>0</v>
      </c>
      <c r="AW12" s="109">
        <v>0</v>
      </c>
      <c r="AX12" s="109">
        <v>0</v>
      </c>
      <c r="AY12" s="109">
        <v>0</v>
      </c>
      <c r="AZ12" s="118">
        <f t="shared" si="15"/>
        <v>0</v>
      </c>
      <c r="BA12" s="111">
        <f t="shared" si="3"/>
        <v>0</v>
      </c>
      <c r="BB12" s="111">
        <f t="shared" si="4"/>
        <v>0</v>
      </c>
      <c r="BC12" s="111">
        <f t="shared" si="5"/>
        <v>0</v>
      </c>
      <c r="BD12" s="119">
        <f t="shared" si="16"/>
        <v>0</v>
      </c>
      <c r="BE12" s="109">
        <v>0</v>
      </c>
      <c r="BF12" s="109">
        <v>0</v>
      </c>
      <c r="BG12" s="109">
        <v>0</v>
      </c>
      <c r="BH12" s="120">
        <f t="shared" si="17"/>
        <v>0</v>
      </c>
      <c r="BI12" s="111">
        <f t="shared" si="6"/>
        <v>0</v>
      </c>
      <c r="BJ12" s="111">
        <f t="shared" si="6"/>
        <v>0</v>
      </c>
      <c r="BK12" s="111">
        <f t="shared" si="6"/>
        <v>0</v>
      </c>
      <c r="BL12" s="33">
        <v>499022</v>
      </c>
      <c r="BM12" s="124">
        <f t="shared" si="7"/>
        <v>511398.72061999998</v>
      </c>
      <c r="BN12" s="125">
        <f t="shared" si="24"/>
        <v>511398.72061999998</v>
      </c>
      <c r="BO12" s="122">
        <f t="shared" si="25"/>
        <v>0</v>
      </c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</row>
    <row r="13" spans="1:84" s="13" customFormat="1" ht="42" x14ac:dyDescent="0.2">
      <c r="A13" s="99">
        <v>1</v>
      </c>
      <c r="B13" s="100" t="s">
        <v>79</v>
      </c>
      <c r="C13" s="100" t="s">
        <v>85</v>
      </c>
      <c r="D13" s="16" t="s">
        <v>67</v>
      </c>
      <c r="E13" s="101">
        <v>14</v>
      </c>
      <c r="F13" s="102" t="s">
        <v>80</v>
      </c>
      <c r="G13" s="103" t="s">
        <v>82</v>
      </c>
      <c r="H13" s="104"/>
      <c r="I13" s="97">
        <v>3817.88</v>
      </c>
      <c r="J13" s="105"/>
      <c r="K13" s="106">
        <f>L13+M13+O13+N13</f>
        <v>196362.95</v>
      </c>
      <c r="L13" s="107">
        <v>976.95</v>
      </c>
      <c r="M13" s="107">
        <v>117492</v>
      </c>
      <c r="N13" s="56">
        <v>37794</v>
      </c>
      <c r="O13" s="56">
        <v>40100</v>
      </c>
      <c r="P13" s="141">
        <v>4350</v>
      </c>
      <c r="Q13" s="142" t="s">
        <v>84</v>
      </c>
      <c r="R13" s="108">
        <v>0</v>
      </c>
      <c r="S13" s="106">
        <f>T13+U13+V13+W13</f>
        <v>-110000</v>
      </c>
      <c r="T13" s="109">
        <v>0</v>
      </c>
      <c r="U13" s="137">
        <v>-47537</v>
      </c>
      <c r="V13" s="56">
        <v>-22363</v>
      </c>
      <c r="W13" s="56">
        <v>-40100</v>
      </c>
      <c r="X13" s="72">
        <v>0</v>
      </c>
      <c r="Y13" s="110">
        <f t="shared" ref="Y13:Y14" si="26">Z13+AA13+AB13</f>
        <v>86362.95</v>
      </c>
      <c r="Z13" s="111">
        <f t="shared" ref="Z13:Z14" si="27">L13+T13</f>
        <v>976.95</v>
      </c>
      <c r="AA13" s="111">
        <f t="shared" ref="AA13:AA14" si="28">M13+U13</f>
        <v>69955</v>
      </c>
      <c r="AB13" s="111">
        <f t="shared" ref="AB13:AB14" si="29">N13+V13</f>
        <v>15431</v>
      </c>
      <c r="AC13" s="111"/>
      <c r="AD13" s="34">
        <f t="shared" ref="AD13:AD14" si="30">X13</f>
        <v>0</v>
      </c>
      <c r="AE13" s="112">
        <f t="shared" si="9"/>
        <v>10800</v>
      </c>
      <c r="AF13" s="109">
        <v>4000</v>
      </c>
      <c r="AG13" s="109">
        <v>0</v>
      </c>
      <c r="AH13" s="109">
        <v>6800</v>
      </c>
      <c r="AI13" s="109">
        <v>0</v>
      </c>
      <c r="AJ13" s="113">
        <f>AK13+AL13+AM13</f>
        <v>120800</v>
      </c>
      <c r="AK13" s="111">
        <v>26363</v>
      </c>
      <c r="AL13" s="111">
        <v>47537</v>
      </c>
      <c r="AM13" s="111">
        <v>46900</v>
      </c>
      <c r="AN13" s="114">
        <v>0</v>
      </c>
      <c r="AO13" s="115">
        <f t="shared" ref="AO13:AO14" si="31">AP13</f>
        <v>0</v>
      </c>
      <c r="AP13" s="109">
        <v>0</v>
      </c>
      <c r="AQ13" s="109">
        <v>0</v>
      </c>
      <c r="AR13" s="116">
        <f t="shared" ref="AR13:AR14" si="32">AS13</f>
        <v>0</v>
      </c>
      <c r="AS13" s="111">
        <f t="shared" ref="AS13:AS14" si="33">AP13</f>
        <v>0</v>
      </c>
      <c r="AT13" s="111"/>
      <c r="AU13" s="111">
        <f t="shared" ref="AU13:AU14" si="34">AQ13</f>
        <v>0</v>
      </c>
      <c r="AV13" s="117"/>
      <c r="AW13" s="109"/>
      <c r="AX13" s="109"/>
      <c r="AY13" s="109"/>
      <c r="AZ13" s="118"/>
      <c r="BA13" s="111"/>
      <c r="BB13" s="111"/>
      <c r="BC13" s="111"/>
      <c r="BD13" s="119"/>
      <c r="BE13" s="109"/>
      <c r="BF13" s="109"/>
      <c r="BG13" s="109"/>
      <c r="BH13" s="120">
        <f t="shared" ref="BH13:BH14" si="35">BI13</f>
        <v>0</v>
      </c>
      <c r="BI13" s="111">
        <f t="shared" ref="BI13:BI14" si="36">BE13</f>
        <v>0</v>
      </c>
      <c r="BJ13" s="111">
        <f t="shared" ref="BJ13:BJ14" si="37">BF13</f>
        <v>0</v>
      </c>
      <c r="BK13" s="111">
        <f t="shared" ref="BK13:BK14" si="38">BG13</f>
        <v>0</v>
      </c>
      <c r="BL13" s="33">
        <f>BK13+BC13+AV13+AN13</f>
        <v>0</v>
      </c>
      <c r="BM13" s="124">
        <f>I13+K13+AE13+AO13+AV13+BD13+BL13</f>
        <v>210980.83000000002</v>
      </c>
      <c r="BN13" s="125">
        <f t="shared" ref="BN13:BN14" si="39">I13+Y13+AJ13+AR13+BL13+BH13+AZ13</f>
        <v>210980.83000000002</v>
      </c>
      <c r="BO13" s="122">
        <f>BM13-BN13</f>
        <v>0</v>
      </c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</row>
    <row r="14" spans="1:84" s="13" customFormat="1" ht="42" x14ac:dyDescent="0.2">
      <c r="A14" s="99">
        <v>1</v>
      </c>
      <c r="B14" s="100" t="s">
        <v>79</v>
      </c>
      <c r="C14" s="100" t="s">
        <v>85</v>
      </c>
      <c r="D14" s="16" t="s">
        <v>67</v>
      </c>
      <c r="E14" s="101">
        <v>14</v>
      </c>
      <c r="F14" s="102" t="s">
        <v>81</v>
      </c>
      <c r="G14" s="103" t="s">
        <v>83</v>
      </c>
      <c r="H14" s="104"/>
      <c r="I14" s="97">
        <v>52711.33</v>
      </c>
      <c r="J14" s="105"/>
      <c r="K14" s="106">
        <f>L14+M14+O14+N14</f>
        <v>275302.49</v>
      </c>
      <c r="L14" s="107">
        <v>28.42</v>
      </c>
      <c r="M14" s="107">
        <v>240235.09999999998</v>
      </c>
      <c r="N14" s="56">
        <v>35000</v>
      </c>
      <c r="O14" s="56">
        <v>38.97</v>
      </c>
      <c r="P14" s="141">
        <v>4357</v>
      </c>
      <c r="Q14" s="142">
        <v>6121</v>
      </c>
      <c r="R14" s="108">
        <v>0</v>
      </c>
      <c r="S14" s="106">
        <f>T14+U14+V14+W14</f>
        <v>-15038.96999999997</v>
      </c>
      <c r="T14" s="109">
        <v>0</v>
      </c>
      <c r="U14" s="137">
        <v>-14999.999999999971</v>
      </c>
      <c r="V14" s="56">
        <v>0</v>
      </c>
      <c r="W14" s="56">
        <v>-38.97</v>
      </c>
      <c r="X14" s="72">
        <v>0</v>
      </c>
      <c r="Y14" s="110">
        <f t="shared" si="26"/>
        <v>260263.52000000002</v>
      </c>
      <c r="Z14" s="111">
        <f t="shared" si="27"/>
        <v>28.42</v>
      </c>
      <c r="AA14" s="111">
        <f t="shared" si="28"/>
        <v>225235.1</v>
      </c>
      <c r="AB14" s="111">
        <f t="shared" si="29"/>
        <v>35000</v>
      </c>
      <c r="AC14" s="111"/>
      <c r="AD14" s="34">
        <f t="shared" si="30"/>
        <v>0</v>
      </c>
      <c r="AE14" s="112">
        <f t="shared" si="9"/>
        <v>0</v>
      </c>
      <c r="AF14" s="109">
        <v>0</v>
      </c>
      <c r="AG14" s="109">
        <v>0</v>
      </c>
      <c r="AH14" s="109">
        <v>0</v>
      </c>
      <c r="AI14" s="109">
        <v>0</v>
      </c>
      <c r="AJ14" s="113">
        <f t="shared" ref="AJ14" si="40">AK14+AL14</f>
        <v>15038.97</v>
      </c>
      <c r="AK14" s="111">
        <v>38.97</v>
      </c>
      <c r="AL14" s="111">
        <v>15000</v>
      </c>
      <c r="AM14" s="111"/>
      <c r="AN14" s="114"/>
      <c r="AO14" s="115">
        <f t="shared" si="31"/>
        <v>0</v>
      </c>
      <c r="AP14" s="109">
        <v>0</v>
      </c>
      <c r="AQ14" s="109">
        <v>0</v>
      </c>
      <c r="AR14" s="116">
        <f t="shared" si="32"/>
        <v>0</v>
      </c>
      <c r="AS14" s="111">
        <f t="shared" si="33"/>
        <v>0</v>
      </c>
      <c r="AT14" s="111"/>
      <c r="AU14" s="111">
        <f t="shared" si="34"/>
        <v>0</v>
      </c>
      <c r="AV14" s="117"/>
      <c r="AW14" s="109"/>
      <c r="AX14" s="109"/>
      <c r="AY14" s="109"/>
      <c r="AZ14" s="118"/>
      <c r="BA14" s="111"/>
      <c r="BB14" s="111"/>
      <c r="BC14" s="111"/>
      <c r="BD14" s="119"/>
      <c r="BE14" s="109"/>
      <c r="BF14" s="109"/>
      <c r="BG14" s="109"/>
      <c r="BH14" s="120">
        <f t="shared" si="35"/>
        <v>0</v>
      </c>
      <c r="BI14" s="111">
        <f t="shared" si="36"/>
        <v>0</v>
      </c>
      <c r="BJ14" s="111">
        <f t="shared" si="37"/>
        <v>0</v>
      </c>
      <c r="BK14" s="111">
        <f t="shared" si="38"/>
        <v>0</v>
      </c>
      <c r="BL14" s="33">
        <f>BK14+BC14+AV14+AN14</f>
        <v>0</v>
      </c>
      <c r="BM14" s="124">
        <f>I14+K14+AE14+AO14+AV14+BD14+BL14</f>
        <v>328013.82</v>
      </c>
      <c r="BN14" s="125">
        <f t="shared" si="39"/>
        <v>328013.82</v>
      </c>
      <c r="BO14" s="122">
        <f>BM14-BN14</f>
        <v>0</v>
      </c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</row>
    <row r="15" spans="1:84" s="13" customFormat="1" ht="45" customHeight="1" x14ac:dyDescent="0.2">
      <c r="A15" s="14">
        <v>2</v>
      </c>
      <c r="B15" s="39" t="s">
        <v>52</v>
      </c>
      <c r="C15" s="15" t="s">
        <v>50</v>
      </c>
      <c r="D15" s="143" t="s">
        <v>63</v>
      </c>
      <c r="E15" s="51">
        <v>7</v>
      </c>
      <c r="F15" s="144" t="s">
        <v>69</v>
      </c>
      <c r="G15" s="103">
        <v>4490</v>
      </c>
      <c r="H15" s="48"/>
      <c r="I15" s="97">
        <v>0</v>
      </c>
      <c r="J15" s="74"/>
      <c r="K15" s="17">
        <f t="shared" si="18"/>
        <v>0</v>
      </c>
      <c r="L15" s="92">
        <v>0</v>
      </c>
      <c r="M15" s="92">
        <v>0</v>
      </c>
      <c r="N15" s="56">
        <v>0</v>
      </c>
      <c r="O15" s="56">
        <v>0</v>
      </c>
      <c r="P15" s="85">
        <v>3522</v>
      </c>
      <c r="Q15" s="140">
        <v>6351</v>
      </c>
      <c r="R15" s="72">
        <v>0</v>
      </c>
      <c r="S15" s="17">
        <f t="shared" ref="S15:S18" si="41">T15+U15+V15</f>
        <v>9000</v>
      </c>
      <c r="T15" s="18">
        <v>0</v>
      </c>
      <c r="U15" s="136">
        <v>9000</v>
      </c>
      <c r="V15" s="56">
        <v>0</v>
      </c>
      <c r="W15" s="56">
        <v>0</v>
      </c>
      <c r="X15" s="72">
        <v>9000</v>
      </c>
      <c r="Y15" s="27">
        <f t="shared" si="19"/>
        <v>9000</v>
      </c>
      <c r="Z15" s="20">
        <f t="shared" si="0"/>
        <v>0</v>
      </c>
      <c r="AA15" s="20">
        <v>9000</v>
      </c>
      <c r="AB15" s="20">
        <f t="shared" si="0"/>
        <v>0</v>
      </c>
      <c r="AC15" s="20"/>
      <c r="AD15" s="34">
        <f>R15+X15</f>
        <v>9000</v>
      </c>
      <c r="AE15" s="24">
        <f>AF15+AG15+AH15</f>
        <v>0</v>
      </c>
      <c r="AF15" s="18">
        <v>0</v>
      </c>
      <c r="AG15" s="18">
        <v>0</v>
      </c>
      <c r="AH15" s="18">
        <v>0</v>
      </c>
      <c r="AI15" s="18">
        <v>0</v>
      </c>
      <c r="AJ15" s="86">
        <f>AK15+AL15</f>
        <v>0</v>
      </c>
      <c r="AK15" s="20">
        <f t="shared" si="10"/>
        <v>0</v>
      </c>
      <c r="AL15" s="111">
        <v>0</v>
      </c>
      <c r="AM15" s="20">
        <f t="shared" si="22"/>
        <v>0</v>
      </c>
      <c r="AN15" s="21">
        <f t="shared" si="22"/>
        <v>0</v>
      </c>
      <c r="AO15" s="42">
        <f t="shared" si="12"/>
        <v>0</v>
      </c>
      <c r="AP15" s="18">
        <v>0</v>
      </c>
      <c r="AQ15" s="18">
        <v>0</v>
      </c>
      <c r="AR15" s="23">
        <f t="shared" si="13"/>
        <v>0</v>
      </c>
      <c r="AS15" s="20">
        <f t="shared" si="2"/>
        <v>0</v>
      </c>
      <c r="AT15" s="20"/>
      <c r="AU15" s="20">
        <f t="shared" si="23"/>
        <v>0</v>
      </c>
      <c r="AV15" s="36">
        <f t="shared" si="14"/>
        <v>0</v>
      </c>
      <c r="AW15" s="18">
        <v>0</v>
      </c>
      <c r="AX15" s="18">
        <v>0</v>
      </c>
      <c r="AY15" s="18">
        <v>0</v>
      </c>
      <c r="AZ15" s="32">
        <f t="shared" si="15"/>
        <v>0</v>
      </c>
      <c r="BA15" s="20">
        <f t="shared" si="3"/>
        <v>0</v>
      </c>
      <c r="BB15" s="20">
        <f t="shared" si="4"/>
        <v>0</v>
      </c>
      <c r="BC15" s="20">
        <f t="shared" si="5"/>
        <v>0</v>
      </c>
      <c r="BD15" s="87">
        <f t="shared" si="16"/>
        <v>0</v>
      </c>
      <c r="BE15" s="18">
        <v>0</v>
      </c>
      <c r="BF15" s="18">
        <v>0</v>
      </c>
      <c r="BG15" s="18">
        <v>0</v>
      </c>
      <c r="BH15" s="28">
        <f t="shared" si="17"/>
        <v>0</v>
      </c>
      <c r="BI15" s="20">
        <f t="shared" si="6"/>
        <v>0</v>
      </c>
      <c r="BJ15" s="20">
        <f t="shared" si="6"/>
        <v>0</v>
      </c>
      <c r="BK15" s="20">
        <f>BG15</f>
        <v>0</v>
      </c>
      <c r="BL15" s="25">
        <f>BK15+BC15+AV15+AN15+240</f>
        <v>240</v>
      </c>
      <c r="BM15" s="129">
        <f>I15+K15+AE15+AO15+AV15+BD15</f>
        <v>0</v>
      </c>
      <c r="BN15" s="90">
        <f>I15+Y15+AJ15+AR15+BL15+BH15+AZ15</f>
        <v>9240</v>
      </c>
      <c r="BO15" s="12">
        <f>BM15-BN15</f>
        <v>-9240</v>
      </c>
    </row>
    <row r="16" spans="1:84" s="13" customFormat="1" ht="42.75" customHeight="1" x14ac:dyDescent="0.2">
      <c r="A16" s="14">
        <v>2</v>
      </c>
      <c r="B16" s="39" t="s">
        <v>52</v>
      </c>
      <c r="C16" s="15" t="s">
        <v>50</v>
      </c>
      <c r="D16" s="143" t="s">
        <v>63</v>
      </c>
      <c r="E16" s="51">
        <v>7</v>
      </c>
      <c r="F16" s="144" t="s">
        <v>70</v>
      </c>
      <c r="G16" s="103">
        <v>4491</v>
      </c>
      <c r="H16" s="48"/>
      <c r="I16" s="97">
        <v>0</v>
      </c>
      <c r="J16" s="74"/>
      <c r="K16" s="17">
        <f t="shared" si="18"/>
        <v>0</v>
      </c>
      <c r="L16" s="92">
        <v>0</v>
      </c>
      <c r="M16" s="92">
        <v>0</v>
      </c>
      <c r="N16" s="56">
        <v>0</v>
      </c>
      <c r="O16" s="56">
        <v>0</v>
      </c>
      <c r="P16" s="85">
        <v>3522</v>
      </c>
      <c r="Q16" s="140">
        <v>6351</v>
      </c>
      <c r="R16" s="72">
        <v>0</v>
      </c>
      <c r="S16" s="17">
        <f>T16+U16+V16</f>
        <v>2400</v>
      </c>
      <c r="T16" s="18">
        <v>0</v>
      </c>
      <c r="U16" s="136">
        <v>2400</v>
      </c>
      <c r="V16" s="56">
        <v>0</v>
      </c>
      <c r="W16" s="56">
        <v>0</v>
      </c>
      <c r="X16" s="72">
        <v>2400</v>
      </c>
      <c r="Y16" s="27">
        <f>Z16+AA16+AB16</f>
        <v>2400</v>
      </c>
      <c r="Z16" s="20">
        <f t="shared" si="0"/>
        <v>0</v>
      </c>
      <c r="AA16" s="20">
        <f t="shared" si="0"/>
        <v>2400</v>
      </c>
      <c r="AB16" s="20">
        <f t="shared" si="0"/>
        <v>0</v>
      </c>
      <c r="AC16" s="20"/>
      <c r="AD16" s="34">
        <f>X16</f>
        <v>2400</v>
      </c>
      <c r="AE16" s="24">
        <f t="shared" ref="AE16" si="42">AF16+AG16+AH16</f>
        <v>0</v>
      </c>
      <c r="AF16" s="18">
        <v>0</v>
      </c>
      <c r="AG16" s="18">
        <v>0</v>
      </c>
      <c r="AH16" s="18">
        <v>0</v>
      </c>
      <c r="AI16" s="18">
        <v>0</v>
      </c>
      <c r="AJ16" s="20">
        <f t="shared" si="21"/>
        <v>0</v>
      </c>
      <c r="AK16" s="20">
        <f t="shared" si="10"/>
        <v>0</v>
      </c>
      <c r="AL16" s="20">
        <f t="shared" ref="AL16:AL26" si="43">AG16</f>
        <v>0</v>
      </c>
      <c r="AM16" s="20">
        <f t="shared" si="22"/>
        <v>0</v>
      </c>
      <c r="AN16" s="21">
        <f t="shared" si="22"/>
        <v>0</v>
      </c>
      <c r="AO16" s="42">
        <f t="shared" si="12"/>
        <v>0</v>
      </c>
      <c r="AP16" s="18">
        <v>0</v>
      </c>
      <c r="AQ16" s="18">
        <v>0</v>
      </c>
      <c r="AR16" s="23">
        <f t="shared" si="13"/>
        <v>0</v>
      </c>
      <c r="AS16" s="20">
        <f t="shared" si="2"/>
        <v>0</v>
      </c>
      <c r="AT16" s="20"/>
      <c r="AU16" s="20">
        <f t="shared" si="23"/>
        <v>0</v>
      </c>
      <c r="AV16" s="36">
        <f t="shared" si="14"/>
        <v>0</v>
      </c>
      <c r="AW16" s="18">
        <v>0</v>
      </c>
      <c r="AX16" s="18">
        <v>0</v>
      </c>
      <c r="AY16" s="18">
        <v>0</v>
      </c>
      <c r="AZ16" s="32">
        <f t="shared" si="15"/>
        <v>0</v>
      </c>
      <c r="BA16" s="20">
        <f t="shared" si="3"/>
        <v>0</v>
      </c>
      <c r="BB16" s="20">
        <f t="shared" si="4"/>
        <v>0</v>
      </c>
      <c r="BC16" s="20">
        <f t="shared" si="5"/>
        <v>0</v>
      </c>
      <c r="BD16" s="87">
        <f t="shared" si="16"/>
        <v>0</v>
      </c>
      <c r="BE16" s="18">
        <v>0</v>
      </c>
      <c r="BF16" s="18">
        <v>0</v>
      </c>
      <c r="BG16" s="18">
        <v>0</v>
      </c>
      <c r="BH16" s="28">
        <f t="shared" si="17"/>
        <v>0</v>
      </c>
      <c r="BI16" s="20">
        <f t="shared" si="6"/>
        <v>0</v>
      </c>
      <c r="BJ16" s="20">
        <f t="shared" si="6"/>
        <v>0</v>
      </c>
      <c r="BK16" s="20">
        <f>BG16</f>
        <v>0</v>
      </c>
      <c r="BL16" s="25">
        <v>200</v>
      </c>
      <c r="BM16" s="129">
        <f>I16+K16+AE16+AO16+AV16+BD16</f>
        <v>0</v>
      </c>
      <c r="BN16" s="90">
        <f>I16+Y16+AJ16+AR16+BL16+BH16+AZ16</f>
        <v>2600</v>
      </c>
      <c r="BO16" s="12">
        <f>BM16-BN16</f>
        <v>-2600</v>
      </c>
    </row>
    <row r="17" spans="1:84" s="13" customFormat="1" ht="39" customHeight="1" x14ac:dyDescent="0.2">
      <c r="A17" s="37">
        <v>2</v>
      </c>
      <c r="B17" s="39" t="s">
        <v>52</v>
      </c>
      <c r="C17" s="15" t="s">
        <v>50</v>
      </c>
      <c r="D17" s="143" t="s">
        <v>63</v>
      </c>
      <c r="E17" s="54">
        <v>7</v>
      </c>
      <c r="F17" s="145" t="s">
        <v>71</v>
      </c>
      <c r="G17" s="103">
        <v>4492</v>
      </c>
      <c r="H17" s="49"/>
      <c r="I17" s="97">
        <v>0</v>
      </c>
      <c r="J17" s="75"/>
      <c r="K17" s="17">
        <f t="shared" si="18"/>
        <v>0</v>
      </c>
      <c r="L17" s="92">
        <v>0</v>
      </c>
      <c r="M17" s="92">
        <v>0</v>
      </c>
      <c r="N17" s="56">
        <v>0</v>
      </c>
      <c r="O17" s="56">
        <v>0</v>
      </c>
      <c r="P17" s="85">
        <v>3522</v>
      </c>
      <c r="Q17" s="140">
        <v>6351</v>
      </c>
      <c r="R17" s="72">
        <v>0</v>
      </c>
      <c r="S17" s="17">
        <f t="shared" si="41"/>
        <v>1500</v>
      </c>
      <c r="T17" s="18">
        <v>0</v>
      </c>
      <c r="U17" s="136">
        <v>1500</v>
      </c>
      <c r="V17" s="56">
        <v>0</v>
      </c>
      <c r="W17" s="56">
        <v>0</v>
      </c>
      <c r="X17" s="72">
        <v>1500</v>
      </c>
      <c r="Y17" s="27">
        <f>Z17+AA17+AB17</f>
        <v>1500</v>
      </c>
      <c r="Z17" s="20">
        <f t="shared" si="0"/>
        <v>0</v>
      </c>
      <c r="AA17" s="20">
        <f t="shared" si="0"/>
        <v>1500</v>
      </c>
      <c r="AB17" s="20">
        <f t="shared" si="0"/>
        <v>0</v>
      </c>
      <c r="AC17" s="20"/>
      <c r="AD17" s="34">
        <f t="shared" ref="AD17:AD25" si="44">X17</f>
        <v>1500</v>
      </c>
      <c r="AE17" s="24">
        <f>AF17+AG17+AH17</f>
        <v>0</v>
      </c>
      <c r="AF17" s="18">
        <v>0</v>
      </c>
      <c r="AG17" s="18">
        <v>0</v>
      </c>
      <c r="AH17" s="18">
        <v>0</v>
      </c>
      <c r="AI17" s="18">
        <v>0</v>
      </c>
      <c r="AJ17" s="20">
        <f>AK17+AL17</f>
        <v>0</v>
      </c>
      <c r="AK17" s="20">
        <f t="shared" si="10"/>
        <v>0</v>
      </c>
      <c r="AL17" s="20">
        <f t="shared" si="43"/>
        <v>0</v>
      </c>
      <c r="AM17" s="20">
        <f t="shared" si="22"/>
        <v>0</v>
      </c>
      <c r="AN17" s="21">
        <f t="shared" si="22"/>
        <v>0</v>
      </c>
      <c r="AO17" s="42">
        <f t="shared" si="12"/>
        <v>0</v>
      </c>
      <c r="AP17" s="18">
        <v>0</v>
      </c>
      <c r="AQ17" s="18">
        <v>0</v>
      </c>
      <c r="AR17" s="23">
        <f t="shared" si="13"/>
        <v>0</v>
      </c>
      <c r="AS17" s="20">
        <f t="shared" si="2"/>
        <v>0</v>
      </c>
      <c r="AT17" s="20"/>
      <c r="AU17" s="20">
        <f t="shared" si="23"/>
        <v>0</v>
      </c>
      <c r="AV17" s="36">
        <f t="shared" si="14"/>
        <v>0</v>
      </c>
      <c r="AW17" s="18">
        <v>0</v>
      </c>
      <c r="AX17" s="18">
        <v>0</v>
      </c>
      <c r="AY17" s="18">
        <v>0</v>
      </c>
      <c r="AZ17" s="32">
        <f t="shared" si="15"/>
        <v>0</v>
      </c>
      <c r="BA17" s="20">
        <f t="shared" si="3"/>
        <v>0</v>
      </c>
      <c r="BB17" s="20">
        <f t="shared" si="4"/>
        <v>0</v>
      </c>
      <c r="BC17" s="20">
        <f t="shared" si="5"/>
        <v>0</v>
      </c>
      <c r="BD17" s="87">
        <f t="shared" si="16"/>
        <v>0</v>
      </c>
      <c r="BE17" s="18">
        <v>0</v>
      </c>
      <c r="BF17" s="18">
        <v>0</v>
      </c>
      <c r="BG17" s="18">
        <v>0</v>
      </c>
      <c r="BH17" s="28">
        <f t="shared" si="17"/>
        <v>0</v>
      </c>
      <c r="BI17" s="20">
        <f t="shared" si="6"/>
        <v>0</v>
      </c>
      <c r="BJ17" s="20">
        <f t="shared" si="6"/>
        <v>0</v>
      </c>
      <c r="BK17" s="20">
        <f t="shared" si="6"/>
        <v>0</v>
      </c>
      <c r="BL17" s="25">
        <f t="shared" ref="BL17:BL26" si="45">BK17+BC17+AV17+AN17</f>
        <v>0</v>
      </c>
      <c r="BM17" s="124">
        <f t="shared" ref="BM17:BM21" si="46">I17+K17+AE17+AO17+AV17+BD17+BL17</f>
        <v>0</v>
      </c>
      <c r="BN17" s="90">
        <f t="shared" si="24"/>
        <v>1500</v>
      </c>
      <c r="BO17" s="12">
        <f>BM17-BN17</f>
        <v>-1500</v>
      </c>
    </row>
    <row r="18" spans="1:84" s="13" customFormat="1" ht="39" customHeight="1" x14ac:dyDescent="0.2">
      <c r="A18" s="37">
        <v>2</v>
      </c>
      <c r="B18" s="39" t="s">
        <v>49</v>
      </c>
      <c r="C18" s="15" t="s">
        <v>50</v>
      </c>
      <c r="D18" s="143" t="s">
        <v>64</v>
      </c>
      <c r="E18" s="54">
        <v>7</v>
      </c>
      <c r="F18" s="145" t="s">
        <v>72</v>
      </c>
      <c r="G18" s="103">
        <v>4314</v>
      </c>
      <c r="H18" s="49"/>
      <c r="I18" s="97">
        <v>0</v>
      </c>
      <c r="J18" s="75"/>
      <c r="K18" s="17">
        <f>L18+M18+O18+N18</f>
        <v>0</v>
      </c>
      <c r="L18" s="92">
        <v>0</v>
      </c>
      <c r="M18" s="92">
        <v>0</v>
      </c>
      <c r="N18" s="56">
        <v>0</v>
      </c>
      <c r="O18" s="56">
        <v>0</v>
      </c>
      <c r="P18" s="85">
        <v>3231</v>
      </c>
      <c r="Q18" s="140">
        <v>6351</v>
      </c>
      <c r="R18" s="72">
        <v>0</v>
      </c>
      <c r="S18" s="17">
        <f t="shared" si="41"/>
        <v>200</v>
      </c>
      <c r="T18" s="18">
        <v>200</v>
      </c>
      <c r="U18" s="136">
        <v>0</v>
      </c>
      <c r="V18" s="56">
        <v>0</v>
      </c>
      <c r="W18" s="56">
        <v>0</v>
      </c>
      <c r="X18" s="72">
        <v>200</v>
      </c>
      <c r="Y18" s="27">
        <f>Z18+AA18+AB18</f>
        <v>200</v>
      </c>
      <c r="Z18" s="20">
        <f t="shared" si="0"/>
        <v>200</v>
      </c>
      <c r="AA18" s="20">
        <f t="shared" si="0"/>
        <v>0</v>
      </c>
      <c r="AB18" s="20"/>
      <c r="AC18" s="20"/>
      <c r="AD18" s="34">
        <f t="shared" si="44"/>
        <v>200</v>
      </c>
      <c r="AE18" s="24">
        <f t="shared" ref="AE18:AE26" si="47">AF18+AG18+AH18</f>
        <v>0</v>
      </c>
      <c r="AF18" s="18">
        <v>0</v>
      </c>
      <c r="AG18" s="18">
        <v>0</v>
      </c>
      <c r="AH18" s="18">
        <v>0</v>
      </c>
      <c r="AI18" s="18">
        <v>0</v>
      </c>
      <c r="AJ18" s="20">
        <f>AK18+AL18</f>
        <v>1000</v>
      </c>
      <c r="AK18" s="20">
        <v>1000</v>
      </c>
      <c r="AL18" s="20">
        <f t="shared" si="43"/>
        <v>0</v>
      </c>
      <c r="AM18" s="20">
        <f t="shared" si="22"/>
        <v>0</v>
      </c>
      <c r="AN18" s="21">
        <f t="shared" si="22"/>
        <v>0</v>
      </c>
      <c r="AO18" s="42">
        <f t="shared" ref="AO18:AO26" si="48">AP18</f>
        <v>0</v>
      </c>
      <c r="AP18" s="18">
        <v>0</v>
      </c>
      <c r="AQ18" s="18">
        <v>0</v>
      </c>
      <c r="AR18" s="23">
        <f t="shared" ref="AR18:AR26" si="49">AS18</f>
        <v>0</v>
      </c>
      <c r="AS18" s="20">
        <f t="shared" ref="AS18:AS26" si="50">AP18</f>
        <v>0</v>
      </c>
      <c r="AT18" s="20"/>
      <c r="AU18" s="20">
        <f t="shared" ref="AU18:AU26" si="51">AQ18</f>
        <v>0</v>
      </c>
      <c r="AV18" s="36">
        <f t="shared" ref="AV18:AV25" si="52">AW18</f>
        <v>0</v>
      </c>
      <c r="AW18" s="18">
        <v>0</v>
      </c>
      <c r="AX18" s="18">
        <v>0</v>
      </c>
      <c r="AY18" s="18">
        <v>0</v>
      </c>
      <c r="AZ18" s="32">
        <f t="shared" ref="AZ18:AZ25" si="53">BA18</f>
        <v>0</v>
      </c>
      <c r="BA18" s="20">
        <f t="shared" ref="BA18:BA25" si="54">AW18</f>
        <v>0</v>
      </c>
      <c r="BB18" s="20">
        <f t="shared" ref="BB18:BB25" si="55">AX18</f>
        <v>0</v>
      </c>
      <c r="BC18" s="20">
        <f t="shared" ref="BC18:BC25" si="56">AY18</f>
        <v>0</v>
      </c>
      <c r="BD18" s="87">
        <f t="shared" ref="BD18:BD25" si="57">BE18</f>
        <v>0</v>
      </c>
      <c r="BE18" s="18">
        <v>0</v>
      </c>
      <c r="BF18" s="18">
        <v>0</v>
      </c>
      <c r="BG18" s="18">
        <v>0</v>
      </c>
      <c r="BH18" s="28">
        <f t="shared" ref="BH18:BH25" si="58">BI18</f>
        <v>0</v>
      </c>
      <c r="BI18" s="20">
        <f t="shared" ref="BI18:BI25" si="59">BE18</f>
        <v>0</v>
      </c>
      <c r="BJ18" s="20">
        <f t="shared" ref="BJ18:BJ25" si="60">BF18</f>
        <v>0</v>
      </c>
      <c r="BK18" s="20">
        <f t="shared" ref="BK18:BK25" si="61">BG18</f>
        <v>0</v>
      </c>
      <c r="BL18" s="25">
        <f t="shared" si="45"/>
        <v>0</v>
      </c>
      <c r="BM18" s="124">
        <f>I18+K18+AE18+AO18+AV18+BD18+BL18</f>
        <v>0</v>
      </c>
      <c r="BN18" s="90">
        <f>I18+Y18+AJ18+AR18+BL18+BH18+AZ18</f>
        <v>1200</v>
      </c>
      <c r="BO18" s="12">
        <f t="shared" ref="BO18:BO26" si="62">BM18-BN18</f>
        <v>-1200</v>
      </c>
    </row>
    <row r="19" spans="1:84" s="13" customFormat="1" ht="39" customHeight="1" x14ac:dyDescent="0.2">
      <c r="A19" s="37">
        <v>2</v>
      </c>
      <c r="B19" s="39" t="s">
        <v>49</v>
      </c>
      <c r="C19" s="15" t="s">
        <v>50</v>
      </c>
      <c r="D19" s="143" t="s">
        <v>64</v>
      </c>
      <c r="E19" s="54">
        <v>7</v>
      </c>
      <c r="F19" s="145" t="s">
        <v>73</v>
      </c>
      <c r="G19" s="103">
        <v>4315</v>
      </c>
      <c r="H19" s="49"/>
      <c r="I19" s="40">
        <v>0</v>
      </c>
      <c r="J19" s="75"/>
      <c r="K19" s="17">
        <f t="shared" si="18"/>
        <v>0</v>
      </c>
      <c r="L19" s="92">
        <v>0</v>
      </c>
      <c r="M19" s="92">
        <v>0</v>
      </c>
      <c r="N19" s="56">
        <v>0</v>
      </c>
      <c r="O19" s="56">
        <v>0</v>
      </c>
      <c r="P19" s="85">
        <v>3146</v>
      </c>
      <c r="Q19" s="140">
        <v>6351</v>
      </c>
      <c r="R19" s="72">
        <v>0</v>
      </c>
      <c r="S19" s="17">
        <f t="shared" ref="S19:S26" si="63">T19+U19+V19</f>
        <v>300</v>
      </c>
      <c r="T19" s="18">
        <v>300</v>
      </c>
      <c r="U19" s="136">
        <v>0</v>
      </c>
      <c r="V19" s="56">
        <v>0</v>
      </c>
      <c r="W19" s="56">
        <v>0</v>
      </c>
      <c r="X19" s="72">
        <v>300</v>
      </c>
      <c r="Y19" s="27">
        <f t="shared" ref="Y19:Y22" si="64">Z19+AA19+AB19</f>
        <v>300</v>
      </c>
      <c r="Z19" s="20">
        <f t="shared" si="0"/>
        <v>300</v>
      </c>
      <c r="AA19" s="20">
        <f t="shared" si="0"/>
        <v>0</v>
      </c>
      <c r="AB19" s="20"/>
      <c r="AC19" s="20"/>
      <c r="AD19" s="34">
        <f t="shared" si="44"/>
        <v>300</v>
      </c>
      <c r="AE19" s="24">
        <f t="shared" si="47"/>
        <v>0</v>
      </c>
      <c r="AF19" s="18">
        <v>0</v>
      </c>
      <c r="AG19" s="18">
        <v>0</v>
      </c>
      <c r="AH19" s="18">
        <v>0</v>
      </c>
      <c r="AI19" s="18">
        <v>0</v>
      </c>
      <c r="AJ19" s="20">
        <f t="shared" ref="AJ19:AJ26" si="65">AK19+AL19</f>
        <v>2000</v>
      </c>
      <c r="AK19" s="20">
        <v>2000</v>
      </c>
      <c r="AL19" s="20">
        <f t="shared" si="43"/>
        <v>0</v>
      </c>
      <c r="AM19" s="20">
        <f t="shared" si="22"/>
        <v>0</v>
      </c>
      <c r="AN19" s="21">
        <f t="shared" si="22"/>
        <v>0</v>
      </c>
      <c r="AO19" s="42">
        <f t="shared" si="48"/>
        <v>0</v>
      </c>
      <c r="AP19" s="18">
        <v>0</v>
      </c>
      <c r="AQ19" s="18">
        <v>0</v>
      </c>
      <c r="AR19" s="23">
        <f t="shared" si="49"/>
        <v>0</v>
      </c>
      <c r="AS19" s="20">
        <f t="shared" si="50"/>
        <v>0</v>
      </c>
      <c r="AT19" s="20"/>
      <c r="AU19" s="20">
        <f t="shared" si="51"/>
        <v>0</v>
      </c>
      <c r="AV19" s="36">
        <f t="shared" si="52"/>
        <v>0</v>
      </c>
      <c r="AW19" s="18">
        <v>0</v>
      </c>
      <c r="AX19" s="18">
        <v>0</v>
      </c>
      <c r="AY19" s="18">
        <v>0</v>
      </c>
      <c r="AZ19" s="32">
        <f t="shared" si="53"/>
        <v>0</v>
      </c>
      <c r="BA19" s="20">
        <f t="shared" si="54"/>
        <v>0</v>
      </c>
      <c r="BB19" s="20">
        <f t="shared" si="55"/>
        <v>0</v>
      </c>
      <c r="BC19" s="20">
        <f t="shared" si="56"/>
        <v>0</v>
      </c>
      <c r="BD19" s="87">
        <f t="shared" si="57"/>
        <v>0</v>
      </c>
      <c r="BE19" s="18">
        <v>0</v>
      </c>
      <c r="BF19" s="18">
        <v>0</v>
      </c>
      <c r="BG19" s="18">
        <v>0</v>
      </c>
      <c r="BH19" s="28">
        <f t="shared" si="58"/>
        <v>0</v>
      </c>
      <c r="BI19" s="20">
        <f t="shared" si="59"/>
        <v>0</v>
      </c>
      <c r="BJ19" s="20">
        <f t="shared" si="60"/>
        <v>0</v>
      </c>
      <c r="BK19" s="20">
        <f t="shared" si="61"/>
        <v>0</v>
      </c>
      <c r="BL19" s="25">
        <f t="shared" si="45"/>
        <v>0</v>
      </c>
      <c r="BM19" s="124">
        <f>I19+K19+AE19+AO19+AV19+BD19+BL19</f>
        <v>0</v>
      </c>
      <c r="BN19" s="90">
        <f>I19+Y19+AJ19+AR19+BL19+BH19+AZ19</f>
        <v>2300</v>
      </c>
      <c r="BO19" s="12">
        <f t="shared" si="62"/>
        <v>-2300</v>
      </c>
    </row>
    <row r="20" spans="1:84" s="13" customFormat="1" ht="39" customHeight="1" x14ac:dyDescent="0.2">
      <c r="A20" s="37">
        <v>2</v>
      </c>
      <c r="B20" s="39" t="s">
        <v>49</v>
      </c>
      <c r="C20" s="15" t="s">
        <v>50</v>
      </c>
      <c r="D20" s="143" t="s">
        <v>64</v>
      </c>
      <c r="E20" s="54">
        <v>7</v>
      </c>
      <c r="F20" s="145" t="s">
        <v>90</v>
      </c>
      <c r="G20" s="103">
        <v>4316</v>
      </c>
      <c r="H20" s="49"/>
      <c r="I20" s="40">
        <v>0</v>
      </c>
      <c r="J20" s="75"/>
      <c r="K20" s="17">
        <f t="shared" si="18"/>
        <v>0</v>
      </c>
      <c r="L20" s="92">
        <v>0</v>
      </c>
      <c r="M20" s="92">
        <v>0</v>
      </c>
      <c r="N20" s="56">
        <v>0</v>
      </c>
      <c r="O20" s="56">
        <v>0</v>
      </c>
      <c r="P20" s="85">
        <v>3114</v>
      </c>
      <c r="Q20" s="140">
        <v>6351</v>
      </c>
      <c r="R20" s="72">
        <v>0</v>
      </c>
      <c r="S20" s="17">
        <f t="shared" si="63"/>
        <v>500</v>
      </c>
      <c r="T20" s="18">
        <v>500</v>
      </c>
      <c r="U20" s="136">
        <v>0</v>
      </c>
      <c r="V20" s="56">
        <v>0</v>
      </c>
      <c r="W20" s="56">
        <v>0</v>
      </c>
      <c r="X20" s="72">
        <v>500</v>
      </c>
      <c r="Y20" s="27">
        <f t="shared" si="64"/>
        <v>500</v>
      </c>
      <c r="Z20" s="20">
        <f t="shared" si="0"/>
        <v>500</v>
      </c>
      <c r="AA20" s="20">
        <f t="shared" si="0"/>
        <v>0</v>
      </c>
      <c r="AB20" s="20"/>
      <c r="AC20" s="20"/>
      <c r="AD20" s="34">
        <f t="shared" si="44"/>
        <v>500</v>
      </c>
      <c r="AE20" s="24">
        <f t="shared" si="47"/>
        <v>0</v>
      </c>
      <c r="AF20" s="18">
        <v>0</v>
      </c>
      <c r="AG20" s="18">
        <v>0</v>
      </c>
      <c r="AH20" s="18">
        <v>0</v>
      </c>
      <c r="AI20" s="18">
        <v>0</v>
      </c>
      <c r="AJ20" s="20">
        <f t="shared" si="65"/>
        <v>7000</v>
      </c>
      <c r="AK20" s="20">
        <v>7000</v>
      </c>
      <c r="AL20" s="20">
        <f t="shared" si="43"/>
        <v>0</v>
      </c>
      <c r="AM20" s="20">
        <f t="shared" si="22"/>
        <v>0</v>
      </c>
      <c r="AN20" s="21">
        <f t="shared" si="22"/>
        <v>0</v>
      </c>
      <c r="AO20" s="42">
        <f t="shared" si="48"/>
        <v>0</v>
      </c>
      <c r="AP20" s="18">
        <v>0</v>
      </c>
      <c r="AQ20" s="18">
        <v>0</v>
      </c>
      <c r="AR20" s="23">
        <f t="shared" si="49"/>
        <v>0</v>
      </c>
      <c r="AS20" s="20">
        <f t="shared" si="50"/>
        <v>0</v>
      </c>
      <c r="AT20" s="20"/>
      <c r="AU20" s="20">
        <f t="shared" si="51"/>
        <v>0</v>
      </c>
      <c r="AV20" s="36">
        <f t="shared" si="52"/>
        <v>0</v>
      </c>
      <c r="AW20" s="18">
        <v>0</v>
      </c>
      <c r="AX20" s="18">
        <v>0</v>
      </c>
      <c r="AY20" s="18">
        <v>0</v>
      </c>
      <c r="AZ20" s="32">
        <f t="shared" si="53"/>
        <v>0</v>
      </c>
      <c r="BA20" s="20">
        <f t="shared" si="54"/>
        <v>0</v>
      </c>
      <c r="BB20" s="20">
        <f t="shared" si="55"/>
        <v>0</v>
      </c>
      <c r="BC20" s="20">
        <f t="shared" si="56"/>
        <v>0</v>
      </c>
      <c r="BD20" s="87">
        <f t="shared" si="57"/>
        <v>0</v>
      </c>
      <c r="BE20" s="18">
        <v>0</v>
      </c>
      <c r="BF20" s="18">
        <v>0</v>
      </c>
      <c r="BG20" s="18">
        <v>0</v>
      </c>
      <c r="BH20" s="28">
        <f t="shared" si="58"/>
        <v>0</v>
      </c>
      <c r="BI20" s="20">
        <f t="shared" si="59"/>
        <v>0</v>
      </c>
      <c r="BJ20" s="20">
        <f t="shared" si="60"/>
        <v>0</v>
      </c>
      <c r="BK20" s="20">
        <f t="shared" si="61"/>
        <v>0</v>
      </c>
      <c r="BL20" s="25">
        <f t="shared" si="45"/>
        <v>0</v>
      </c>
      <c r="BM20" s="124">
        <f t="shared" si="46"/>
        <v>0</v>
      </c>
      <c r="BN20" s="90">
        <f t="shared" si="24"/>
        <v>7500</v>
      </c>
      <c r="BO20" s="12">
        <f t="shared" si="62"/>
        <v>-7500</v>
      </c>
    </row>
    <row r="21" spans="1:84" s="13" customFormat="1" ht="39" customHeight="1" x14ac:dyDescent="0.2">
      <c r="A21" s="37">
        <v>2</v>
      </c>
      <c r="B21" s="39" t="s">
        <v>49</v>
      </c>
      <c r="C21" s="15" t="s">
        <v>50</v>
      </c>
      <c r="D21" s="143" t="s">
        <v>64</v>
      </c>
      <c r="E21" s="54">
        <v>7</v>
      </c>
      <c r="F21" s="145" t="s">
        <v>91</v>
      </c>
      <c r="G21" s="103">
        <v>4317</v>
      </c>
      <c r="H21" s="49"/>
      <c r="I21" s="40">
        <v>0</v>
      </c>
      <c r="J21" s="75"/>
      <c r="K21" s="17">
        <f t="shared" si="18"/>
        <v>0</v>
      </c>
      <c r="L21" s="92">
        <v>0</v>
      </c>
      <c r="M21" s="92">
        <v>0</v>
      </c>
      <c r="N21" s="56">
        <v>0</v>
      </c>
      <c r="O21" s="56">
        <v>0</v>
      </c>
      <c r="P21" s="85">
        <v>3114</v>
      </c>
      <c r="Q21" s="140">
        <v>6351</v>
      </c>
      <c r="R21" s="72">
        <v>0</v>
      </c>
      <c r="S21" s="17">
        <f t="shared" si="63"/>
        <v>500</v>
      </c>
      <c r="T21" s="18">
        <v>500</v>
      </c>
      <c r="U21" s="136">
        <v>0</v>
      </c>
      <c r="V21" s="56">
        <v>0</v>
      </c>
      <c r="W21" s="56">
        <v>0</v>
      </c>
      <c r="X21" s="72">
        <v>500</v>
      </c>
      <c r="Y21" s="27">
        <f t="shared" si="64"/>
        <v>500</v>
      </c>
      <c r="Z21" s="20">
        <f t="shared" si="0"/>
        <v>500</v>
      </c>
      <c r="AA21" s="20">
        <f t="shared" si="0"/>
        <v>0</v>
      </c>
      <c r="AB21" s="20"/>
      <c r="AC21" s="20"/>
      <c r="AD21" s="34">
        <f t="shared" si="44"/>
        <v>500</v>
      </c>
      <c r="AE21" s="24">
        <f t="shared" si="47"/>
        <v>0</v>
      </c>
      <c r="AF21" s="18">
        <v>0</v>
      </c>
      <c r="AG21" s="18">
        <v>0</v>
      </c>
      <c r="AH21" s="18">
        <v>0</v>
      </c>
      <c r="AI21" s="18">
        <v>0</v>
      </c>
      <c r="AJ21" s="20">
        <f t="shared" si="65"/>
        <v>6000</v>
      </c>
      <c r="AK21" s="20">
        <v>6000</v>
      </c>
      <c r="AL21" s="20">
        <f t="shared" si="43"/>
        <v>0</v>
      </c>
      <c r="AM21" s="20">
        <f t="shared" si="22"/>
        <v>0</v>
      </c>
      <c r="AN21" s="21">
        <f t="shared" si="22"/>
        <v>0</v>
      </c>
      <c r="AO21" s="42">
        <f t="shared" si="48"/>
        <v>0</v>
      </c>
      <c r="AP21" s="18">
        <v>0</v>
      </c>
      <c r="AQ21" s="18">
        <v>0</v>
      </c>
      <c r="AR21" s="23">
        <f t="shared" si="49"/>
        <v>0</v>
      </c>
      <c r="AS21" s="20">
        <f t="shared" si="50"/>
        <v>0</v>
      </c>
      <c r="AT21" s="20"/>
      <c r="AU21" s="20">
        <f t="shared" si="51"/>
        <v>0</v>
      </c>
      <c r="AV21" s="36">
        <f t="shared" si="52"/>
        <v>0</v>
      </c>
      <c r="AW21" s="18">
        <v>0</v>
      </c>
      <c r="AX21" s="18">
        <v>0</v>
      </c>
      <c r="AY21" s="18">
        <v>0</v>
      </c>
      <c r="AZ21" s="32">
        <f t="shared" si="53"/>
        <v>0</v>
      </c>
      <c r="BA21" s="20">
        <f t="shared" si="54"/>
        <v>0</v>
      </c>
      <c r="BB21" s="20">
        <f t="shared" si="55"/>
        <v>0</v>
      </c>
      <c r="BC21" s="20">
        <f t="shared" si="56"/>
        <v>0</v>
      </c>
      <c r="BD21" s="87">
        <f t="shared" si="57"/>
        <v>0</v>
      </c>
      <c r="BE21" s="18">
        <v>0</v>
      </c>
      <c r="BF21" s="18">
        <v>0</v>
      </c>
      <c r="BG21" s="18">
        <v>0</v>
      </c>
      <c r="BH21" s="28">
        <f t="shared" si="58"/>
        <v>0</v>
      </c>
      <c r="BI21" s="20">
        <f t="shared" si="59"/>
        <v>0</v>
      </c>
      <c r="BJ21" s="20">
        <f t="shared" si="60"/>
        <v>0</v>
      </c>
      <c r="BK21" s="20">
        <f t="shared" si="61"/>
        <v>0</v>
      </c>
      <c r="BL21" s="25">
        <f t="shared" si="45"/>
        <v>0</v>
      </c>
      <c r="BM21" s="124">
        <f t="shared" si="46"/>
        <v>0</v>
      </c>
      <c r="BN21" s="90">
        <f t="shared" si="24"/>
        <v>6500</v>
      </c>
      <c r="BO21" s="12">
        <f t="shared" si="62"/>
        <v>-6500</v>
      </c>
    </row>
    <row r="22" spans="1:84" s="13" customFormat="1" ht="39" customHeight="1" x14ac:dyDescent="0.2">
      <c r="A22" s="37">
        <v>2</v>
      </c>
      <c r="B22" s="39" t="s">
        <v>49</v>
      </c>
      <c r="C22" s="15" t="s">
        <v>50</v>
      </c>
      <c r="D22" s="143" t="s">
        <v>64</v>
      </c>
      <c r="E22" s="54">
        <v>7</v>
      </c>
      <c r="F22" s="144" t="s">
        <v>92</v>
      </c>
      <c r="G22" s="103">
        <v>4318</v>
      </c>
      <c r="H22" s="49"/>
      <c r="I22" s="40">
        <v>0</v>
      </c>
      <c r="J22" s="75"/>
      <c r="K22" s="17">
        <f t="shared" si="18"/>
        <v>0</v>
      </c>
      <c r="L22" s="92">
        <v>0</v>
      </c>
      <c r="M22" s="92">
        <v>0</v>
      </c>
      <c r="N22" s="56">
        <v>0</v>
      </c>
      <c r="O22" s="56">
        <v>0</v>
      </c>
      <c r="P22" s="85">
        <v>3114</v>
      </c>
      <c r="Q22" s="140">
        <v>6351</v>
      </c>
      <c r="R22" s="72">
        <v>0</v>
      </c>
      <c r="S22" s="17">
        <f t="shared" si="63"/>
        <v>300</v>
      </c>
      <c r="T22" s="18">
        <v>300</v>
      </c>
      <c r="U22" s="136">
        <v>0</v>
      </c>
      <c r="V22" s="56">
        <v>0</v>
      </c>
      <c r="W22" s="56">
        <v>0</v>
      </c>
      <c r="X22" s="72">
        <v>300</v>
      </c>
      <c r="Y22" s="27">
        <f t="shared" si="64"/>
        <v>300</v>
      </c>
      <c r="Z22" s="20">
        <f t="shared" si="0"/>
        <v>300</v>
      </c>
      <c r="AA22" s="20">
        <f t="shared" si="0"/>
        <v>0</v>
      </c>
      <c r="AB22" s="20"/>
      <c r="AC22" s="20"/>
      <c r="AD22" s="34">
        <f t="shared" si="44"/>
        <v>300</v>
      </c>
      <c r="AE22" s="24">
        <f t="shared" si="47"/>
        <v>0</v>
      </c>
      <c r="AF22" s="18">
        <v>0</v>
      </c>
      <c r="AG22" s="18">
        <v>0</v>
      </c>
      <c r="AH22" s="18">
        <v>0</v>
      </c>
      <c r="AI22" s="18">
        <v>0</v>
      </c>
      <c r="AJ22" s="20">
        <f t="shared" si="65"/>
        <v>3000</v>
      </c>
      <c r="AK22" s="20">
        <v>3000</v>
      </c>
      <c r="AL22" s="20">
        <f t="shared" si="43"/>
        <v>0</v>
      </c>
      <c r="AM22" s="20">
        <f t="shared" si="22"/>
        <v>0</v>
      </c>
      <c r="AN22" s="21">
        <f t="shared" si="22"/>
        <v>0</v>
      </c>
      <c r="AO22" s="42">
        <f t="shared" si="48"/>
        <v>0</v>
      </c>
      <c r="AP22" s="18">
        <v>0</v>
      </c>
      <c r="AQ22" s="18">
        <v>0</v>
      </c>
      <c r="AR22" s="23">
        <f t="shared" si="49"/>
        <v>0</v>
      </c>
      <c r="AS22" s="20">
        <f t="shared" si="50"/>
        <v>0</v>
      </c>
      <c r="AT22" s="20"/>
      <c r="AU22" s="20">
        <f t="shared" si="51"/>
        <v>0</v>
      </c>
      <c r="AV22" s="36">
        <f t="shared" si="52"/>
        <v>0</v>
      </c>
      <c r="AW22" s="18">
        <v>0</v>
      </c>
      <c r="AX22" s="18">
        <v>0</v>
      </c>
      <c r="AY22" s="18">
        <v>0</v>
      </c>
      <c r="AZ22" s="32">
        <f t="shared" si="53"/>
        <v>0</v>
      </c>
      <c r="BA22" s="20">
        <f t="shared" si="54"/>
        <v>0</v>
      </c>
      <c r="BB22" s="20">
        <f t="shared" si="55"/>
        <v>0</v>
      </c>
      <c r="BC22" s="20">
        <f t="shared" si="56"/>
        <v>0</v>
      </c>
      <c r="BD22" s="87">
        <f t="shared" si="57"/>
        <v>0</v>
      </c>
      <c r="BE22" s="18">
        <v>0</v>
      </c>
      <c r="BF22" s="18">
        <v>0</v>
      </c>
      <c r="BG22" s="18">
        <v>0</v>
      </c>
      <c r="BH22" s="28">
        <f t="shared" si="58"/>
        <v>0</v>
      </c>
      <c r="BI22" s="20">
        <f t="shared" si="59"/>
        <v>0</v>
      </c>
      <c r="BJ22" s="20">
        <f t="shared" si="60"/>
        <v>0</v>
      </c>
      <c r="BK22" s="20">
        <f t="shared" si="61"/>
        <v>0</v>
      </c>
      <c r="BL22" s="25">
        <f t="shared" si="45"/>
        <v>0</v>
      </c>
      <c r="BM22" s="89">
        <f t="shared" ref="BM22:BM26" si="66">I22+K22+AE22+AO22+AV22+BD22+BL22</f>
        <v>0</v>
      </c>
      <c r="BN22" s="90">
        <f t="shared" si="24"/>
        <v>3300</v>
      </c>
      <c r="BO22" s="12">
        <f t="shared" si="62"/>
        <v>-3300</v>
      </c>
    </row>
    <row r="23" spans="1:84" s="13" customFormat="1" ht="39" customHeight="1" x14ac:dyDescent="0.2">
      <c r="A23" s="37">
        <v>2</v>
      </c>
      <c r="B23" s="39" t="s">
        <v>49</v>
      </c>
      <c r="C23" s="15" t="s">
        <v>50</v>
      </c>
      <c r="D23" s="143" t="s">
        <v>64</v>
      </c>
      <c r="E23" s="54">
        <v>7</v>
      </c>
      <c r="F23" s="145" t="s">
        <v>74</v>
      </c>
      <c r="G23" s="103">
        <v>4319</v>
      </c>
      <c r="H23" s="49"/>
      <c r="I23" s="40">
        <v>0</v>
      </c>
      <c r="J23" s="75"/>
      <c r="K23" s="17">
        <f t="shared" si="18"/>
        <v>0</v>
      </c>
      <c r="L23" s="92">
        <v>0</v>
      </c>
      <c r="M23" s="92">
        <v>0</v>
      </c>
      <c r="N23" s="56">
        <v>0</v>
      </c>
      <c r="O23" s="56">
        <v>0</v>
      </c>
      <c r="P23" s="85">
        <v>3127</v>
      </c>
      <c r="Q23" s="140">
        <v>5331</v>
      </c>
      <c r="R23" s="72">
        <v>0</v>
      </c>
      <c r="S23" s="17">
        <f t="shared" si="63"/>
        <v>500</v>
      </c>
      <c r="T23" s="18">
        <v>500</v>
      </c>
      <c r="U23" s="136">
        <v>0</v>
      </c>
      <c r="V23" s="56">
        <v>0</v>
      </c>
      <c r="W23" s="56">
        <v>0</v>
      </c>
      <c r="X23" s="72">
        <v>500</v>
      </c>
      <c r="Y23" s="27">
        <f>Z23+AA23+AB23</f>
        <v>500</v>
      </c>
      <c r="Z23" s="20">
        <f>L23+T23</f>
        <v>500</v>
      </c>
      <c r="AA23" s="20">
        <f t="shared" si="0"/>
        <v>0</v>
      </c>
      <c r="AB23" s="20"/>
      <c r="AC23" s="20"/>
      <c r="AD23" s="34">
        <f t="shared" si="44"/>
        <v>500</v>
      </c>
      <c r="AE23" s="24">
        <f t="shared" si="47"/>
        <v>0</v>
      </c>
      <c r="AF23" s="18">
        <v>0</v>
      </c>
      <c r="AG23" s="18">
        <v>0</v>
      </c>
      <c r="AH23" s="18">
        <v>0</v>
      </c>
      <c r="AI23" s="18">
        <v>0</v>
      </c>
      <c r="AJ23" s="20">
        <f t="shared" si="65"/>
        <v>2000</v>
      </c>
      <c r="AK23" s="20">
        <v>2000</v>
      </c>
      <c r="AL23" s="20">
        <f t="shared" si="43"/>
        <v>0</v>
      </c>
      <c r="AM23" s="20">
        <f t="shared" si="22"/>
        <v>0</v>
      </c>
      <c r="AN23" s="21">
        <f t="shared" si="22"/>
        <v>0</v>
      </c>
      <c r="AO23" s="42">
        <f t="shared" si="48"/>
        <v>0</v>
      </c>
      <c r="AP23" s="18">
        <v>0</v>
      </c>
      <c r="AQ23" s="18">
        <v>0</v>
      </c>
      <c r="AR23" s="23">
        <f t="shared" si="49"/>
        <v>0</v>
      </c>
      <c r="AS23" s="20">
        <f t="shared" si="50"/>
        <v>0</v>
      </c>
      <c r="AT23" s="20"/>
      <c r="AU23" s="20">
        <f t="shared" si="51"/>
        <v>0</v>
      </c>
      <c r="AV23" s="36">
        <f t="shared" si="52"/>
        <v>0</v>
      </c>
      <c r="AW23" s="18">
        <v>0</v>
      </c>
      <c r="AX23" s="18">
        <v>0</v>
      </c>
      <c r="AY23" s="18">
        <v>0</v>
      </c>
      <c r="AZ23" s="32">
        <f t="shared" si="53"/>
        <v>0</v>
      </c>
      <c r="BA23" s="20">
        <f t="shared" si="54"/>
        <v>0</v>
      </c>
      <c r="BB23" s="20">
        <f t="shared" si="55"/>
        <v>0</v>
      </c>
      <c r="BC23" s="20">
        <f t="shared" si="56"/>
        <v>0</v>
      </c>
      <c r="BD23" s="87">
        <f t="shared" si="57"/>
        <v>0</v>
      </c>
      <c r="BE23" s="18">
        <v>0</v>
      </c>
      <c r="BF23" s="18">
        <v>0</v>
      </c>
      <c r="BG23" s="18">
        <v>0</v>
      </c>
      <c r="BH23" s="28">
        <f t="shared" si="58"/>
        <v>0</v>
      </c>
      <c r="BI23" s="20">
        <f t="shared" si="59"/>
        <v>0</v>
      </c>
      <c r="BJ23" s="20">
        <f t="shared" si="60"/>
        <v>0</v>
      </c>
      <c r="BK23" s="20">
        <f t="shared" si="61"/>
        <v>0</v>
      </c>
      <c r="BL23" s="25">
        <f t="shared" si="45"/>
        <v>0</v>
      </c>
      <c r="BM23" s="89">
        <f t="shared" si="66"/>
        <v>0</v>
      </c>
      <c r="BN23" s="90">
        <f t="shared" si="24"/>
        <v>2500</v>
      </c>
      <c r="BO23" s="12">
        <f t="shared" si="62"/>
        <v>-2500</v>
      </c>
    </row>
    <row r="24" spans="1:84" s="13" customFormat="1" ht="39" customHeight="1" x14ac:dyDescent="0.2">
      <c r="A24" s="37">
        <v>2</v>
      </c>
      <c r="B24" s="39" t="s">
        <v>49</v>
      </c>
      <c r="C24" s="15" t="s">
        <v>50</v>
      </c>
      <c r="D24" s="143" t="s">
        <v>64</v>
      </c>
      <c r="E24" s="54">
        <v>7</v>
      </c>
      <c r="F24" s="145" t="s">
        <v>78</v>
      </c>
      <c r="G24" s="103">
        <v>4320</v>
      </c>
      <c r="H24" s="49"/>
      <c r="I24" s="40">
        <v>0</v>
      </c>
      <c r="J24" s="75"/>
      <c r="K24" s="17">
        <f t="shared" si="18"/>
        <v>0</v>
      </c>
      <c r="L24" s="92">
        <v>0</v>
      </c>
      <c r="M24" s="92">
        <v>0</v>
      </c>
      <c r="N24" s="56">
        <v>0</v>
      </c>
      <c r="O24" s="56">
        <v>0</v>
      </c>
      <c r="P24" s="85">
        <v>3127</v>
      </c>
      <c r="Q24" s="140">
        <v>6351</v>
      </c>
      <c r="R24" s="72">
        <v>0</v>
      </c>
      <c r="S24" s="17">
        <f t="shared" si="63"/>
        <v>500</v>
      </c>
      <c r="T24" s="18">
        <v>500</v>
      </c>
      <c r="U24" s="136">
        <v>0</v>
      </c>
      <c r="V24" s="56">
        <v>0</v>
      </c>
      <c r="W24" s="56">
        <v>0</v>
      </c>
      <c r="X24" s="72">
        <v>500</v>
      </c>
      <c r="Y24" s="27">
        <f>Z24+AA24+AB24</f>
        <v>500</v>
      </c>
      <c r="Z24" s="20">
        <f t="shared" ref="Z24:AA26" si="67">L24+T24</f>
        <v>500</v>
      </c>
      <c r="AA24" s="20">
        <f t="shared" si="67"/>
        <v>0</v>
      </c>
      <c r="AB24" s="20"/>
      <c r="AC24" s="20"/>
      <c r="AD24" s="34">
        <f t="shared" si="44"/>
        <v>500</v>
      </c>
      <c r="AE24" s="24">
        <f>AF24+AG24+AH24</f>
        <v>0</v>
      </c>
      <c r="AF24" s="18">
        <v>0</v>
      </c>
      <c r="AG24" s="18">
        <v>0</v>
      </c>
      <c r="AH24" s="18">
        <v>0</v>
      </c>
      <c r="AI24" s="18">
        <v>0</v>
      </c>
      <c r="AJ24" s="20">
        <f t="shared" si="65"/>
        <v>4000</v>
      </c>
      <c r="AK24" s="20">
        <v>4000</v>
      </c>
      <c r="AL24" s="20">
        <f t="shared" si="43"/>
        <v>0</v>
      </c>
      <c r="AM24" s="20">
        <f t="shared" si="22"/>
        <v>0</v>
      </c>
      <c r="AN24" s="21">
        <f t="shared" si="22"/>
        <v>0</v>
      </c>
      <c r="AO24" s="42">
        <f t="shared" si="48"/>
        <v>0</v>
      </c>
      <c r="AP24" s="18">
        <v>0</v>
      </c>
      <c r="AQ24" s="18">
        <v>0</v>
      </c>
      <c r="AR24" s="23">
        <f t="shared" si="49"/>
        <v>0</v>
      </c>
      <c r="AS24" s="20">
        <f t="shared" si="50"/>
        <v>0</v>
      </c>
      <c r="AT24" s="20"/>
      <c r="AU24" s="20">
        <f t="shared" si="51"/>
        <v>0</v>
      </c>
      <c r="AV24" s="36">
        <f t="shared" si="52"/>
        <v>0</v>
      </c>
      <c r="AW24" s="18">
        <v>0</v>
      </c>
      <c r="AX24" s="18">
        <v>0</v>
      </c>
      <c r="AY24" s="18">
        <v>0</v>
      </c>
      <c r="AZ24" s="32">
        <f t="shared" si="53"/>
        <v>0</v>
      </c>
      <c r="BA24" s="20">
        <f t="shared" si="54"/>
        <v>0</v>
      </c>
      <c r="BB24" s="20">
        <f t="shared" si="55"/>
        <v>0</v>
      </c>
      <c r="BC24" s="20">
        <f t="shared" si="56"/>
        <v>0</v>
      </c>
      <c r="BD24" s="87">
        <f t="shared" si="57"/>
        <v>0</v>
      </c>
      <c r="BE24" s="18">
        <v>0</v>
      </c>
      <c r="BF24" s="18">
        <v>0</v>
      </c>
      <c r="BG24" s="18">
        <v>0</v>
      </c>
      <c r="BH24" s="28">
        <f t="shared" si="58"/>
        <v>0</v>
      </c>
      <c r="BI24" s="20">
        <f t="shared" si="59"/>
        <v>0</v>
      </c>
      <c r="BJ24" s="20">
        <f t="shared" si="60"/>
        <v>0</v>
      </c>
      <c r="BK24" s="20">
        <f t="shared" si="61"/>
        <v>0</v>
      </c>
      <c r="BL24" s="25">
        <f>BK24+BC24+AV24+AN24</f>
        <v>0</v>
      </c>
      <c r="BM24" s="89">
        <f t="shared" si="66"/>
        <v>0</v>
      </c>
      <c r="BN24" s="90">
        <f t="shared" si="24"/>
        <v>4500</v>
      </c>
      <c r="BO24" s="12">
        <f>BM24-BN24</f>
        <v>-4500</v>
      </c>
    </row>
    <row r="25" spans="1:84" s="13" customFormat="1" ht="39" customHeight="1" x14ac:dyDescent="0.2">
      <c r="A25" s="37">
        <v>2</v>
      </c>
      <c r="B25" s="39" t="s">
        <v>49</v>
      </c>
      <c r="C25" s="15" t="s">
        <v>50</v>
      </c>
      <c r="D25" s="143" t="s">
        <v>64</v>
      </c>
      <c r="E25" s="54">
        <v>7</v>
      </c>
      <c r="F25" s="145" t="s">
        <v>93</v>
      </c>
      <c r="G25" s="103">
        <v>4321</v>
      </c>
      <c r="H25" s="49"/>
      <c r="I25" s="40">
        <v>0</v>
      </c>
      <c r="J25" s="75"/>
      <c r="K25" s="17">
        <f t="shared" si="18"/>
        <v>0</v>
      </c>
      <c r="L25" s="92">
        <v>0</v>
      </c>
      <c r="M25" s="92">
        <v>0</v>
      </c>
      <c r="N25" s="56">
        <v>0</v>
      </c>
      <c r="O25" s="56">
        <v>0</v>
      </c>
      <c r="P25" s="85">
        <v>3231</v>
      </c>
      <c r="Q25" s="140">
        <v>5331</v>
      </c>
      <c r="R25" s="72">
        <v>0</v>
      </c>
      <c r="S25" s="17">
        <f>T25+U25+V25</f>
        <v>500</v>
      </c>
      <c r="T25" s="18">
        <v>500</v>
      </c>
      <c r="U25" s="136">
        <v>0</v>
      </c>
      <c r="V25" s="56">
        <v>0</v>
      </c>
      <c r="W25" s="56">
        <v>0</v>
      </c>
      <c r="X25" s="72">
        <v>500</v>
      </c>
      <c r="Y25" s="27">
        <f>Z25+AA25+AB25</f>
        <v>500</v>
      </c>
      <c r="Z25" s="20">
        <f t="shared" si="67"/>
        <v>500</v>
      </c>
      <c r="AA25" s="20">
        <f t="shared" si="67"/>
        <v>0</v>
      </c>
      <c r="AB25" s="20"/>
      <c r="AC25" s="20"/>
      <c r="AD25" s="34">
        <f t="shared" si="44"/>
        <v>500</v>
      </c>
      <c r="AE25" s="24">
        <f t="shared" si="47"/>
        <v>0</v>
      </c>
      <c r="AF25" s="18">
        <v>0</v>
      </c>
      <c r="AG25" s="18">
        <v>0</v>
      </c>
      <c r="AH25" s="18">
        <v>0</v>
      </c>
      <c r="AI25" s="18">
        <v>0</v>
      </c>
      <c r="AJ25" s="20">
        <f t="shared" si="65"/>
        <v>6000</v>
      </c>
      <c r="AK25" s="20">
        <v>6000</v>
      </c>
      <c r="AL25" s="20">
        <f t="shared" si="43"/>
        <v>0</v>
      </c>
      <c r="AM25" s="20">
        <f t="shared" si="22"/>
        <v>0</v>
      </c>
      <c r="AN25" s="21">
        <f t="shared" si="22"/>
        <v>0</v>
      </c>
      <c r="AO25" s="42">
        <f t="shared" si="48"/>
        <v>0</v>
      </c>
      <c r="AP25" s="18">
        <v>0</v>
      </c>
      <c r="AQ25" s="18">
        <v>0</v>
      </c>
      <c r="AR25" s="23">
        <f t="shared" si="49"/>
        <v>0</v>
      </c>
      <c r="AS25" s="20">
        <f t="shared" si="50"/>
        <v>0</v>
      </c>
      <c r="AT25" s="20"/>
      <c r="AU25" s="20">
        <f t="shared" si="51"/>
        <v>0</v>
      </c>
      <c r="AV25" s="36">
        <f t="shared" si="52"/>
        <v>0</v>
      </c>
      <c r="AW25" s="18">
        <v>0</v>
      </c>
      <c r="AX25" s="18">
        <v>0</v>
      </c>
      <c r="AY25" s="18">
        <v>0</v>
      </c>
      <c r="AZ25" s="32">
        <f t="shared" si="53"/>
        <v>0</v>
      </c>
      <c r="BA25" s="20">
        <f t="shared" si="54"/>
        <v>0</v>
      </c>
      <c r="BB25" s="20">
        <f t="shared" si="55"/>
        <v>0</v>
      </c>
      <c r="BC25" s="20">
        <f t="shared" si="56"/>
        <v>0</v>
      </c>
      <c r="BD25" s="87">
        <f t="shared" si="57"/>
        <v>0</v>
      </c>
      <c r="BE25" s="18">
        <v>0</v>
      </c>
      <c r="BF25" s="18">
        <v>0</v>
      </c>
      <c r="BG25" s="18">
        <v>0</v>
      </c>
      <c r="BH25" s="28">
        <f t="shared" si="58"/>
        <v>0</v>
      </c>
      <c r="BI25" s="20">
        <f t="shared" si="59"/>
        <v>0</v>
      </c>
      <c r="BJ25" s="20">
        <f t="shared" si="60"/>
        <v>0</v>
      </c>
      <c r="BK25" s="20">
        <f t="shared" si="61"/>
        <v>0</v>
      </c>
      <c r="BL25" s="25">
        <v>100</v>
      </c>
      <c r="BM25" s="89">
        <f>I25+K25+AE25+AO25+AV25+BD25</f>
        <v>0</v>
      </c>
      <c r="BN25" s="90">
        <f t="shared" si="24"/>
        <v>6600</v>
      </c>
      <c r="BO25" s="12">
        <f t="shared" si="62"/>
        <v>-6600</v>
      </c>
    </row>
    <row r="26" spans="1:84" s="13" customFormat="1" ht="42.75" customHeight="1" thickBot="1" x14ac:dyDescent="0.25">
      <c r="A26" s="14">
        <v>3</v>
      </c>
      <c r="B26" s="39" t="s">
        <v>52</v>
      </c>
      <c r="C26" s="15" t="s">
        <v>50</v>
      </c>
      <c r="D26" s="143" t="s">
        <v>66</v>
      </c>
      <c r="E26" s="51">
        <v>9</v>
      </c>
      <c r="F26" s="145" t="s">
        <v>75</v>
      </c>
      <c r="G26" s="103">
        <v>7056</v>
      </c>
      <c r="H26" s="48"/>
      <c r="I26" s="97">
        <v>0</v>
      </c>
      <c r="J26" s="74"/>
      <c r="K26" s="17">
        <f t="shared" si="18"/>
        <v>0</v>
      </c>
      <c r="L26" s="92">
        <v>0</v>
      </c>
      <c r="M26" s="92">
        <v>0</v>
      </c>
      <c r="N26" s="56">
        <v>0</v>
      </c>
      <c r="O26" s="56">
        <v>0</v>
      </c>
      <c r="P26" s="85">
        <v>3522</v>
      </c>
      <c r="Q26" s="140">
        <v>6351</v>
      </c>
      <c r="R26" s="72">
        <v>0</v>
      </c>
      <c r="S26" s="17">
        <f t="shared" si="63"/>
        <v>15000</v>
      </c>
      <c r="T26" s="18">
        <v>0</v>
      </c>
      <c r="U26" s="136">
        <v>15000</v>
      </c>
      <c r="V26" s="56">
        <v>0</v>
      </c>
      <c r="W26" s="56">
        <v>0</v>
      </c>
      <c r="X26" s="72">
        <v>15000</v>
      </c>
      <c r="Y26" s="27">
        <f>Z26+AA26+AB26</f>
        <v>15000</v>
      </c>
      <c r="Z26" s="20">
        <f t="shared" si="67"/>
        <v>0</v>
      </c>
      <c r="AA26" s="20">
        <f t="shared" si="67"/>
        <v>15000</v>
      </c>
      <c r="AB26" s="20">
        <f t="shared" ref="AB26" si="68">N26+V26</f>
        <v>0</v>
      </c>
      <c r="AC26" s="20"/>
      <c r="AD26" s="34">
        <f>X26</f>
        <v>15000</v>
      </c>
      <c r="AE26" s="24">
        <f t="shared" si="47"/>
        <v>0</v>
      </c>
      <c r="AF26" s="18">
        <v>0</v>
      </c>
      <c r="AG26" s="18">
        <v>0</v>
      </c>
      <c r="AH26" s="18">
        <v>0</v>
      </c>
      <c r="AI26" s="18">
        <v>0</v>
      </c>
      <c r="AJ26" s="86">
        <f t="shared" si="65"/>
        <v>0</v>
      </c>
      <c r="AK26" s="20">
        <f t="shared" si="10"/>
        <v>0</v>
      </c>
      <c r="AL26" s="20">
        <f t="shared" si="43"/>
        <v>0</v>
      </c>
      <c r="AM26" s="20">
        <f t="shared" ref="AM26" si="69">AH26</f>
        <v>0</v>
      </c>
      <c r="AN26" s="21">
        <f t="shared" ref="AN26" si="70">AI26</f>
        <v>0</v>
      </c>
      <c r="AO26" s="42">
        <f t="shared" si="48"/>
        <v>0</v>
      </c>
      <c r="AP26" s="18">
        <v>0</v>
      </c>
      <c r="AQ26" s="18">
        <v>0</v>
      </c>
      <c r="AR26" s="23">
        <f t="shared" si="49"/>
        <v>0</v>
      </c>
      <c r="AS26" s="20">
        <f t="shared" si="50"/>
        <v>0</v>
      </c>
      <c r="AT26" s="20"/>
      <c r="AU26" s="20">
        <f t="shared" si="51"/>
        <v>0</v>
      </c>
      <c r="AV26" s="36">
        <f t="shared" ref="AV26" si="71">AW26</f>
        <v>0</v>
      </c>
      <c r="AW26" s="18">
        <v>0</v>
      </c>
      <c r="AX26" s="18">
        <v>0</v>
      </c>
      <c r="AY26" s="18">
        <v>0</v>
      </c>
      <c r="AZ26" s="32">
        <f t="shared" ref="AZ26" si="72">BA26</f>
        <v>0</v>
      </c>
      <c r="BA26" s="20">
        <f t="shared" ref="BA26" si="73">AW26</f>
        <v>0</v>
      </c>
      <c r="BB26" s="20">
        <f t="shared" ref="BB26" si="74">AX26</f>
        <v>0</v>
      </c>
      <c r="BC26" s="20">
        <f t="shared" ref="BC26" si="75">AY26</f>
        <v>0</v>
      </c>
      <c r="BD26" s="87">
        <f t="shared" ref="BD26" si="76">BE26</f>
        <v>0</v>
      </c>
      <c r="BE26" s="18">
        <v>0</v>
      </c>
      <c r="BF26" s="18">
        <v>0</v>
      </c>
      <c r="BG26" s="18">
        <v>0</v>
      </c>
      <c r="BH26" s="28">
        <f t="shared" ref="BH26" si="77">BI26</f>
        <v>0</v>
      </c>
      <c r="BI26" s="20">
        <f t="shared" ref="BI26" si="78">BE26</f>
        <v>0</v>
      </c>
      <c r="BJ26" s="20">
        <f t="shared" ref="BJ26" si="79">BF26</f>
        <v>0</v>
      </c>
      <c r="BK26" s="20">
        <f>BG26</f>
        <v>0</v>
      </c>
      <c r="BL26" s="25">
        <f t="shared" si="45"/>
        <v>0</v>
      </c>
      <c r="BM26" s="89">
        <f t="shared" si="66"/>
        <v>0</v>
      </c>
      <c r="BN26" s="90">
        <f>I26+Y26+AJ26+AR26+BL26+BH26+AZ26</f>
        <v>15000</v>
      </c>
      <c r="BO26" s="12">
        <f t="shared" si="62"/>
        <v>-15000</v>
      </c>
      <c r="CC26" s="12"/>
    </row>
    <row r="27" spans="1:84" s="7" customFormat="1" ht="50.25" customHeight="1" thickBot="1" x14ac:dyDescent="0.3">
      <c r="A27" s="243" t="s">
        <v>60</v>
      </c>
      <c r="B27" s="244"/>
      <c r="C27" s="244"/>
      <c r="D27" s="244"/>
      <c r="E27" s="244"/>
      <c r="F27" s="244"/>
      <c r="G27" s="244"/>
      <c r="H27" s="244"/>
      <c r="I27" s="244"/>
      <c r="J27" s="244"/>
      <c r="K27" s="76">
        <f>SUM(K7:K26)</f>
        <v>1107243.94</v>
      </c>
      <c r="L27" s="76">
        <f t="shared" ref="L27:AP27" si="80">SUM(L7:L26)</f>
        <v>53602.34</v>
      </c>
      <c r="M27" s="76">
        <f t="shared" si="80"/>
        <v>940708.63</v>
      </c>
      <c r="N27" s="76">
        <f t="shared" si="80"/>
        <v>72794</v>
      </c>
      <c r="O27" s="76">
        <f t="shared" si="80"/>
        <v>40138.97</v>
      </c>
      <c r="P27" s="150" t="s">
        <v>88</v>
      </c>
      <c r="Q27" s="150" t="s">
        <v>88</v>
      </c>
      <c r="R27" s="76">
        <f t="shared" si="80"/>
        <v>218149590</v>
      </c>
      <c r="S27" s="76">
        <f>SUM(S7:S26)</f>
        <v>-480812.97</v>
      </c>
      <c r="T27" s="76">
        <f>SUM(T7:T26)</f>
        <v>3300</v>
      </c>
      <c r="U27" s="76">
        <f>SUM(U7:U26)</f>
        <v>-421611</v>
      </c>
      <c r="V27" s="76">
        <f t="shared" si="80"/>
        <v>-22363</v>
      </c>
      <c r="W27" s="76">
        <f>SUM(W7:W26)</f>
        <v>-40138.97</v>
      </c>
      <c r="X27" s="76">
        <f t="shared" si="80"/>
        <v>-169942800</v>
      </c>
      <c r="Y27" s="76">
        <f t="shared" si="80"/>
        <v>626430.97</v>
      </c>
      <c r="Z27" s="76">
        <f t="shared" si="80"/>
        <v>56902.34</v>
      </c>
      <c r="AA27" s="76">
        <f t="shared" si="80"/>
        <v>519097.63</v>
      </c>
      <c r="AB27" s="76">
        <f t="shared" si="80"/>
        <v>50431</v>
      </c>
      <c r="AC27" s="76">
        <f t="shared" si="80"/>
        <v>0</v>
      </c>
      <c r="AD27" s="76">
        <f t="shared" si="80"/>
        <v>48206790</v>
      </c>
      <c r="AE27" s="76">
        <f t="shared" si="80"/>
        <v>108841</v>
      </c>
      <c r="AF27" s="76">
        <f t="shared" si="80"/>
        <v>63388</v>
      </c>
      <c r="AG27" s="76">
        <f t="shared" si="80"/>
        <v>38653</v>
      </c>
      <c r="AH27" s="76">
        <f t="shared" si="80"/>
        <v>6800</v>
      </c>
      <c r="AI27" s="76">
        <f t="shared" si="80"/>
        <v>0</v>
      </c>
      <c r="AJ27" s="76">
        <f t="shared" si="80"/>
        <v>624368.97</v>
      </c>
      <c r="AK27" s="76">
        <f t="shared" si="80"/>
        <v>116789.97</v>
      </c>
      <c r="AL27" s="76">
        <f t="shared" si="80"/>
        <v>460679</v>
      </c>
      <c r="AM27" s="76">
        <f t="shared" si="80"/>
        <v>46900</v>
      </c>
      <c r="AN27" s="76">
        <f t="shared" si="80"/>
        <v>4200000</v>
      </c>
      <c r="AO27" s="76">
        <f t="shared" si="80"/>
        <v>15000</v>
      </c>
      <c r="AP27" s="76">
        <f t="shared" si="80"/>
        <v>15000</v>
      </c>
      <c r="AQ27" s="76">
        <f t="shared" ref="AQ27:BN27" si="81">SUM(AQ7:AQ26)</f>
        <v>0</v>
      </c>
      <c r="AR27" s="76">
        <f t="shared" si="81"/>
        <v>15000</v>
      </c>
      <c r="AS27" s="76">
        <f t="shared" si="81"/>
        <v>15000</v>
      </c>
      <c r="AT27" s="76">
        <f t="shared" si="81"/>
        <v>0</v>
      </c>
      <c r="AU27" s="76">
        <f t="shared" si="81"/>
        <v>0</v>
      </c>
      <c r="AV27" s="76">
        <f t="shared" si="81"/>
        <v>0</v>
      </c>
      <c r="AW27" s="76">
        <f t="shared" si="81"/>
        <v>0</v>
      </c>
      <c r="AX27" s="76">
        <f t="shared" si="81"/>
        <v>0</v>
      </c>
      <c r="AY27" s="76">
        <f t="shared" si="81"/>
        <v>0</v>
      </c>
      <c r="AZ27" s="76">
        <f t="shared" si="81"/>
        <v>0</v>
      </c>
      <c r="BA27" s="76">
        <f t="shared" si="81"/>
        <v>0</v>
      </c>
      <c r="BB27" s="76">
        <f t="shared" si="81"/>
        <v>0</v>
      </c>
      <c r="BC27" s="76">
        <f t="shared" si="81"/>
        <v>0</v>
      </c>
      <c r="BD27" s="76">
        <f t="shared" si="81"/>
        <v>0</v>
      </c>
      <c r="BE27" s="76">
        <f t="shared" si="81"/>
        <v>0</v>
      </c>
      <c r="BF27" s="76">
        <f t="shared" si="81"/>
        <v>0</v>
      </c>
      <c r="BG27" s="76">
        <f t="shared" si="81"/>
        <v>0</v>
      </c>
      <c r="BH27" s="76">
        <f t="shared" si="81"/>
        <v>0</v>
      </c>
      <c r="BI27" s="76">
        <f t="shared" si="81"/>
        <v>0</v>
      </c>
      <c r="BJ27" s="76">
        <f t="shared" si="81"/>
        <v>0</v>
      </c>
      <c r="BK27" s="76">
        <f t="shared" si="81"/>
        <v>0</v>
      </c>
      <c r="BL27" s="76">
        <f t="shared" si="81"/>
        <v>4700176.8499999996</v>
      </c>
      <c r="BM27" s="76">
        <f t="shared" si="81"/>
        <v>6029979.1913500009</v>
      </c>
      <c r="BN27" s="76">
        <f t="shared" si="81"/>
        <v>6065234.1913500009</v>
      </c>
      <c r="BO27" s="50">
        <f>BM27-BN27</f>
        <v>-35255</v>
      </c>
      <c r="CB27" s="151"/>
    </row>
    <row r="28" spans="1:84" s="44" customFormat="1" ht="26.45" customHeight="1" thickBot="1" x14ac:dyDescent="0.3">
      <c r="A28" s="52" t="s">
        <v>61</v>
      </c>
      <c r="B28" s="52"/>
      <c r="C28" s="52"/>
      <c r="D28" s="53"/>
      <c r="E28" s="53"/>
      <c r="F28" s="53"/>
      <c r="G28" s="53"/>
      <c r="H28" s="53"/>
      <c r="I28" s="81"/>
      <c r="J28" s="133"/>
      <c r="K28" s="232" t="s">
        <v>68</v>
      </c>
      <c r="L28" s="233"/>
      <c r="M28" s="233"/>
      <c r="N28" s="233"/>
      <c r="O28" s="233"/>
      <c r="P28" s="233"/>
      <c r="Q28" s="233"/>
      <c r="R28" s="234"/>
      <c r="S28" s="149">
        <f>SUM(S7:S26)</f>
        <v>-480812.97</v>
      </c>
      <c r="T28" s="131"/>
      <c r="U28" s="132"/>
      <c r="V28" s="146"/>
      <c r="W28" s="147"/>
      <c r="X28" s="43"/>
      <c r="Y28"/>
      <c r="Z28"/>
      <c r="AA28"/>
      <c r="AB28"/>
      <c r="AC28"/>
      <c r="AD28"/>
      <c r="AE28"/>
      <c r="AF28"/>
      <c r="AG28"/>
      <c r="AH28"/>
      <c r="AI28"/>
      <c r="AJ28" s="4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 s="98"/>
      <c r="BM28"/>
      <c r="BN28" s="45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s="44" customFormat="1" ht="30" customHeight="1" thickBot="1" x14ac:dyDescent="0.3">
      <c r="A29" s="152" t="s">
        <v>86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4"/>
      <c r="S29" s="130"/>
      <c r="T29" s="131">
        <f>SUM(T7:T14)</f>
        <v>0</v>
      </c>
      <c r="U29" s="131">
        <f>SUM(U7:U14)</f>
        <v>-449511</v>
      </c>
      <c r="V29" s="131">
        <f t="shared" ref="V29:W29" si="82">SUM(V7:V14)</f>
        <v>-22363</v>
      </c>
      <c r="W29" s="131">
        <f t="shared" si="82"/>
        <v>-40138.97</v>
      </c>
      <c r="X29" s="43"/>
      <c r="Y29"/>
      <c r="Z29"/>
      <c r="AA29"/>
      <c r="AB29"/>
      <c r="AC29"/>
      <c r="AD29"/>
      <c r="AE29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1:84" s="44" customFormat="1" ht="34.5" customHeight="1" thickBot="1" x14ac:dyDescent="0.3">
      <c r="A30" s="152" t="s">
        <v>89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4"/>
      <c r="S30" s="130"/>
      <c r="T30" s="131">
        <f>SUM(T15:T26)</f>
        <v>3300</v>
      </c>
      <c r="U30" s="131">
        <f>SUM(U15:U25)</f>
        <v>12900</v>
      </c>
      <c r="V30" s="131">
        <f t="shared" ref="V30:W30" si="83">SUM(V15:V25)</f>
        <v>0</v>
      </c>
      <c r="W30" s="131">
        <f t="shared" si="83"/>
        <v>0</v>
      </c>
      <c r="X30" s="134"/>
      <c r="Y30" s="46"/>
      <c r="Z30" s="43"/>
      <c r="AA30" s="43"/>
      <c r="AB30" s="43"/>
      <c r="AC30" s="43"/>
      <c r="AD30" s="43"/>
      <c r="AE30" s="47"/>
      <c r="AF30" s="3"/>
      <c r="AG30" s="3"/>
      <c r="AH30" s="3"/>
      <c r="AI30" s="3"/>
      <c r="AJ30" s="3"/>
      <c r="AK30" s="3"/>
      <c r="AL30" s="3"/>
      <c r="AM30" s="3"/>
      <c r="AN30" s="3"/>
      <c r="AO30" s="3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84" s="44" customFormat="1" ht="34.5" customHeight="1" thickBot="1" x14ac:dyDescent="0.3">
      <c r="A31" s="152" t="s">
        <v>87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4"/>
      <c r="S31" s="130"/>
      <c r="T31" s="131">
        <f>SUM(T26)</f>
        <v>0</v>
      </c>
      <c r="U31" s="131">
        <f t="shared" ref="U31:W31" si="84">SUM(U26)</f>
        <v>15000</v>
      </c>
      <c r="V31" s="131">
        <f t="shared" si="84"/>
        <v>0</v>
      </c>
      <c r="W31" s="131">
        <f t="shared" si="84"/>
        <v>0</v>
      </c>
      <c r="X31" s="134"/>
      <c r="Y31" s="46"/>
      <c r="Z31" s="43"/>
      <c r="AA31" s="43"/>
      <c r="AB31" s="43"/>
      <c r="AC31" s="43"/>
      <c r="AD31" s="43"/>
      <c r="AE31" s="47"/>
      <c r="AF31" s="3"/>
      <c r="AG31" s="3"/>
      <c r="AH31" s="3"/>
      <c r="AI31" s="3"/>
      <c r="AJ31" s="3"/>
      <c r="AK31" s="3"/>
      <c r="AL31" s="3"/>
      <c r="AM31" s="3"/>
      <c r="AN31" s="3"/>
      <c r="AO31" s="3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  <row r="32" spans="1:84" x14ac:dyDescent="0.25">
      <c r="G32"/>
      <c r="H32"/>
      <c r="I32"/>
      <c r="J32"/>
      <c r="K32"/>
      <c r="P32"/>
      <c r="Q32"/>
      <c r="R32"/>
      <c r="S32"/>
      <c r="Y32"/>
      <c r="AE32"/>
      <c r="AF32"/>
      <c r="AG32"/>
      <c r="AJ32"/>
      <c r="AL32" s="3"/>
      <c r="AO32"/>
      <c r="AR32"/>
      <c r="AV32"/>
      <c r="AW32" s="44"/>
      <c r="AZ32"/>
      <c r="BD32"/>
      <c r="BH32"/>
      <c r="BN32"/>
    </row>
    <row r="33" spans="7:66" x14ac:dyDescent="0.25">
      <c r="G33"/>
      <c r="H33"/>
      <c r="I33"/>
      <c r="J33"/>
      <c r="K33"/>
      <c r="P33"/>
      <c r="Q33"/>
      <c r="R33"/>
      <c r="S33"/>
      <c r="Y33"/>
      <c r="AE33"/>
      <c r="AF33"/>
      <c r="AG33"/>
      <c r="AJ33"/>
      <c r="AO33"/>
      <c r="AR33"/>
      <c r="AV33"/>
      <c r="AW33" s="44"/>
      <c r="AZ33"/>
      <c r="BD33"/>
      <c r="BH33"/>
      <c r="BN33"/>
    </row>
    <row r="34" spans="7:66" x14ac:dyDescent="0.25">
      <c r="G34"/>
      <c r="H34"/>
      <c r="I34"/>
      <c r="J34"/>
      <c r="K34"/>
      <c r="P34"/>
      <c r="Q34"/>
      <c r="R34"/>
      <c r="S34"/>
      <c r="U34" s="45">
        <f>U29+W29</f>
        <v>-489649.97</v>
      </c>
      <c r="Y34"/>
      <c r="AE34"/>
      <c r="AF34"/>
      <c r="AG34"/>
      <c r="AJ34"/>
      <c r="AO34"/>
      <c r="AR34"/>
      <c r="AV34"/>
      <c r="AW34" s="44"/>
      <c r="AZ34"/>
      <c r="BD34"/>
      <c r="BH34"/>
      <c r="BN34"/>
    </row>
    <row r="35" spans="7:66" x14ac:dyDescent="0.25">
      <c r="G35"/>
      <c r="H35"/>
      <c r="I35"/>
      <c r="J35"/>
      <c r="K35"/>
      <c r="P35"/>
      <c r="Q35"/>
      <c r="R35"/>
      <c r="S35"/>
      <c r="Y35"/>
      <c r="AE35"/>
      <c r="AF35"/>
      <c r="AG35"/>
      <c r="AJ35"/>
      <c r="AO35"/>
      <c r="AR35"/>
      <c r="AV35"/>
      <c r="AW35" s="44"/>
      <c r="AZ35"/>
      <c r="BD35"/>
      <c r="BH35"/>
      <c r="BN35"/>
    </row>
    <row r="36" spans="7:66" x14ac:dyDescent="0.25">
      <c r="G36"/>
      <c r="H36"/>
      <c r="I36"/>
      <c r="J36"/>
      <c r="K36"/>
      <c r="P36"/>
      <c r="Q36"/>
      <c r="R36"/>
      <c r="S36"/>
      <c r="Y36"/>
      <c r="AE36"/>
      <c r="AF36"/>
      <c r="AG36"/>
      <c r="AJ36"/>
      <c r="AO36"/>
      <c r="AR36"/>
      <c r="AV36"/>
      <c r="AW36" s="44"/>
      <c r="AZ36"/>
      <c r="BD36"/>
      <c r="BH36"/>
      <c r="BN36"/>
    </row>
    <row r="37" spans="7:66" x14ac:dyDescent="0.25">
      <c r="G37"/>
      <c r="H37"/>
      <c r="I37"/>
      <c r="J37"/>
      <c r="K37"/>
      <c r="P37"/>
      <c r="Q37"/>
      <c r="R37"/>
      <c r="S37"/>
      <c r="Y37"/>
      <c r="AE37"/>
      <c r="AF37"/>
      <c r="AG37"/>
      <c r="AJ37"/>
      <c r="AO37"/>
      <c r="AR37"/>
      <c r="AV37"/>
      <c r="AW37" s="44"/>
      <c r="AZ37"/>
      <c r="BD37"/>
      <c r="BH37"/>
      <c r="BN37"/>
    </row>
    <row r="38" spans="7:66" x14ac:dyDescent="0.25">
      <c r="G38"/>
      <c r="H38"/>
      <c r="I38"/>
      <c r="J38"/>
      <c r="K38"/>
      <c r="P38"/>
      <c r="Q38"/>
      <c r="R38"/>
      <c r="S38"/>
      <c r="Y38"/>
      <c r="AE38"/>
      <c r="AF38"/>
      <c r="AG38"/>
      <c r="AJ38"/>
      <c r="AO38"/>
      <c r="AR38"/>
      <c r="AV38"/>
      <c r="AW38" s="44"/>
      <c r="AZ38"/>
      <c r="BD38"/>
      <c r="BH38"/>
      <c r="BN38"/>
    </row>
    <row r="39" spans="7:66" x14ac:dyDescent="0.25">
      <c r="G39"/>
      <c r="H39"/>
      <c r="I39"/>
      <c r="J39"/>
      <c r="K39"/>
      <c r="P39"/>
      <c r="Q39"/>
      <c r="R39"/>
      <c r="S39"/>
      <c r="Y39"/>
      <c r="AE39"/>
      <c r="AF39"/>
      <c r="AG39"/>
      <c r="AJ39"/>
      <c r="AO39"/>
      <c r="AR39"/>
      <c r="AV39"/>
      <c r="AW39" s="44"/>
      <c r="AZ39"/>
      <c r="BD39"/>
      <c r="BH39"/>
      <c r="BN39"/>
    </row>
    <row r="40" spans="7:66" x14ac:dyDescent="0.25">
      <c r="G40"/>
      <c r="H40"/>
      <c r="I40"/>
      <c r="J40"/>
      <c r="K40"/>
      <c r="P40"/>
      <c r="Q40"/>
      <c r="R40"/>
      <c r="S40"/>
      <c r="Y40"/>
      <c r="AE40"/>
      <c r="AF40"/>
      <c r="AG40"/>
      <c r="AJ40"/>
      <c r="AO40"/>
      <c r="AR40"/>
      <c r="AV40"/>
      <c r="AW40" s="44"/>
      <c r="AZ40"/>
      <c r="BD40"/>
      <c r="BH40"/>
      <c r="BN40"/>
    </row>
    <row r="41" spans="7:66" x14ac:dyDescent="0.25">
      <c r="G41"/>
      <c r="H41"/>
      <c r="I41"/>
      <c r="J41"/>
      <c r="K41"/>
      <c r="P41"/>
      <c r="Q41"/>
      <c r="R41"/>
      <c r="S41"/>
      <c r="Y41"/>
      <c r="AE41"/>
      <c r="AF41"/>
      <c r="AG41"/>
      <c r="AJ41"/>
      <c r="AO41"/>
      <c r="AR41"/>
      <c r="AV41"/>
      <c r="AW41" s="44"/>
      <c r="AZ41"/>
      <c r="BD41"/>
      <c r="BH41"/>
      <c r="BN41"/>
    </row>
    <row r="42" spans="7:66" x14ac:dyDescent="0.25">
      <c r="AW42" s="44"/>
    </row>
    <row r="43" spans="7:66" x14ac:dyDescent="0.25">
      <c r="G43"/>
      <c r="H43"/>
      <c r="I43"/>
      <c r="J43"/>
      <c r="K43"/>
      <c r="P43"/>
      <c r="Q43"/>
      <c r="R43"/>
      <c r="S43"/>
      <c r="Y43"/>
      <c r="AE43"/>
      <c r="AF43"/>
      <c r="AG43"/>
      <c r="AJ43"/>
      <c r="AO43"/>
      <c r="AR43"/>
      <c r="AV43"/>
      <c r="AW43" s="44"/>
      <c r="AZ43"/>
      <c r="BD43"/>
      <c r="BH43"/>
      <c r="BN43"/>
    </row>
    <row r="44" spans="7:66" x14ac:dyDescent="0.25">
      <c r="G44"/>
      <c r="H44"/>
      <c r="I44"/>
      <c r="J44"/>
      <c r="K44"/>
      <c r="P44"/>
      <c r="Q44"/>
      <c r="R44"/>
      <c r="S44"/>
      <c r="Y44"/>
      <c r="AE44"/>
      <c r="AF44"/>
      <c r="AG44"/>
      <c r="AJ44"/>
      <c r="AO44"/>
      <c r="AR44"/>
      <c r="AV44"/>
      <c r="AW44" s="44"/>
      <c r="AZ44"/>
      <c r="BD44"/>
      <c r="BH44"/>
      <c r="BN44"/>
    </row>
    <row r="45" spans="7:66" x14ac:dyDescent="0.25">
      <c r="G45"/>
      <c r="H45"/>
      <c r="I45"/>
      <c r="J45"/>
      <c r="K45"/>
      <c r="P45"/>
      <c r="Q45"/>
      <c r="R45"/>
      <c r="S45"/>
      <c r="Y45"/>
      <c r="AE45"/>
      <c r="AF45"/>
      <c r="AG45"/>
      <c r="AJ45"/>
      <c r="AO45"/>
      <c r="AR45"/>
      <c r="AV45"/>
      <c r="AW45" s="44"/>
      <c r="AZ45"/>
      <c r="BD45"/>
      <c r="BH45"/>
      <c r="BN45"/>
    </row>
    <row r="46" spans="7:66" x14ac:dyDescent="0.25">
      <c r="G46"/>
      <c r="H46"/>
      <c r="I46"/>
      <c r="J46"/>
      <c r="K46"/>
      <c r="P46"/>
      <c r="Q46"/>
      <c r="R46"/>
      <c r="S46"/>
      <c r="Y46"/>
      <c r="AE46"/>
      <c r="AF46"/>
      <c r="AG46"/>
      <c r="AJ46"/>
      <c r="AO46"/>
      <c r="AR46"/>
      <c r="AV46"/>
      <c r="AW46" s="44"/>
      <c r="AZ46"/>
      <c r="BD46"/>
      <c r="BH46"/>
      <c r="BN46"/>
    </row>
    <row r="47" spans="7:66" x14ac:dyDescent="0.25">
      <c r="G47"/>
      <c r="H47"/>
      <c r="I47"/>
      <c r="J47"/>
      <c r="K47"/>
      <c r="P47"/>
      <c r="Q47"/>
      <c r="R47"/>
      <c r="S47"/>
      <c r="Y47"/>
      <c r="AE47"/>
      <c r="AF47"/>
      <c r="AG47"/>
      <c r="AJ47"/>
      <c r="AO47"/>
      <c r="AR47"/>
      <c r="AV47"/>
      <c r="AW47" s="44"/>
      <c r="AZ47"/>
      <c r="BD47"/>
      <c r="BH47"/>
      <c r="BN47"/>
    </row>
    <row r="48" spans="7:66" x14ac:dyDescent="0.25">
      <c r="G48"/>
      <c r="H48"/>
      <c r="I48"/>
      <c r="J48"/>
      <c r="K48"/>
      <c r="P48"/>
      <c r="Q48"/>
      <c r="R48"/>
      <c r="S48"/>
      <c r="Y48"/>
      <c r="AE48"/>
      <c r="AF48"/>
      <c r="AG48"/>
      <c r="AJ48"/>
      <c r="AO48"/>
      <c r="AR48"/>
      <c r="AV48"/>
      <c r="AW48" s="44"/>
      <c r="AZ48"/>
      <c r="BD48"/>
      <c r="BH48"/>
      <c r="BN48"/>
    </row>
    <row r="49" spans="7:66" x14ac:dyDescent="0.25">
      <c r="G49"/>
      <c r="H49"/>
      <c r="I49"/>
      <c r="J49"/>
      <c r="K49"/>
      <c r="P49"/>
      <c r="Q49"/>
      <c r="R49"/>
      <c r="S49"/>
      <c r="Y49"/>
      <c r="AE49"/>
      <c r="AF49"/>
      <c r="AG49"/>
      <c r="AJ49"/>
      <c r="AO49"/>
      <c r="AR49"/>
      <c r="AV49"/>
      <c r="AW49" s="44"/>
      <c r="AZ49"/>
      <c r="BD49"/>
      <c r="BH49"/>
      <c r="BN49"/>
    </row>
    <row r="50" spans="7:66" x14ac:dyDescent="0.25">
      <c r="G50"/>
      <c r="H50"/>
      <c r="I50"/>
      <c r="J50"/>
      <c r="K50"/>
      <c r="P50"/>
      <c r="Q50"/>
      <c r="R50"/>
      <c r="S50"/>
      <c r="Y50"/>
      <c r="AE50"/>
      <c r="AF50"/>
      <c r="AG50"/>
      <c r="AJ50"/>
      <c r="AO50"/>
      <c r="AR50"/>
      <c r="AV50"/>
      <c r="AW50" s="44"/>
      <c r="AZ50"/>
      <c r="BD50"/>
      <c r="BH50"/>
      <c r="BN50"/>
    </row>
    <row r="51" spans="7:66" x14ac:dyDescent="0.25">
      <c r="G51"/>
      <c r="H51"/>
      <c r="I51"/>
      <c r="J51"/>
      <c r="K51"/>
      <c r="P51"/>
      <c r="Q51"/>
      <c r="R51"/>
      <c r="S51"/>
      <c r="Y51"/>
      <c r="AE51"/>
      <c r="AF51"/>
      <c r="AG51"/>
      <c r="AJ51"/>
      <c r="AO51"/>
      <c r="AR51"/>
      <c r="AV51"/>
      <c r="AW51" s="44"/>
      <c r="AZ51"/>
      <c r="BD51"/>
      <c r="BH51"/>
      <c r="BN51"/>
    </row>
    <row r="52" spans="7:66" x14ac:dyDescent="0.25">
      <c r="G52"/>
      <c r="H52"/>
      <c r="I52"/>
      <c r="J52"/>
      <c r="K52"/>
      <c r="P52"/>
      <c r="Q52"/>
      <c r="R52"/>
      <c r="S52"/>
      <c r="Y52"/>
      <c r="AE52"/>
      <c r="AF52"/>
      <c r="AG52"/>
      <c r="AJ52"/>
      <c r="AO52"/>
      <c r="AR52"/>
      <c r="AV52"/>
      <c r="AW52" s="44"/>
      <c r="AZ52"/>
      <c r="BD52"/>
      <c r="BH52"/>
      <c r="BN52"/>
    </row>
    <row r="53" spans="7:66" x14ac:dyDescent="0.25">
      <c r="G53"/>
      <c r="H53"/>
      <c r="I53"/>
      <c r="J53"/>
      <c r="K53"/>
      <c r="P53"/>
      <c r="Q53"/>
      <c r="R53"/>
      <c r="S53"/>
      <c r="Y53"/>
      <c r="AE53"/>
      <c r="AF53"/>
      <c r="AG53"/>
      <c r="AJ53"/>
      <c r="AO53"/>
      <c r="AR53"/>
      <c r="AV53"/>
      <c r="AW53" s="44"/>
      <c r="AZ53"/>
      <c r="BD53"/>
      <c r="BH53"/>
      <c r="BN53"/>
    </row>
    <row r="54" spans="7:66" x14ac:dyDescent="0.25">
      <c r="G54"/>
      <c r="H54"/>
      <c r="I54"/>
      <c r="J54"/>
      <c r="K54"/>
      <c r="P54"/>
      <c r="Q54"/>
      <c r="R54"/>
      <c r="S54"/>
      <c r="Y54"/>
      <c r="AE54"/>
      <c r="AF54"/>
      <c r="AG54"/>
      <c r="AJ54"/>
      <c r="AO54"/>
      <c r="AR54"/>
      <c r="AV54"/>
      <c r="AW54" s="44"/>
      <c r="AZ54"/>
      <c r="BD54"/>
      <c r="BH54"/>
      <c r="BN54"/>
    </row>
    <row r="55" spans="7:66" x14ac:dyDescent="0.25">
      <c r="G55"/>
      <c r="H55"/>
      <c r="I55"/>
      <c r="J55"/>
      <c r="K55"/>
      <c r="P55"/>
      <c r="Q55"/>
      <c r="R55"/>
      <c r="S55"/>
      <c r="Y55"/>
      <c r="AE55"/>
      <c r="AF55"/>
      <c r="AG55"/>
      <c r="AJ55"/>
      <c r="AO55"/>
      <c r="AR55"/>
      <c r="AV55"/>
      <c r="AW55" s="44"/>
      <c r="AZ55"/>
      <c r="BD55"/>
      <c r="BH55"/>
      <c r="BN55"/>
    </row>
    <row r="56" spans="7:66" x14ac:dyDescent="0.25">
      <c r="G56"/>
      <c r="H56"/>
      <c r="I56"/>
      <c r="J56"/>
      <c r="K56"/>
      <c r="P56"/>
      <c r="Q56"/>
      <c r="R56"/>
      <c r="S56"/>
      <c r="Y56"/>
      <c r="AE56"/>
      <c r="AF56"/>
      <c r="AG56"/>
      <c r="AJ56"/>
      <c r="AO56"/>
      <c r="AR56"/>
      <c r="AV56"/>
      <c r="AW56" s="44"/>
      <c r="AZ56"/>
      <c r="BD56"/>
      <c r="BH56"/>
      <c r="BN56"/>
    </row>
    <row r="57" spans="7:66" x14ac:dyDescent="0.25">
      <c r="G57"/>
      <c r="H57"/>
      <c r="I57"/>
      <c r="J57"/>
      <c r="K57"/>
      <c r="P57"/>
      <c r="Q57"/>
      <c r="R57"/>
      <c r="S57"/>
      <c r="Y57"/>
      <c r="AE57"/>
      <c r="AF57"/>
      <c r="AG57"/>
      <c r="AJ57"/>
      <c r="AO57"/>
      <c r="AR57"/>
      <c r="AV57"/>
      <c r="AW57" s="44"/>
      <c r="AZ57"/>
      <c r="BD57"/>
      <c r="BH57"/>
      <c r="BN57"/>
    </row>
    <row r="58" spans="7:66" x14ac:dyDescent="0.25">
      <c r="G58"/>
      <c r="H58"/>
      <c r="I58"/>
      <c r="J58"/>
      <c r="K58"/>
      <c r="P58"/>
      <c r="Q58"/>
      <c r="R58"/>
      <c r="S58"/>
      <c r="Y58"/>
      <c r="AE58"/>
      <c r="AF58"/>
      <c r="AG58"/>
      <c r="AJ58"/>
      <c r="AO58"/>
      <c r="AR58"/>
      <c r="AV58"/>
      <c r="AW58" s="44"/>
      <c r="AZ58"/>
      <c r="BD58"/>
      <c r="BH58"/>
      <c r="BN58"/>
    </row>
    <row r="59" spans="7:66" x14ac:dyDescent="0.25">
      <c r="AW59" s="44"/>
    </row>
    <row r="60" spans="7:66" x14ac:dyDescent="0.25">
      <c r="AW60" s="44"/>
    </row>
    <row r="61" spans="7:66" x14ac:dyDescent="0.25">
      <c r="AW61" s="44"/>
    </row>
    <row r="62" spans="7:66" x14ac:dyDescent="0.25">
      <c r="AW62" s="44"/>
    </row>
    <row r="63" spans="7:66" x14ac:dyDescent="0.25">
      <c r="AW63" s="44"/>
    </row>
    <row r="64" spans="7:66" x14ac:dyDescent="0.25">
      <c r="AW64" s="44"/>
    </row>
    <row r="65" spans="49:49" x14ac:dyDescent="0.25">
      <c r="AW65" s="44"/>
    </row>
    <row r="66" spans="49:49" x14ac:dyDescent="0.25">
      <c r="AW66" s="44"/>
    </row>
    <row r="67" spans="49:49" x14ac:dyDescent="0.25">
      <c r="AW67" s="44"/>
    </row>
    <row r="68" spans="49:49" x14ac:dyDescent="0.25">
      <c r="AW68" s="44"/>
    </row>
    <row r="69" spans="49:49" x14ac:dyDescent="0.25">
      <c r="AW69" s="44"/>
    </row>
    <row r="70" spans="49:49" x14ac:dyDescent="0.25">
      <c r="AW70" s="44"/>
    </row>
    <row r="71" spans="49:49" x14ac:dyDescent="0.25">
      <c r="AW71" s="44"/>
    </row>
    <row r="72" spans="49:49" x14ac:dyDescent="0.25">
      <c r="AW72" s="44"/>
    </row>
    <row r="73" spans="49:49" x14ac:dyDescent="0.25">
      <c r="AW73" s="44"/>
    </row>
    <row r="74" spans="49:49" x14ac:dyDescent="0.25">
      <c r="AW74" s="44"/>
    </row>
    <row r="75" spans="49:49" x14ac:dyDescent="0.25">
      <c r="AW75" s="44"/>
    </row>
    <row r="76" spans="49:49" x14ac:dyDescent="0.25">
      <c r="AW76" s="44"/>
    </row>
    <row r="77" spans="49:49" x14ac:dyDescent="0.25">
      <c r="AW77" s="44"/>
    </row>
    <row r="78" spans="49:49" x14ac:dyDescent="0.25">
      <c r="AW78" s="44"/>
    </row>
    <row r="79" spans="49:49" x14ac:dyDescent="0.25">
      <c r="AW79" s="44"/>
    </row>
    <row r="80" spans="49:49" x14ac:dyDescent="0.25">
      <c r="AW80" s="44"/>
    </row>
    <row r="81" spans="49:49" x14ac:dyDescent="0.25">
      <c r="AW81" s="44"/>
    </row>
    <row r="82" spans="49:49" x14ac:dyDescent="0.25">
      <c r="AW82" s="44"/>
    </row>
    <row r="83" spans="49:49" x14ac:dyDescent="0.25">
      <c r="AW83" s="44"/>
    </row>
    <row r="84" spans="49:49" x14ac:dyDescent="0.25">
      <c r="AW84" s="44"/>
    </row>
    <row r="85" spans="49:49" x14ac:dyDescent="0.25">
      <c r="AW85" s="44"/>
    </row>
    <row r="86" spans="49:49" x14ac:dyDescent="0.25">
      <c r="AW86" s="44"/>
    </row>
    <row r="87" spans="49:49" x14ac:dyDescent="0.25">
      <c r="AW87" s="44"/>
    </row>
    <row r="88" spans="49:49" x14ac:dyDescent="0.25">
      <c r="AW88" s="44"/>
    </row>
    <row r="89" spans="49:49" x14ac:dyDescent="0.25">
      <c r="AW89" s="44"/>
    </row>
    <row r="90" spans="49:49" x14ac:dyDescent="0.25">
      <c r="AW90" s="44"/>
    </row>
    <row r="91" spans="49:49" x14ac:dyDescent="0.25">
      <c r="AW91" s="44"/>
    </row>
    <row r="92" spans="49:49" x14ac:dyDescent="0.25">
      <c r="AW92" s="44"/>
    </row>
    <row r="93" spans="49:49" x14ac:dyDescent="0.25">
      <c r="AW93" s="44"/>
    </row>
    <row r="94" spans="49:49" x14ac:dyDescent="0.25">
      <c r="AW94" s="44"/>
    </row>
    <row r="95" spans="49:49" x14ac:dyDescent="0.25">
      <c r="AW95" s="44"/>
    </row>
    <row r="96" spans="49:49" x14ac:dyDescent="0.25">
      <c r="AW96" s="44"/>
    </row>
    <row r="97" spans="49:49" x14ac:dyDescent="0.25">
      <c r="AW97" s="44"/>
    </row>
    <row r="98" spans="49:49" x14ac:dyDescent="0.25">
      <c r="AW98" s="44"/>
    </row>
    <row r="99" spans="49:49" x14ac:dyDescent="0.25">
      <c r="AW99" s="44"/>
    </row>
    <row r="100" spans="49:49" x14ac:dyDescent="0.25">
      <c r="AW100" s="44"/>
    </row>
    <row r="101" spans="49:49" x14ac:dyDescent="0.25">
      <c r="AW101" s="44"/>
    </row>
    <row r="102" spans="49:49" x14ac:dyDescent="0.25">
      <c r="AW102" s="44"/>
    </row>
    <row r="103" spans="49:49" x14ac:dyDescent="0.25">
      <c r="AW103" s="44"/>
    </row>
    <row r="104" spans="49:49" x14ac:dyDescent="0.25">
      <c r="AW104" s="44"/>
    </row>
    <row r="105" spans="49:49" x14ac:dyDescent="0.25">
      <c r="AW105" s="44"/>
    </row>
    <row r="106" spans="49:49" x14ac:dyDescent="0.25">
      <c r="AW106" s="44"/>
    </row>
    <row r="107" spans="49:49" x14ac:dyDescent="0.25">
      <c r="AW107" s="44"/>
    </row>
    <row r="108" spans="49:49" x14ac:dyDescent="0.25">
      <c r="AW108" s="44"/>
    </row>
    <row r="109" spans="49:49" x14ac:dyDescent="0.25">
      <c r="AW109" s="44"/>
    </row>
    <row r="110" spans="49:49" x14ac:dyDescent="0.25">
      <c r="AW110" s="44"/>
    </row>
    <row r="111" spans="49:49" x14ac:dyDescent="0.25">
      <c r="AW111" s="44"/>
    </row>
    <row r="112" spans="49:49" x14ac:dyDescent="0.25">
      <c r="AW112" s="44"/>
    </row>
    <row r="113" spans="49:49" x14ac:dyDescent="0.25">
      <c r="AW113" s="44"/>
    </row>
    <row r="114" spans="49:49" x14ac:dyDescent="0.25">
      <c r="AW114" s="44"/>
    </row>
    <row r="115" spans="49:49" x14ac:dyDescent="0.25">
      <c r="AW115" s="44"/>
    </row>
  </sheetData>
  <autoFilter ref="A6:CF31" xr:uid="{451217DB-FF95-4D61-92FC-B4586C08CF78}"/>
  <mergeCells count="56">
    <mergeCell ref="R5:R6"/>
    <mergeCell ref="K28:R28"/>
    <mergeCell ref="A29:R29"/>
    <mergeCell ref="Y4:AD4"/>
    <mergeCell ref="AE4:AI4"/>
    <mergeCell ref="S5:S6"/>
    <mergeCell ref="T5:W5"/>
    <mergeCell ref="X5:X6"/>
    <mergeCell ref="A27:J27"/>
    <mergeCell ref="K5:K6"/>
    <mergeCell ref="L5:O5"/>
    <mergeCell ref="P5:P6"/>
    <mergeCell ref="Q5:Q6"/>
    <mergeCell ref="BD5:BD6"/>
    <mergeCell ref="BL3:BL6"/>
    <mergeCell ref="BD4:BG4"/>
    <mergeCell ref="BE5:BG5"/>
    <mergeCell ref="BH5:BH6"/>
    <mergeCell ref="AE3:BK3"/>
    <mergeCell ref="AO4:AQ4"/>
    <mergeCell ref="AR4:AU4"/>
    <mergeCell ref="AV4:AY4"/>
    <mergeCell ref="AZ4:BC4"/>
    <mergeCell ref="AJ4:AN4"/>
    <mergeCell ref="BH4:BK4"/>
    <mergeCell ref="K3:AC3"/>
    <mergeCell ref="AW5:AY5"/>
    <mergeCell ref="BA5:BC5"/>
    <mergeCell ref="Y5:Y6"/>
    <mergeCell ref="AO5:AO6"/>
    <mergeCell ref="AP5:AQ5"/>
    <mergeCell ref="AR5:AR6"/>
    <mergeCell ref="AS5:AU5"/>
    <mergeCell ref="AV5:AV6"/>
    <mergeCell ref="AZ5:AZ6"/>
    <mergeCell ref="Z5:AC5"/>
    <mergeCell ref="AE5:AE6"/>
    <mergeCell ref="AF5:AI5"/>
    <mergeCell ref="AJ5:AJ6"/>
    <mergeCell ref="BI5:BK5"/>
    <mergeCell ref="A30:R30"/>
    <mergeCell ref="A31:R31"/>
    <mergeCell ref="A1:BN1"/>
    <mergeCell ref="A3:A6"/>
    <mergeCell ref="B3:B6"/>
    <mergeCell ref="C3:C6"/>
    <mergeCell ref="E3:E6"/>
    <mergeCell ref="F3:F6"/>
    <mergeCell ref="G3:G6"/>
    <mergeCell ref="H3:H6"/>
    <mergeCell ref="I3:I6"/>
    <mergeCell ref="BN3:BN6"/>
    <mergeCell ref="K4:R4"/>
    <mergeCell ref="S4:X4"/>
    <mergeCell ref="AK5:AN5"/>
    <mergeCell ref="BM3:BM6"/>
  </mergeCells>
  <conditionalFormatting sqref="BO7:BO14">
    <cfRule type="cellIs" dxfId="0" priority="1" operator="greater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8" scale="45" fitToWidth="0" orientation="landscape" r:id="rId1"/>
  <headerFooter>
    <oddFooter>&amp;L&amp;1#&amp;"Calibri"&amp;9&amp;K000000Klasifikace informací: Neveřejné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B366695F00544AE8A4BE4650FFEDD" ma:contentTypeVersion="8" ma:contentTypeDescription="Create a new document." ma:contentTypeScope="" ma:versionID="9313a75fb8b22e2e8a354805c9e55ff3">
  <xsd:schema xmlns:xsd="http://www.w3.org/2001/XMLSchema" xmlns:xs="http://www.w3.org/2001/XMLSchema" xmlns:p="http://schemas.microsoft.com/office/2006/metadata/properties" xmlns:ns2="a6b573eb-d43f-4213-aa9f-907c5105b009" xmlns:ns3="04fd01bd-11bc-441a-9bd4-07c699ce4e53" targetNamespace="http://schemas.microsoft.com/office/2006/metadata/properties" ma:root="true" ma:fieldsID="29a3e7b4849db9980eb3d097d68935a1" ns2:_="" ns3:_="">
    <xsd:import namespace="a6b573eb-d43f-4213-aa9f-907c5105b009"/>
    <xsd:import namespace="04fd01bd-11bc-441a-9bd4-07c699ce4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73eb-d43f-4213-aa9f-907c5105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d01bd-11bc-441a-9bd4-07c699ce4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5E031A-C54C-41F7-94D8-110DA9DA5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86328-7794-4749-9A7E-A0787CBBB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73eb-d43f-4213-aa9f-907c5105b009"/>
    <ds:schemaRef ds:uri="04fd01bd-11bc-441a-9bd4-07c699ce4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80999-9012-473D-B473-6973FB6C27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- REVIZE květen 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Kubíková Renata</dc:creator>
  <cp:keywords/>
  <dc:description/>
  <cp:lastModifiedBy>Kubíková Renata</cp:lastModifiedBy>
  <cp:revision/>
  <dcterms:created xsi:type="dcterms:W3CDTF">2022-07-25T12:15:29Z</dcterms:created>
  <dcterms:modified xsi:type="dcterms:W3CDTF">2023-05-15T11:42:28Z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0x010100F5EB366695F00544AE8A4BE4650FFEDD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2023-05-14T17:00:47Z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c1f2b35a-6d3b-434d-94c4-4fbf2a6ebb39</vt:lpwstr>
  </property>
  <property fmtid="{D5CDD505-2E9C-101B-9397-08002B2CF9AE}" pid="9" name="MSIP_Label_215ad6d0-798b-44f9-b3fd-112ad6275fb4_ContentBits">
    <vt:lpwstr>2</vt:lpwstr>
  </property>
</Properties>
</file>