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kubikova2611\Desktop\Materiál do ZK  16.6.2022\"/>
    </mc:Choice>
  </mc:AlternateContent>
  <xr:revisionPtr revIDLastSave="0" documentId="13_ncr:1_{437729C5-A40C-454C-B05F-225A0E7CA1A3}" xr6:coauthVersionLast="46" xr6:coauthVersionMax="46" xr10:uidLastSave="{00000000-0000-0000-0000-000000000000}"/>
  <bookViews>
    <workbookView xWindow="28680" yWindow="-75" windowWidth="29040" windowHeight="15840" xr2:uid="{00000000-000D-0000-FFFF-FFFF00000000}"/>
  </bookViews>
  <sheets>
    <sheet name="Revize duben FINAL " sheetId="4" r:id="rId1"/>
  </sheets>
  <definedNames>
    <definedName name="_xlnm._FilterDatabase" localSheetId="0" hidden="1">'Revize duben FINAL '!$A$8:$XFA$53</definedName>
    <definedName name="_xlnm.Print_Area" localSheetId="0">'Revize duben FINAL '!$A$2:$BU$63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6" i="4" l="1"/>
  <c r="AU33" i="4"/>
  <c r="AU24" i="4"/>
  <c r="AU10" i="4"/>
  <c r="AU11" i="4"/>
  <c r="AU12" i="4"/>
  <c r="AU13" i="4"/>
  <c r="AU14" i="4"/>
  <c r="AU15" i="4"/>
  <c r="BU15" i="4" s="1"/>
  <c r="AU16" i="4"/>
  <c r="AU9" i="4"/>
  <c r="BU16" i="4"/>
  <c r="AP16" i="4"/>
  <c r="Z16" i="4"/>
  <c r="Y16" i="4" s="1"/>
  <c r="AA16" i="4"/>
  <c r="AB16" i="4"/>
  <c r="AC16" i="4"/>
  <c r="AD16" i="4"/>
  <c r="AF16" i="4"/>
  <c r="AK16" i="4"/>
  <c r="BJ16" i="4"/>
  <c r="BN16" i="4"/>
  <c r="BR16" i="4"/>
  <c r="BS16" i="4"/>
  <c r="S48" i="4"/>
  <c r="R47" i="4"/>
  <c r="AV24" i="4"/>
  <c r="AN45" i="4"/>
  <c r="AO45" i="4"/>
  <c r="AQ45" i="4"/>
  <c r="AR45" i="4"/>
  <c r="AS45" i="4"/>
  <c r="AT45" i="4"/>
  <c r="AW45" i="4"/>
  <c r="AX45" i="4"/>
  <c r="AY45" i="4"/>
  <c r="BA45" i="4"/>
  <c r="BB45" i="4"/>
  <c r="BC45" i="4"/>
  <c r="BD45" i="4"/>
  <c r="BG45" i="4"/>
  <c r="BH45" i="4"/>
  <c r="BI45" i="4"/>
  <c r="BK45" i="4"/>
  <c r="BL45" i="4"/>
  <c r="BM45" i="4"/>
  <c r="BO45" i="4"/>
  <c r="BP45" i="4"/>
  <c r="BQ45" i="4"/>
  <c r="BV16" i="4" l="1"/>
  <c r="V45" i="4"/>
  <c r="U50" i="4"/>
  <c r="T49" i="4"/>
  <c r="L45" i="4"/>
  <c r="N45" i="4"/>
  <c r="O45" i="4"/>
  <c r="P45" i="4"/>
  <c r="Q45" i="4"/>
  <c r="S45" i="4"/>
  <c r="T45" i="4"/>
  <c r="U45" i="4"/>
  <c r="W45" i="4"/>
  <c r="X45" i="4"/>
  <c r="AE45" i="4"/>
  <c r="AG45" i="4"/>
  <c r="AI45" i="4"/>
  <c r="AJ45" i="4"/>
  <c r="BW45" i="4"/>
  <c r="BX45" i="4"/>
  <c r="BY45" i="4"/>
  <c r="BS17" i="4"/>
  <c r="BR17" i="4"/>
  <c r="BN17" i="4"/>
  <c r="BJ17" i="4"/>
  <c r="AK17" i="4"/>
  <c r="AF17" i="4"/>
  <c r="AD17" i="4"/>
  <c r="AC17" i="4"/>
  <c r="AA17" i="4"/>
  <c r="Z17" i="4"/>
  <c r="Y17" i="4" l="1"/>
  <c r="BU17" i="4" s="1"/>
  <c r="BT17" i="4"/>
  <c r="BV17" i="4" l="1"/>
  <c r="AD26" i="4" l="1"/>
  <c r="AD27" i="4"/>
  <c r="AD28" i="4"/>
  <c r="AB33" i="4" l="1"/>
  <c r="BR12" i="4" l="1"/>
  <c r="AF9" i="4"/>
  <c r="AD9" i="4" l="1"/>
  <c r="AD24" i="4"/>
  <c r="AD10" i="4"/>
  <c r="AD11" i="4"/>
  <c r="AD12" i="4"/>
  <c r="AD13" i="4"/>
  <c r="AD14" i="4"/>
  <c r="AD15" i="4"/>
  <c r="AD18" i="4"/>
  <c r="AD19" i="4"/>
  <c r="AD20" i="4"/>
  <c r="AD21" i="4"/>
  <c r="AD44" i="4"/>
  <c r="AD23" i="4"/>
  <c r="AD25" i="4"/>
  <c r="AD29" i="4"/>
  <c r="AD35" i="4"/>
  <c r="AD36" i="4"/>
  <c r="AD37" i="4"/>
  <c r="AD39" i="4"/>
  <c r="AD41" i="4"/>
  <c r="AD42" i="4"/>
  <c r="AD43" i="4"/>
  <c r="AC40" i="4"/>
  <c r="AB40" i="4"/>
  <c r="AK34" i="4"/>
  <c r="AK33" i="4"/>
  <c r="AZ28" i="4"/>
  <c r="I29" i="4"/>
  <c r="AC28" i="4"/>
  <c r="AC29" i="4"/>
  <c r="AC27" i="4"/>
  <c r="M35" i="4"/>
  <c r="M45" i="4" s="1"/>
  <c r="BR15" i="4"/>
  <c r="BR9" i="4"/>
  <c r="AU20" i="4"/>
  <c r="BJ19" i="4"/>
  <c r="BR24" i="4"/>
  <c r="BR13" i="4"/>
  <c r="BR14" i="4"/>
  <c r="BR18" i="4"/>
  <c r="BR19" i="4"/>
  <c r="BR20" i="4"/>
  <c r="BR21" i="4"/>
  <c r="BR22" i="4"/>
  <c r="BR44" i="4"/>
  <c r="BR23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10" i="4"/>
  <c r="BR11" i="4"/>
  <c r="BR45" i="4" l="1"/>
  <c r="AD45" i="4"/>
  <c r="AC35" i="4"/>
  <c r="BN19" i="4"/>
  <c r="BJ24" i="4"/>
  <c r="BJ10" i="4"/>
  <c r="BJ11" i="4"/>
  <c r="BJ12" i="4"/>
  <c r="BJ13" i="4"/>
  <c r="BJ14" i="4"/>
  <c r="BJ15" i="4"/>
  <c r="BJ18" i="4"/>
  <c r="BJ20" i="4"/>
  <c r="BJ21" i="4"/>
  <c r="BJ22" i="4"/>
  <c r="BJ44" i="4"/>
  <c r="BJ23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9" i="4"/>
  <c r="BN9" i="4"/>
  <c r="BN24" i="4"/>
  <c r="BN15" i="4"/>
  <c r="BN10" i="4"/>
  <c r="BN11" i="4"/>
  <c r="BN12" i="4"/>
  <c r="BN13" i="4"/>
  <c r="BN14" i="4"/>
  <c r="BN18" i="4"/>
  <c r="BN20" i="4"/>
  <c r="BN21" i="4"/>
  <c r="BN22" i="4"/>
  <c r="BN44" i="4"/>
  <c r="BN23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E10" i="4"/>
  <c r="BE11" i="4"/>
  <c r="BE12" i="4"/>
  <c r="BE13" i="4"/>
  <c r="BE14" i="4"/>
  <c r="BE18" i="4"/>
  <c r="BE19" i="4"/>
  <c r="BE20" i="4"/>
  <c r="BE21" i="4"/>
  <c r="BE22" i="4"/>
  <c r="BE44" i="4"/>
  <c r="BE23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9" i="4"/>
  <c r="AZ24" i="4"/>
  <c r="AZ10" i="4"/>
  <c r="AZ11" i="4"/>
  <c r="AZ12" i="4"/>
  <c r="AZ13" i="4"/>
  <c r="AZ14" i="4"/>
  <c r="AZ15" i="4"/>
  <c r="AZ18" i="4"/>
  <c r="AZ19" i="4"/>
  <c r="AZ20" i="4"/>
  <c r="AZ21" i="4"/>
  <c r="AZ22" i="4"/>
  <c r="AZ44" i="4"/>
  <c r="AZ23" i="4"/>
  <c r="AZ25" i="4"/>
  <c r="AZ26" i="4"/>
  <c r="AZ27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9" i="4"/>
  <c r="AU18" i="4"/>
  <c r="AU19" i="4"/>
  <c r="AU21" i="4"/>
  <c r="AU22" i="4"/>
  <c r="AU44" i="4"/>
  <c r="AU23" i="4"/>
  <c r="AU25" i="4"/>
  <c r="AU26" i="4"/>
  <c r="AU27" i="4"/>
  <c r="AU28" i="4"/>
  <c r="AU29" i="4"/>
  <c r="AU30" i="4"/>
  <c r="AU31" i="4"/>
  <c r="AU32" i="4"/>
  <c r="AU34" i="4"/>
  <c r="AU35" i="4"/>
  <c r="AU36" i="4"/>
  <c r="AU37" i="4"/>
  <c r="AU38" i="4"/>
  <c r="AU39" i="4"/>
  <c r="AU40" i="4"/>
  <c r="AU41" i="4"/>
  <c r="AU42" i="4"/>
  <c r="AU43" i="4"/>
  <c r="AP9" i="4"/>
  <c r="AP24" i="4"/>
  <c r="AP10" i="4"/>
  <c r="AP11" i="4"/>
  <c r="AP12" i="4"/>
  <c r="AP13" i="4"/>
  <c r="AP14" i="4"/>
  <c r="AP15" i="4"/>
  <c r="AP18" i="4"/>
  <c r="AP19" i="4"/>
  <c r="AP20" i="4"/>
  <c r="AP21" i="4"/>
  <c r="AP22" i="4"/>
  <c r="AP44" i="4"/>
  <c r="AP23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K9" i="4"/>
  <c r="AK10" i="4"/>
  <c r="AK12" i="4"/>
  <c r="AK13" i="4"/>
  <c r="AK15" i="4"/>
  <c r="AK18" i="4"/>
  <c r="AK19" i="4"/>
  <c r="AK20" i="4"/>
  <c r="AK21" i="4"/>
  <c r="AK22" i="4"/>
  <c r="AK44" i="4"/>
  <c r="AK23" i="4"/>
  <c r="AK27" i="4"/>
  <c r="AK28" i="4"/>
  <c r="AK29" i="4"/>
  <c r="AK30" i="4"/>
  <c r="AK31" i="4"/>
  <c r="AK32" i="4"/>
  <c r="AK35" i="4"/>
  <c r="AK36" i="4"/>
  <c r="AK37" i="4"/>
  <c r="AK38" i="4"/>
  <c r="AK39" i="4"/>
  <c r="AK40" i="4"/>
  <c r="AK41" i="4"/>
  <c r="AK42" i="4"/>
  <c r="AK43" i="4"/>
  <c r="AF10" i="4"/>
  <c r="AF11" i="4"/>
  <c r="AF12" i="4"/>
  <c r="AF13" i="4"/>
  <c r="AF14" i="4"/>
  <c r="AF15" i="4"/>
  <c r="AF18" i="4"/>
  <c r="AF19" i="4"/>
  <c r="AF20" i="4"/>
  <c r="AF22" i="4"/>
  <c r="AF44" i="4"/>
  <c r="AF23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K19" i="4"/>
  <c r="AP45" i="4" l="1"/>
  <c r="BN45" i="4"/>
  <c r="BJ45" i="4"/>
  <c r="AZ45" i="4"/>
  <c r="BS40" i="4"/>
  <c r="BT40" i="4" s="1"/>
  <c r="AA40" i="4"/>
  <c r="Z40" i="4"/>
  <c r="R40" i="4"/>
  <c r="Y40" i="4" l="1"/>
  <c r="BU40" i="4" s="1"/>
  <c r="AM26" i="4"/>
  <c r="AK26" i="4" s="1"/>
  <c r="AB28" i="4"/>
  <c r="BS28" i="4" s="1"/>
  <c r="BT28" i="4" s="1"/>
  <c r="AB27" i="4"/>
  <c r="BS27" i="4" s="1"/>
  <c r="BT27" i="4" s="1"/>
  <c r="AA28" i="4"/>
  <c r="Y28" i="4" s="1"/>
  <c r="AA27" i="4"/>
  <c r="Y27" i="4" s="1"/>
  <c r="BU28" i="4" l="1"/>
  <c r="BV28" i="4" s="1"/>
  <c r="BU27" i="4"/>
  <c r="BV27" i="4" s="1"/>
  <c r="R27" i="4"/>
  <c r="R28" i="4"/>
  <c r="R26" i="4" l="1"/>
  <c r="AA25" i="4"/>
  <c r="AA26" i="4" l="1"/>
  <c r="W52" i="4"/>
  <c r="V51" i="4"/>
  <c r="AC43" i="4"/>
  <c r="AB43" i="4"/>
  <c r="BS43" i="4" s="1"/>
  <c r="AA43" i="4"/>
  <c r="BZ43" i="4" s="1"/>
  <c r="Z43" i="4"/>
  <c r="R43" i="4"/>
  <c r="I43" i="4"/>
  <c r="AC42" i="4"/>
  <c r="AB42" i="4"/>
  <c r="BS42" i="4" s="1"/>
  <c r="AA42" i="4"/>
  <c r="BZ42" i="4" s="1"/>
  <c r="Z42" i="4"/>
  <c r="R42" i="4"/>
  <c r="I42" i="4"/>
  <c r="AC41" i="4"/>
  <c r="AB41" i="4"/>
  <c r="BS41" i="4" s="1"/>
  <c r="AA41" i="4"/>
  <c r="BZ41" i="4" s="1"/>
  <c r="Z41" i="4"/>
  <c r="R41" i="4"/>
  <c r="I41" i="4"/>
  <c r="AC39" i="4"/>
  <c r="AB39" i="4"/>
  <c r="BS39" i="4" s="1"/>
  <c r="BT39" i="4" s="1"/>
  <c r="AA39" i="4"/>
  <c r="BZ39" i="4" s="1"/>
  <c r="Z39" i="4"/>
  <c r="R39" i="4"/>
  <c r="AC38" i="4"/>
  <c r="AB38" i="4"/>
  <c r="BS38" i="4" s="1"/>
  <c r="AA38" i="4"/>
  <c r="BZ38" i="4" s="1"/>
  <c r="Z38" i="4"/>
  <c r="R38" i="4"/>
  <c r="I38" i="4"/>
  <c r="AC37" i="4"/>
  <c r="AB37" i="4"/>
  <c r="BS37" i="4" s="1"/>
  <c r="AA37" i="4"/>
  <c r="BZ37" i="4" s="1"/>
  <c r="Z37" i="4"/>
  <c r="R37" i="4"/>
  <c r="I37" i="4"/>
  <c r="AC36" i="4"/>
  <c r="AB36" i="4"/>
  <c r="BS36" i="4" s="1"/>
  <c r="AA36" i="4"/>
  <c r="BZ36" i="4" s="1"/>
  <c r="Z36" i="4"/>
  <c r="R36" i="4"/>
  <c r="I36" i="4"/>
  <c r="BZ35" i="4"/>
  <c r="AB35" i="4"/>
  <c r="BS35" i="4" s="1"/>
  <c r="BT35" i="4" s="1"/>
  <c r="Z35" i="4"/>
  <c r="Y35" i="4" s="1"/>
  <c r="R35" i="4"/>
  <c r="AC34" i="4"/>
  <c r="AB34" i="4"/>
  <c r="BS34" i="4" s="1"/>
  <c r="AA34" i="4"/>
  <c r="BZ34" i="4" s="1"/>
  <c r="Z34" i="4"/>
  <c r="R34" i="4"/>
  <c r="I34" i="4"/>
  <c r="AC33" i="4"/>
  <c r="BS33" i="4"/>
  <c r="AA33" i="4"/>
  <c r="BZ33" i="4" s="1"/>
  <c r="Z33" i="4"/>
  <c r="R33" i="4"/>
  <c r="I33" i="4"/>
  <c r="AC32" i="4"/>
  <c r="AB32" i="4"/>
  <c r="BS32" i="4" s="1"/>
  <c r="AA32" i="4"/>
  <c r="BZ32" i="4" s="1"/>
  <c r="Z32" i="4"/>
  <c r="R32" i="4"/>
  <c r="I32" i="4"/>
  <c r="AC31" i="4"/>
  <c r="AB31" i="4"/>
  <c r="BS31" i="4" s="1"/>
  <c r="AA31" i="4"/>
  <c r="BZ31" i="4" s="1"/>
  <c r="Z31" i="4"/>
  <c r="R31" i="4"/>
  <c r="I31" i="4"/>
  <c r="AC30" i="4"/>
  <c r="AB30" i="4"/>
  <c r="BS30" i="4" s="1"/>
  <c r="AA30" i="4"/>
  <c r="BZ30" i="4" s="1"/>
  <c r="Z30" i="4"/>
  <c r="R30" i="4"/>
  <c r="I30" i="4"/>
  <c r="AB29" i="4"/>
  <c r="BS29" i="4" s="1"/>
  <c r="BT29" i="4" s="1"/>
  <c r="AA29" i="4"/>
  <c r="BZ29" i="4" s="1"/>
  <c r="Z29" i="4"/>
  <c r="R29" i="4"/>
  <c r="AC26" i="4"/>
  <c r="AB26" i="4"/>
  <c r="BS26" i="4" s="1"/>
  <c r="J26" i="4"/>
  <c r="Z26" i="4" s="1"/>
  <c r="AM25" i="4"/>
  <c r="AK25" i="4" s="1"/>
  <c r="AC25" i="4"/>
  <c r="AB25" i="4"/>
  <c r="BS25" i="4" s="1"/>
  <c r="Z25" i="4"/>
  <c r="Y25" i="4" s="1"/>
  <c r="R25" i="4"/>
  <c r="I25" i="4"/>
  <c r="AC23" i="4"/>
  <c r="AB23" i="4"/>
  <c r="BS23" i="4" s="1"/>
  <c r="AA23" i="4"/>
  <c r="BZ23" i="4" s="1"/>
  <c r="Z23" i="4"/>
  <c r="R23" i="4"/>
  <c r="I23" i="4"/>
  <c r="AC44" i="4"/>
  <c r="AB44" i="4"/>
  <c r="BS44" i="4" s="1"/>
  <c r="AA44" i="4"/>
  <c r="BZ44" i="4" s="1"/>
  <c r="Z44" i="4"/>
  <c r="R44" i="4"/>
  <c r="I44" i="4"/>
  <c r="BT44" i="4" s="1"/>
  <c r="AC22" i="4"/>
  <c r="AB22" i="4"/>
  <c r="BS22" i="4" s="1"/>
  <c r="AA22" i="4"/>
  <c r="BZ22" i="4" s="1"/>
  <c r="Z22" i="4"/>
  <c r="R22" i="4"/>
  <c r="I22" i="4"/>
  <c r="BT22" i="4" s="1"/>
  <c r="AH21" i="4"/>
  <c r="AF21" i="4" s="1"/>
  <c r="AC21" i="4"/>
  <c r="AB21" i="4"/>
  <c r="BS21" i="4" s="1"/>
  <c r="Z21" i="4"/>
  <c r="R21" i="4"/>
  <c r="K21" i="4"/>
  <c r="K45" i="4" s="1"/>
  <c r="AC20" i="4"/>
  <c r="AB20" i="4"/>
  <c r="BS20" i="4" s="1"/>
  <c r="AA20" i="4"/>
  <c r="BZ20" i="4" s="1"/>
  <c r="Z20" i="4"/>
  <c r="R20" i="4"/>
  <c r="I20" i="4"/>
  <c r="AC19" i="4"/>
  <c r="AB19" i="4"/>
  <c r="BS19" i="4" s="1"/>
  <c r="BZ19" i="4"/>
  <c r="R19" i="4"/>
  <c r="J19" i="4"/>
  <c r="AC18" i="4"/>
  <c r="AB18" i="4"/>
  <c r="BS18" i="4" s="1"/>
  <c r="AA18" i="4"/>
  <c r="BZ18" i="4" s="1"/>
  <c r="R18" i="4"/>
  <c r="J18" i="4"/>
  <c r="BF15" i="4"/>
  <c r="BE15" i="4" s="1"/>
  <c r="AV15" i="4"/>
  <c r="AC15" i="4"/>
  <c r="AB15" i="4"/>
  <c r="BS15" i="4" s="1"/>
  <c r="AA15" i="4"/>
  <c r="BZ15" i="4" s="1"/>
  <c r="Z15" i="4"/>
  <c r="R15" i="4"/>
  <c r="I15" i="4"/>
  <c r="BT15" i="4" s="1"/>
  <c r="AM14" i="4"/>
  <c r="AK14" i="4" s="1"/>
  <c r="AC14" i="4"/>
  <c r="AB14" i="4"/>
  <c r="BS14" i="4" s="1"/>
  <c r="AA14" i="4"/>
  <c r="Z14" i="4"/>
  <c r="R14" i="4"/>
  <c r="I14" i="4"/>
  <c r="BT14" i="4" s="1"/>
  <c r="AC13" i="4"/>
  <c r="AB13" i="4"/>
  <c r="BS13" i="4" s="1"/>
  <c r="AA13" i="4"/>
  <c r="BZ13" i="4" s="1"/>
  <c r="Z13" i="4"/>
  <c r="R13" i="4"/>
  <c r="I13" i="4"/>
  <c r="BT13" i="4" s="1"/>
  <c r="AC12" i="4"/>
  <c r="AB12" i="4"/>
  <c r="BS12" i="4" s="1"/>
  <c r="AA12" i="4"/>
  <c r="BZ12" i="4" s="1"/>
  <c r="Z12" i="4"/>
  <c r="R12" i="4"/>
  <c r="I12" i="4"/>
  <c r="BT12" i="4" s="1"/>
  <c r="AL11" i="4"/>
  <c r="AL45" i="4" s="1"/>
  <c r="AC11" i="4"/>
  <c r="AB11" i="4"/>
  <c r="BS11" i="4" s="1"/>
  <c r="AA11" i="4"/>
  <c r="BZ11" i="4" s="1"/>
  <c r="Z11" i="4"/>
  <c r="R11" i="4"/>
  <c r="I11" i="4"/>
  <c r="BT11" i="4" s="1"/>
  <c r="AC10" i="4"/>
  <c r="AB10" i="4"/>
  <c r="BS10" i="4" s="1"/>
  <c r="AA10" i="4"/>
  <c r="BZ10" i="4" s="1"/>
  <c r="Z10" i="4"/>
  <c r="R10" i="4"/>
  <c r="I10" i="4"/>
  <c r="BT10" i="4" s="1"/>
  <c r="BF24" i="4"/>
  <c r="BF45" i="4" s="1"/>
  <c r="AV45" i="4"/>
  <c r="AM24" i="4"/>
  <c r="AH24" i="4"/>
  <c r="AC24" i="4"/>
  <c r="AB24" i="4"/>
  <c r="BS24" i="4" s="1"/>
  <c r="AA24" i="4"/>
  <c r="Z24" i="4"/>
  <c r="R24" i="4"/>
  <c r="I24" i="4"/>
  <c r="AC9" i="4"/>
  <c r="AB9" i="4"/>
  <c r="AA9" i="4"/>
  <c r="Z9" i="4"/>
  <c r="R9" i="4"/>
  <c r="I9" i="4"/>
  <c r="AM45" i="4" l="1"/>
  <c r="J45" i="4"/>
  <c r="AF24" i="4"/>
  <c r="AF45" i="4" s="1"/>
  <c r="AH45" i="4"/>
  <c r="AK24" i="4"/>
  <c r="BS9" i="4"/>
  <c r="BS45" i="4" s="1"/>
  <c r="AB45" i="4"/>
  <c r="AC45" i="4"/>
  <c r="BE24" i="4"/>
  <c r="BE45" i="4" s="1"/>
  <c r="BT9" i="4"/>
  <c r="R45" i="4"/>
  <c r="BT31" i="4"/>
  <c r="BT41" i="4"/>
  <c r="BT32" i="4"/>
  <c r="BT25" i="4"/>
  <c r="BT38" i="4"/>
  <c r="BT20" i="4"/>
  <c r="BT23" i="4"/>
  <c r="BT43" i="4"/>
  <c r="BT42" i="4"/>
  <c r="BT30" i="4"/>
  <c r="BT34" i="4"/>
  <c r="BT37" i="4"/>
  <c r="BT33" i="4"/>
  <c r="BT36" i="4"/>
  <c r="BU35" i="4"/>
  <c r="Y43" i="4"/>
  <c r="BU43" i="4" s="1"/>
  <c r="Y10" i="4"/>
  <c r="BU10" i="4" s="1"/>
  <c r="Y36" i="4"/>
  <c r="BU36" i="4" s="1"/>
  <c r="Y20" i="4"/>
  <c r="BU20" i="4" s="1"/>
  <c r="Y31" i="4"/>
  <c r="BU31" i="4" s="1"/>
  <c r="BU25" i="4"/>
  <c r="Y22" i="4"/>
  <c r="BU22" i="4" s="1"/>
  <c r="Y41" i="4"/>
  <c r="BU41" i="4" s="1"/>
  <c r="Y38" i="4"/>
  <c r="BU38" i="4" s="1"/>
  <c r="Y44" i="4"/>
  <c r="BU44" i="4" s="1"/>
  <c r="Y29" i="4"/>
  <c r="BU29" i="4" s="1"/>
  <c r="Y39" i="4"/>
  <c r="BU39" i="4" s="1"/>
  <c r="Y26" i="4"/>
  <c r="BU26" i="4" s="1"/>
  <c r="Y32" i="4"/>
  <c r="BU32" i="4" s="1"/>
  <c r="Y42" i="4"/>
  <c r="BU42" i="4" s="1"/>
  <c r="Y24" i="4"/>
  <c r="Y14" i="4"/>
  <c r="BU14" i="4" s="1"/>
  <c r="Y23" i="4"/>
  <c r="BU23" i="4" s="1"/>
  <c r="Y30" i="4"/>
  <c r="BU30" i="4" s="1"/>
  <c r="Y34" i="4"/>
  <c r="BU34" i="4" s="1"/>
  <c r="Z19" i="4"/>
  <c r="Y19" i="4" s="1"/>
  <c r="BU19" i="4" s="1"/>
  <c r="I19" i="4"/>
  <c r="BT19" i="4" s="1"/>
  <c r="AU45" i="4"/>
  <c r="AK11" i="4"/>
  <c r="Y15" i="4"/>
  <c r="Y9" i="4"/>
  <c r="Y13" i="4"/>
  <c r="BU13" i="4" s="1"/>
  <c r="Y11" i="4"/>
  <c r="Y12" i="4"/>
  <c r="BU12" i="4" s="1"/>
  <c r="Y33" i="4"/>
  <c r="BU33" i="4" s="1"/>
  <c r="Y37" i="4"/>
  <c r="BU37" i="4" s="1"/>
  <c r="BZ14" i="4"/>
  <c r="BZ25" i="4"/>
  <c r="BZ24" i="4"/>
  <c r="Z18" i="4"/>
  <c r="I26" i="4"/>
  <c r="BT26" i="4" s="1"/>
  <c r="BZ9" i="4"/>
  <c r="AA21" i="4"/>
  <c r="BZ21" i="4" s="1"/>
  <c r="I18" i="4"/>
  <c r="BT18" i="4" s="1"/>
  <c r="I21" i="4"/>
  <c r="BT21" i="4" s="1"/>
  <c r="BT24" i="4" l="1"/>
  <c r="BT45" i="4" s="1"/>
  <c r="AK45" i="4"/>
  <c r="Z45" i="4"/>
  <c r="I45" i="4"/>
  <c r="BU9" i="4"/>
  <c r="BZ45" i="4"/>
  <c r="AA45" i="4"/>
  <c r="BU24" i="4"/>
  <c r="BV24" i="4" s="1"/>
  <c r="BU11" i="4"/>
  <c r="BV11" i="4" s="1"/>
  <c r="Y18" i="4"/>
  <c r="Y21" i="4"/>
  <c r="BU21" i="4" s="1"/>
  <c r="BV12" i="4"/>
  <c r="BV25" i="4"/>
  <c r="BV41" i="4"/>
  <c r="BV22" i="4"/>
  <c r="BV29" i="4"/>
  <c r="BV43" i="4"/>
  <c r="BV30" i="4"/>
  <c r="BV42" i="4"/>
  <c r="BV35" i="4"/>
  <c r="BV23" i="4"/>
  <c r="BV15" i="4"/>
  <c r="BV13" i="4"/>
  <c r="BV44" i="4"/>
  <c r="BV31" i="4"/>
  <c r="BV26" i="4"/>
  <c r="BV19" i="4"/>
  <c r="BV14" i="4"/>
  <c r="BV32" i="4"/>
  <c r="BV20" i="4"/>
  <c r="BV33" i="4"/>
  <c r="BV39" i="4"/>
  <c r="BV38" i="4"/>
  <c r="BV37" i="4"/>
  <c r="BV10" i="4"/>
  <c r="BV34" i="4"/>
  <c r="BV36" i="4"/>
  <c r="Y45" i="4" l="1"/>
  <c r="BU18" i="4"/>
  <c r="BV9" i="4"/>
  <c r="BV21" i="4"/>
  <c r="BV18" i="4" l="1"/>
  <c r="BV45" i="4" s="1"/>
  <c r="BU45" i="4"/>
  <c r="BV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Kubíková Renata</author>
  </authors>
  <commentList>
    <comment ref="AO16" authorId="0" shapeId="0" xr:uid="{B7A2893C-B9D3-4199-BB5C-06B521ABCC9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zároveň navýšení příjmů 4216, které budou použity na splátku úvěru 8124</t>
        </r>
      </text>
    </comment>
    <comment ref="L17" authorId="0" shapeId="0" xr:uid="{69CC69BA-18B2-47F1-9A90-1CC0F5DE6F8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úvěr UCB</t>
        </r>
      </text>
    </comment>
    <comment ref="AB17" authorId="0" shapeId="0" xr:uid="{32A92F0F-679F-4970-9ECC-6CC83D3AD3F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úvěr UCB</t>
        </r>
      </text>
    </comment>
    <comment ref="S39" authorId="1" shapeId="0" xr:uid="{090E5267-261D-4582-935A-76EC4A75FB7B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Dorezervy IM</t>
        </r>
      </text>
    </comment>
  </commentList>
</comments>
</file>

<file path=xl/sharedStrings.xml><?xml version="1.0" encoding="utf-8"?>
<sst xmlns="http://schemas.openxmlformats.org/spreadsheetml/2006/main" count="344" uniqueCount="152">
  <si>
    <t>§</t>
  </si>
  <si>
    <t>POL.</t>
  </si>
  <si>
    <t>-</t>
  </si>
  <si>
    <t>z toho změna rozpočtu vlastních zdrojů</t>
  </si>
  <si>
    <t>VÝDAJE</t>
  </si>
  <si>
    <t>Z TOHO</t>
  </si>
  <si>
    <t>ROZDÍL CELKEM</t>
  </si>
  <si>
    <t>vlastní zdroje MSK</t>
  </si>
  <si>
    <t>úvěr ČS,a.s.</t>
  </si>
  <si>
    <t>Název akce</t>
  </si>
  <si>
    <t>Odvětví</t>
  </si>
  <si>
    <t>Fond pro financování strategických projektů</t>
  </si>
  <si>
    <t>ROK 2023 PŘED REVIZÍ</t>
  </si>
  <si>
    <t>ROK 2024 PŘED REVIZÍ</t>
  </si>
  <si>
    <t>ROK 2024 PO REVIZI</t>
  </si>
  <si>
    <t>Celkové výdaje na akci před revizí</t>
  </si>
  <si>
    <t>Celkové výdaje na akci po revizi</t>
  </si>
  <si>
    <t>ORJ</t>
  </si>
  <si>
    <t>Závazný ukazatel v Kč</t>
  </si>
  <si>
    <t>Závazný ukazatel - změna o částku v Kč</t>
  </si>
  <si>
    <t>ZÁVAZKY</t>
  </si>
  <si>
    <t>ROZPOČET AKCE (v tis. Kč)</t>
  </si>
  <si>
    <t>CELKEM upravený rozpočet</t>
  </si>
  <si>
    <t>CELKEM schválený závazek</t>
  </si>
  <si>
    <t>NÁVRH závazku po revizi</t>
  </si>
  <si>
    <t>CELKEM</t>
  </si>
  <si>
    <t xml:space="preserve">Letiště Leoše Janáčka Ostrava, výstavba odbavovací plochy APN S3 </t>
  </si>
  <si>
    <t>Stabilizace zdiva hradu Hukvaldy (Muzeum Beskyd Frýdek-Místek, příspěvková organizace)</t>
  </si>
  <si>
    <t>Novostavba objektu depozitáře (Muzeum v Bruntále, příspěvková organizace)</t>
  </si>
  <si>
    <t>Zámek Bruntál - revitalizace objektu (Muzeum v Bruntále, příspěvková organizace)</t>
  </si>
  <si>
    <t>Rekultivace vnitrobloku a zpevněné plochy (Polské gymnázium - Polskie Gimnazjum im. Juliusza Słowackiego, Český Těšín, příspěvková organizace)</t>
  </si>
  <si>
    <t>Úpravy venkovních ploch (Mateřská školka Klíček, Karviná-Hranice, Einsteinova 2849, příspěvková organizace)</t>
  </si>
  <si>
    <t>Vybavení rekonstruovaných objektů Polského gymnázia (Polské gymnázium - Polskie Gimnazjum im. Juliusza Słowackiego, Český Těšín, příspěvková organizace)</t>
  </si>
  <si>
    <t>Rozšíření a modernizace prostor školy (Základní škola a Mateřska škola Motýlek, Kopřivnice, Smetanova 1122, příspěvkové organizace)</t>
  </si>
  <si>
    <t>Rekonstrukce objektu na ul .B. Němcové, Opava (Střední odborné učiliště stavební, Opava, příspěvková organizace)</t>
  </si>
  <si>
    <t>Využití objektu v Bílé (Vzdělávací a sportovní centrum, Bílá, příspěvková organizace)</t>
  </si>
  <si>
    <t>Rekonstrukce budovy na ulici Praskova čp. 411 v Opavě (Základní škola, Opava, Havlíčkova 1, příspěvková organizace)</t>
  </si>
  <si>
    <t>Rekonstrukce objektů Polského gymnázia (Polské gymnázium - Polskie Gimnazjum im. Juliusza Słowackiego, Český Těšín,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</si>
  <si>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</si>
  <si>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</si>
  <si>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Multifunkční pavilon s možností izolačního režimu (Nemocnice ve Frýdku-Místku, příspěvková organizace)</t>
  </si>
  <si>
    <t>Přístavba a nástavba rehabilitace (Nemocnice Třinec, příspěvková organizace)</t>
  </si>
  <si>
    <t>x</t>
  </si>
  <si>
    <t>vlastní zdroje z rozpočtu  MSK</t>
  </si>
  <si>
    <t>Celková změna rozpočtu 2022</t>
  </si>
  <si>
    <t>z toho změna financování z úvěru pro rok 2022</t>
  </si>
  <si>
    <t>z toho změna financování z FFSP pro rok 2022</t>
  </si>
  <si>
    <t>ROK 2025 PŘED REVIZÍ</t>
  </si>
  <si>
    <t>ROK 2025 PO REVIZI</t>
  </si>
  <si>
    <t>ROK 2026-2027 PŘED REVIZÍ</t>
  </si>
  <si>
    <t>ROK 2026-2027 PO REVIZÍ</t>
  </si>
  <si>
    <t>státní dotace aj. 2024 není závazek</t>
  </si>
  <si>
    <t>státní dotace -jiné zdroje aj. 2023 není závazek</t>
  </si>
  <si>
    <t>Prostředky PO</t>
  </si>
  <si>
    <t>z toho změna financování státní dotace -jiné zdroje aj. 2022</t>
  </si>
  <si>
    <t xml:space="preserve">z toho změna financování prostředků PO 2022 </t>
  </si>
  <si>
    <t xml:space="preserve">státní dotace aj. 2025 </t>
  </si>
  <si>
    <t xml:space="preserve">státní dotace aj. 2024 </t>
  </si>
  <si>
    <t xml:space="preserve">státní dotace aj. 2026-27 </t>
  </si>
  <si>
    <t>Dopr</t>
  </si>
  <si>
    <t>Kult</t>
  </si>
  <si>
    <t>Soc</t>
  </si>
  <si>
    <t>Škol</t>
  </si>
  <si>
    <t>Zdr</t>
  </si>
  <si>
    <t>úvěr</t>
  </si>
  <si>
    <t>uspora z úvěru</t>
  </si>
  <si>
    <t>úspora vlastní zdroje</t>
  </si>
  <si>
    <t>úspora (+),Chybí (-)</t>
  </si>
  <si>
    <t>4252001204</t>
  </si>
  <si>
    <t>nutno navýšit úvěr</t>
  </si>
  <si>
    <t>uspora z úvěru  jen 29.500  zbytek vlastní</t>
  </si>
  <si>
    <t>škol</t>
  </si>
  <si>
    <t>K/D</t>
  </si>
  <si>
    <t>K</t>
  </si>
  <si>
    <t>D</t>
  </si>
  <si>
    <t>Sportovní areál na ul. Komenského, Opava (Mendelovo gymnázium, Opava, příspěvková organizace)*</t>
  </si>
  <si>
    <t>Poznámka:</t>
  </si>
  <si>
    <t xml:space="preserve">KRAJ,    
DOTACE  K/D              </t>
  </si>
  <si>
    <t>Snížení energetické náročnosti budov Slezské nemocnice v Opavě (Slezská nemocnice v Opavě, příspěvková organizace)</t>
  </si>
  <si>
    <t>typ úpravy</t>
  </si>
  <si>
    <t>Rekonstrukce mostu ev. č. 478-008 Polanka nad Odrou (Správa silnic Moravskoslezského kraje, příspěvková organizace, Ostrava)</t>
  </si>
  <si>
    <t>úvěr - úspora</t>
  </si>
  <si>
    <t>úprava- změna schválení navýšení závazku z krajských</t>
  </si>
  <si>
    <t>nová</t>
  </si>
  <si>
    <t>7042</t>
  </si>
  <si>
    <t>Výstavba nadzemních koridorů (Slezská nemocnice v Opavě, příspěvková organizace)</t>
  </si>
  <si>
    <t>chybí- posunuto závazek na další rok</t>
  </si>
  <si>
    <t xml:space="preserve">Úprava parkovacích ploch  (Dětský domov SRDCE a Školní jídelna, Karviná-Fryštát, Vydmuchov 10, příspěvková organizace) </t>
  </si>
  <si>
    <t>Rekonstrukce auly Střední průmyslové školy   (Střední průmyslová škola, Obchodní akademie a Jazyková škola s právem státní jazykové zkoušky, Frýdek-Místek, příspěvková organizace</t>
  </si>
  <si>
    <t>Stavební úpravy tělocvičny (Mendelovo gymnázium, Opava, příspěvková organizace)</t>
  </si>
  <si>
    <t xml:space="preserve">nová </t>
  </si>
  <si>
    <t>Rok nákladu &lt; 2022</t>
  </si>
  <si>
    <t>navýšení úvěru</t>
  </si>
  <si>
    <t>navýšení</t>
  </si>
  <si>
    <t>posun úvěr v letech</t>
  </si>
  <si>
    <t>závazek posun v letech</t>
  </si>
  <si>
    <t>posun finančních prostředků v letech</t>
  </si>
  <si>
    <r>
      <t>snížení finančních prostředků -</t>
    </r>
    <r>
      <rPr>
        <sz val="8"/>
        <color rgb="FFFF0000"/>
        <rFont val="Tahoma"/>
        <family val="2"/>
        <charset val="238"/>
      </rPr>
      <t>úspora</t>
    </r>
  </si>
  <si>
    <t>rozvolnění v letech, přeschválení závazku</t>
  </si>
  <si>
    <t>Kategorie</t>
  </si>
  <si>
    <t xml:space="preserve">Snížení úvěru, navýšení závazků z vlastních zdrojů </t>
  </si>
  <si>
    <t>rozvolnění fin v letech, celkové náklady se nemění</t>
  </si>
  <si>
    <t>úspora VZ za méně</t>
  </si>
  <si>
    <t>změna zdroje financování</t>
  </si>
  <si>
    <t>navýšení závazku</t>
  </si>
  <si>
    <t>změna zdroje posun v letech</t>
  </si>
  <si>
    <t xml:space="preserve">ORG         </t>
  </si>
  <si>
    <t>jen zdůvodnění</t>
  </si>
  <si>
    <t>bez popisu v materiálu a bez listů akcí</t>
  </si>
  <si>
    <t>listy akcí</t>
  </si>
  <si>
    <t xml:space="preserve"> bez listů akcí , jedn odstavec v materiálu</t>
  </si>
  <si>
    <t>Kategorie změn:</t>
  </si>
  <si>
    <t>4259001904</t>
  </si>
  <si>
    <t>4260001227</t>
  </si>
  <si>
    <t>4261001121</t>
  </si>
  <si>
    <t>4262001317</t>
  </si>
  <si>
    <t>4263001122</t>
  </si>
  <si>
    <t>Revitalizace Slezského gymnázia (Slezské gymnázium, Opava, příspěvková organizace)</t>
  </si>
  <si>
    <t xml:space="preserve">Rekonstrukce dětského oddělení vč. DIP  (Nemocnice ve Frýdku - Místku, příspěvková organizace) </t>
  </si>
  <si>
    <t>Šatny pro zaměstnance v 1.PP budovy PCHO  (Nemocnice ve Frýdku - Místku, příspěvková organizace)</t>
  </si>
  <si>
    <t>Závazný ukazatel v Kč změna o částku ve sl. S aT</t>
  </si>
  <si>
    <t>Žerotínský zámek - revitalizace objektu (Muzeum Novojičínska, příspěvková organizace)</t>
  </si>
  <si>
    <t>6121/6351</t>
  </si>
  <si>
    <t>Jiné zdroje -  vlastní zdroje PO, plánovaný příjem u akcí "ISPROFIN" příp. dotace EU před revizí / zdroje PO před revizí</t>
  </si>
  <si>
    <t>Jiné zdroje -  vlastní zdroje PO, plánovaný příjem u akcí "ISPROFIN" příp. dotace EU před revizí / zdroje PO po revizi</t>
  </si>
  <si>
    <t>CELKEM upravený rozpočet k datu:  15.5 2022</t>
  </si>
  <si>
    <t>*) Akce reprodukce majetku kraje, u kterých již proběhla změna rozpočtu 2022 (např. z důvodu urychlení jejich realizace). Je nutno změnit závazky v letech 2023 až 2025.</t>
  </si>
  <si>
    <t>Rekonstrukce budovy na ulici Praskova čp. 411 v Opavě (Základní škola, Opava, Havlíčkova 1, příspěvková organizace) gastro zařízení</t>
  </si>
  <si>
    <t>Rekonstrukce budovy na ulici Praskova čp. 411 v Opavě (Základní škola, Opava, Havlíčkova 1, příspěvková organizace) interiér vybavení</t>
  </si>
  <si>
    <t>*</t>
  </si>
  <si>
    <t>4- Snížení finančních prostředků na akci či úspora na akci</t>
  </si>
  <si>
    <t>2 -Navýšení finančních prostředků na akci</t>
  </si>
  <si>
    <t xml:space="preserve">Financování vybraných akcí reprodukce majetku kraje na rok 2022, změna závazků kraje v dalších letech a změna financování akcí z úvěru České spořitelny, a. s. </t>
  </si>
  <si>
    <t>3- Schválení nových akcí</t>
  </si>
  <si>
    <t xml:space="preserve">1 -Změna financování akcí reprodukce majetku na rok 2022 změna zdroje financování a změna závazků    Moravskoslezského kraje
</t>
  </si>
  <si>
    <t>snížení úvěru,( vlastní prostředky P)</t>
  </si>
  <si>
    <t>Rekonstrukce budovy a spojovací chodby Máchova</t>
  </si>
  <si>
    <t>5758</t>
  </si>
  <si>
    <t>Výstavba domova pro seniory a domova se zvláštním režimem Kopřivnice</t>
  </si>
  <si>
    <t>5737</t>
  </si>
  <si>
    <t>změna po revizi na akci "Zajištění přípravy, realizace a havárie v rámci akcí reprodukce majetku kraje"</t>
  </si>
  <si>
    <t>úvěr UCB</t>
  </si>
  <si>
    <t>státní dotace aj. 2023 není závazek Úvěr UCB</t>
  </si>
  <si>
    <t>ROK 2023 PO REVIZI výstup</t>
  </si>
  <si>
    <t>ROZPOČET 2022 po revizi výstup</t>
  </si>
  <si>
    <t xml:space="preserve">ÚPRAVA ROZPOČTU - revize </t>
  </si>
  <si>
    <t>UPRAVENÝ ROZPOČET duben 22</t>
  </si>
  <si>
    <t>Rekonstrukce venkovního sportovního areálu (Střední průmyslová škola, Ostrava-Vítkovice, příspěvková organizace)</t>
  </si>
  <si>
    <t>Magnetická rezonance (Nemocnice s poliklinikou Karviná, příspěvková organizace)</t>
  </si>
  <si>
    <t>Pavilon T - stavební úpravy a přístavba odd. onkologie  (Slezská nemocnice v Opavě, příspěvková organizace)</t>
  </si>
  <si>
    <t>Rekonstrukce školní kuchyně  (Střední škola techniky a služeb, Karviná, příspěvková organizace)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</si>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</sst>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Arial CE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25" fillId="0" borderId="0"/>
    <xf numFmtId="0" fontId="1" fillId="0" borderId="0">
      <alignment wrapText="1"/>
    </xf>
  </cellStyleXfs>
  <cellXfs count="56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Border="1"/>
    <xf numFmtId="4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10" fillId="0" borderId="0" xfId="0" applyFont="1" applyFill="1"/>
    <xf numFmtId="4" fontId="10" fillId="0" borderId="0" xfId="0" applyNumberFormat="1" applyFont="1" applyFill="1"/>
    <xf numFmtId="4" fontId="11" fillId="4" borderId="2" xfId="3" applyNumberFormat="1" applyFont="1" applyFill="1" applyBorder="1" applyAlignment="1" applyProtection="1">
      <alignment vertical="center" wrapText="1" shrinkToFit="1"/>
      <protection locked="0"/>
    </xf>
    <xf numFmtId="0" fontId="14" fillId="0" borderId="0" xfId="0" applyFont="1"/>
    <xf numFmtId="0" fontId="16" fillId="0" borderId="0" xfId="0" applyFont="1"/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9" fontId="4" fillId="4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0" fontId="16" fillId="0" borderId="0" xfId="0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 applyAlignment="1"/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4" fontId="11" fillId="4" borderId="6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horizontal="left"/>
    </xf>
    <xf numFmtId="49" fontId="4" fillId="4" borderId="28" xfId="0" applyNumberFormat="1" applyFont="1" applyFill="1" applyBorder="1" applyAlignment="1">
      <alignment horizontal="left"/>
    </xf>
    <xf numFmtId="49" fontId="4" fillId="4" borderId="20" xfId="0" applyNumberFormat="1" applyFont="1" applyFill="1" applyBorder="1" applyAlignment="1">
      <alignment horizontal="left"/>
    </xf>
    <xf numFmtId="4" fontId="4" fillId="4" borderId="2" xfId="0" applyNumberFormat="1" applyFont="1" applyFill="1" applyBorder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4" fontId="4" fillId="4" borderId="15" xfId="0" applyNumberFormat="1" applyFont="1" applyFill="1" applyBorder="1" applyAlignment="1">
      <alignment vertical="center"/>
    </xf>
    <xf numFmtId="49" fontId="4" fillId="4" borderId="12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17" fillId="0" borderId="0" xfId="0" applyFont="1" applyBorder="1"/>
    <xf numFmtId="4" fontId="18" fillId="0" borderId="0" xfId="0" applyNumberFormat="1" applyFont="1" applyFill="1" applyBorder="1" applyAlignment="1"/>
    <xf numFmtId="0" fontId="17" fillId="0" borderId="0" xfId="0" applyFont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20" xfId="0" applyFont="1" applyBorder="1"/>
    <xf numFmtId="4" fontId="13" fillId="4" borderId="8" xfId="0" applyNumberFormat="1" applyFont="1" applyFill="1" applyBorder="1" applyAlignment="1">
      <alignment vertical="center"/>
    </xf>
    <xf numFmtId="4" fontId="17" fillId="0" borderId="0" xfId="0" applyNumberFormat="1" applyFont="1"/>
    <xf numFmtId="4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vertical="center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2" xfId="3" applyNumberFormat="1" applyFont="1" applyBorder="1" applyAlignment="1" applyProtection="1">
      <alignment horizontal="right" vertical="center" wrapText="1" shrinkToFit="1"/>
      <protection locked="0"/>
    </xf>
    <xf numFmtId="4" fontId="13" fillId="4" borderId="9" xfId="0" applyNumberFormat="1" applyFont="1" applyFill="1" applyBorder="1" applyAlignment="1">
      <alignment vertical="center"/>
    </xf>
    <xf numFmtId="4" fontId="20" fillId="0" borderId="2" xfId="0" applyNumberFormat="1" applyFont="1" applyBorder="1"/>
    <xf numFmtId="0" fontId="0" fillId="8" borderId="0" xfId="0" applyFill="1" applyBorder="1"/>
    <xf numFmtId="4" fontId="11" fillId="8" borderId="2" xfId="0" applyNumberFormat="1" applyFont="1" applyFill="1" applyBorder="1" applyAlignment="1">
      <alignment vertical="center"/>
    </xf>
    <xf numFmtId="0" fontId="0" fillId="8" borderId="0" xfId="0" applyFill="1"/>
    <xf numFmtId="4" fontId="11" fillId="4" borderId="29" xfId="0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center" vertical="center" wrapText="1"/>
    </xf>
    <xf numFmtId="0" fontId="17" fillId="8" borderId="0" xfId="0" applyFont="1" applyFill="1" applyBorder="1"/>
    <xf numFmtId="0" fontId="17" fillId="8" borderId="0" xfId="0" applyFont="1" applyFill="1"/>
    <xf numFmtId="4" fontId="4" fillId="4" borderId="1" xfId="0" applyNumberFormat="1" applyFont="1" applyFill="1" applyBorder="1" applyAlignment="1">
      <alignment vertical="center"/>
    </xf>
    <xf numFmtId="0" fontId="3" fillId="4" borderId="2" xfId="0" applyFont="1" applyFill="1" applyBorder="1"/>
    <xf numFmtId="0" fontId="16" fillId="4" borderId="2" xfId="0" applyFont="1" applyFill="1" applyBorder="1"/>
    <xf numFmtId="4" fontId="2" fillId="10" borderId="15" xfId="1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0" fontId="10" fillId="8" borderId="3" xfId="0" applyFont="1" applyFill="1" applyBorder="1" applyAlignment="1">
      <alignment horizontal="center" vertical="center"/>
    </xf>
    <xf numFmtId="4" fontId="11" fillId="0" borderId="8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9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14" xfId="3" applyNumberFormat="1" applyFont="1" applyBorder="1" applyAlignment="1" applyProtection="1">
      <alignment horizontal="right" vertical="center" wrapText="1" shrinkToFit="1"/>
      <protection locked="0"/>
    </xf>
    <xf numFmtId="0" fontId="12" fillId="3" borderId="24" xfId="0" applyNumberFormat="1" applyFont="1" applyFill="1" applyBorder="1" applyAlignment="1">
      <alignment horizontal="center" vertical="center"/>
    </xf>
    <xf numFmtId="4" fontId="12" fillId="3" borderId="16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vertical="center"/>
    </xf>
    <xf numFmtId="4" fontId="11" fillId="4" borderId="9" xfId="0" applyNumberFormat="1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vertical="center"/>
    </xf>
    <xf numFmtId="4" fontId="11" fillId="4" borderId="8" xfId="0" applyNumberFormat="1" applyFont="1" applyFill="1" applyBorder="1" applyAlignment="1">
      <alignment vertical="center"/>
    </xf>
    <xf numFmtId="4" fontId="12" fillId="6" borderId="7" xfId="0" applyNumberFormat="1" applyFont="1" applyFill="1" applyBorder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8" xfId="0" applyNumberFormat="1" applyFont="1" applyFill="1" applyBorder="1" applyAlignment="1">
      <alignment vertical="center"/>
    </xf>
    <xf numFmtId="4" fontId="11" fillId="4" borderId="23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vertical="center"/>
    </xf>
    <xf numFmtId="4" fontId="12" fillId="9" borderId="5" xfId="0" applyNumberFormat="1" applyFont="1" applyFill="1" applyBorder="1" applyAlignment="1">
      <alignment vertical="center"/>
    </xf>
    <xf numFmtId="4" fontId="12" fillId="9" borderId="7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horizontal="center"/>
    </xf>
    <xf numFmtId="4" fontId="11" fillId="4" borderId="32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vertical="center"/>
    </xf>
    <xf numFmtId="4" fontId="11" fillId="8" borderId="15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32" xfId="0" applyNumberFormat="1" applyFont="1" applyBorder="1" applyAlignment="1">
      <alignment horizontal="right" vertical="center"/>
    </xf>
    <xf numFmtId="4" fontId="12" fillId="9" borderId="19" xfId="0" applyNumberFormat="1" applyFont="1" applyFill="1" applyBorder="1" applyAlignment="1">
      <alignment vertical="center"/>
    </xf>
    <xf numFmtId="4" fontId="11" fillId="0" borderId="33" xfId="0" applyNumberFormat="1" applyFont="1" applyFill="1" applyBorder="1" applyAlignment="1">
      <alignment vertical="center"/>
    </xf>
    <xf numFmtId="4" fontId="11" fillId="4" borderId="15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1" fillId="8" borderId="2" xfId="0" applyNumberFormat="1" applyFont="1" applyFill="1" applyBorder="1" applyAlignment="1">
      <alignment horizontal="right" vertical="center"/>
    </xf>
    <xf numFmtId="4" fontId="10" fillId="13" borderId="0" xfId="0" applyNumberFormat="1" applyFont="1" applyFill="1"/>
    <xf numFmtId="4" fontId="10" fillId="7" borderId="0" xfId="0" applyNumberFormat="1" applyFont="1" applyFill="1"/>
    <xf numFmtId="0" fontId="23" fillId="0" borderId="0" xfId="0" applyFont="1" applyFill="1"/>
    <xf numFmtId="4" fontId="10" fillId="8" borderId="0" xfId="0" applyNumberFormat="1" applyFont="1" applyFill="1"/>
    <xf numFmtId="0" fontId="11" fillId="0" borderId="35" xfId="3" applyFont="1" applyFill="1" applyBorder="1" applyAlignment="1" applyProtection="1">
      <alignment horizontal="center" vertical="center" wrapText="1"/>
      <protection locked="0"/>
    </xf>
    <xf numFmtId="0" fontId="11" fillId="8" borderId="6" xfId="3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 vertical="center"/>
    </xf>
    <xf numFmtId="4" fontId="11" fillId="8" borderId="33" xfId="0" applyNumberFormat="1" applyFont="1" applyFill="1" applyBorder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23" fillId="8" borderId="0" xfId="0" applyFont="1" applyFill="1"/>
    <xf numFmtId="0" fontId="10" fillId="14" borderId="0" xfId="0" applyFont="1" applyFill="1"/>
    <xf numFmtId="4" fontId="11" fillId="0" borderId="40" xfId="3" applyNumberFormat="1" applyFont="1" applyBorder="1" applyAlignment="1" applyProtection="1">
      <alignment horizontal="right" vertical="center" wrapText="1" shrinkToFit="1"/>
      <protection locked="0"/>
    </xf>
    <xf numFmtId="0" fontId="0" fillId="0" borderId="0" xfId="0" applyAlignment="1">
      <alignment horizontal="center"/>
    </xf>
    <xf numFmtId="0" fontId="10" fillId="8" borderId="0" xfId="0" applyFont="1" applyFill="1"/>
    <xf numFmtId="0" fontId="11" fillId="8" borderId="4" xfId="3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/>
    <xf numFmtId="4" fontId="14" fillId="5" borderId="0" xfId="0" applyNumberFormat="1" applyFont="1" applyFill="1"/>
    <xf numFmtId="4" fontId="26" fillId="4" borderId="2" xfId="0" applyNumberFormat="1" applyFont="1" applyFill="1" applyBorder="1" applyAlignment="1">
      <alignment vertical="center"/>
    </xf>
    <xf numFmtId="4" fontId="2" fillId="0" borderId="15" xfId="1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textRotation="90" wrapText="1"/>
      <protection locked="0"/>
    </xf>
    <xf numFmtId="0" fontId="8" fillId="0" borderId="2" xfId="3" applyFont="1" applyFill="1" applyBorder="1" applyAlignment="1" applyProtection="1">
      <alignment horizontal="center" vertical="center" textRotation="90" wrapText="1"/>
      <protection locked="0"/>
    </xf>
    <xf numFmtId="4" fontId="13" fillId="4" borderId="32" xfId="0" applyNumberFormat="1" applyFont="1" applyFill="1" applyBorder="1" applyAlignment="1">
      <alignment vertical="center"/>
    </xf>
    <xf numFmtId="4" fontId="12" fillId="9" borderId="2" xfId="0" applyNumberFormat="1" applyFont="1" applyFill="1" applyBorder="1" applyAlignment="1">
      <alignment vertical="center"/>
    </xf>
    <xf numFmtId="4" fontId="12" fillId="11" borderId="7" xfId="0" applyNumberFormat="1" applyFont="1" applyFill="1" applyBorder="1" applyAlignment="1">
      <alignment vertical="center"/>
    </xf>
    <xf numFmtId="4" fontId="11" fillId="0" borderId="15" xfId="3" applyNumberFormat="1" applyFont="1" applyBorder="1" applyAlignment="1" applyProtection="1">
      <alignment horizontal="right" vertical="center" wrapText="1" shrinkToFit="1"/>
      <protection locked="0"/>
    </xf>
    <xf numFmtId="4" fontId="11" fillId="4" borderId="33" xfId="0" applyNumberFormat="1" applyFont="1" applyFill="1" applyBorder="1" applyAlignment="1">
      <alignment vertical="center"/>
    </xf>
    <xf numFmtId="4" fontId="12" fillId="11" borderId="19" xfId="0" applyNumberFormat="1" applyFont="1" applyFill="1" applyBorder="1" applyAlignment="1">
      <alignment vertical="center"/>
    </xf>
    <xf numFmtId="4" fontId="12" fillId="11" borderId="2" xfId="0" applyNumberFormat="1" applyFont="1" applyFill="1" applyBorder="1" applyAlignment="1">
      <alignment vertical="center"/>
    </xf>
    <xf numFmtId="4" fontId="2" fillId="2" borderId="34" xfId="1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vertical="center"/>
    </xf>
    <xf numFmtId="4" fontId="2" fillId="7" borderId="33" xfId="1" applyNumberFormat="1" applyFont="1" applyFill="1" applyBorder="1" applyAlignment="1">
      <alignment horizontal="center" vertical="center" wrapText="1"/>
    </xf>
    <xf numFmtId="4" fontId="12" fillId="9" borderId="36" xfId="0" applyNumberFormat="1" applyFont="1" applyFill="1" applyBorder="1" applyAlignment="1">
      <alignment vertical="center"/>
    </xf>
    <xf numFmtId="4" fontId="2" fillId="0" borderId="34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3" xfId="3" applyFont="1" applyFill="1" applyBorder="1" applyAlignment="1" applyProtection="1">
      <alignment horizontal="center" vertical="center" wrapText="1"/>
      <protection locked="0"/>
    </xf>
    <xf numFmtId="0" fontId="11" fillId="8" borderId="13" xfId="3" applyFont="1" applyFill="1" applyBorder="1" applyAlignment="1" applyProtection="1">
      <alignment horizontal="center" vertical="center" wrapText="1"/>
      <protection locked="0"/>
    </xf>
    <xf numFmtId="4" fontId="11" fillId="8" borderId="2" xfId="3" applyNumberFormat="1" applyFont="1" applyFill="1" applyBorder="1" applyAlignment="1" applyProtection="1">
      <alignment horizontal="right" vertical="center" wrapText="1" shrinkToFit="1"/>
      <protection locked="0"/>
    </xf>
    <xf numFmtId="4" fontId="11" fillId="8" borderId="15" xfId="3" applyNumberFormat="1" applyFont="1" applyFill="1" applyBorder="1" applyAlignment="1" applyProtection="1">
      <alignment horizontal="right" vertical="center" wrapText="1" shrinkToFit="1"/>
      <protection locked="0"/>
    </xf>
    <xf numFmtId="0" fontId="11" fillId="8" borderId="15" xfId="3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32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13" xfId="3" applyNumberFormat="1" applyFont="1" applyBorder="1" applyAlignment="1" applyProtection="1">
      <alignment horizontal="right" vertical="center" wrapText="1" shrinkToFit="1"/>
      <protection locked="0"/>
    </xf>
    <xf numFmtId="0" fontId="20" fillId="8" borderId="42" xfId="0" applyFont="1" applyFill="1" applyBorder="1" applyAlignment="1">
      <alignment wrapText="1"/>
    </xf>
    <xf numFmtId="0" fontId="24" fillId="8" borderId="52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horizontal="right"/>
    </xf>
    <xf numFmtId="0" fontId="20" fillId="8" borderId="7" xfId="0" applyFont="1" applyFill="1" applyBorder="1"/>
    <xf numFmtId="0" fontId="20" fillId="8" borderId="7" xfId="0" applyFont="1" applyFill="1" applyBorder="1" applyAlignment="1">
      <alignment horizontal="right"/>
    </xf>
    <xf numFmtId="4" fontId="2" fillId="2" borderId="31" xfId="1" applyNumberFormat="1" applyFont="1" applyFill="1" applyBorder="1" applyAlignment="1">
      <alignment horizontal="center"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textRotation="90" wrapText="1"/>
      <protection locked="0"/>
    </xf>
    <xf numFmtId="0" fontId="10" fillId="8" borderId="7" xfId="0" applyFont="1" applyFill="1" applyBorder="1" applyAlignment="1">
      <alignment horizontal="center" vertical="center"/>
    </xf>
    <xf numFmtId="4" fontId="11" fillId="8" borderId="7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vertical="center"/>
    </xf>
    <xf numFmtId="4" fontId="24" fillId="8" borderId="23" xfId="0" applyNumberFormat="1" applyFont="1" applyFill="1" applyBorder="1"/>
    <xf numFmtId="4" fontId="24" fillId="8" borderId="1" xfId="0" applyNumberFormat="1" applyFont="1" applyFill="1" applyBorder="1"/>
    <xf numFmtId="4" fontId="24" fillId="8" borderId="33" xfId="0" applyNumberFormat="1" applyFont="1" applyFill="1" applyBorder="1"/>
    <xf numFmtId="4" fontId="24" fillId="8" borderId="48" xfId="0" applyNumberFormat="1" applyFont="1" applyFill="1" applyBorder="1"/>
    <xf numFmtId="0" fontId="10" fillId="8" borderId="36" xfId="0" applyFont="1" applyFill="1" applyBorder="1" applyAlignment="1">
      <alignment horizontal="center" vertical="center"/>
    </xf>
    <xf numFmtId="0" fontId="20" fillId="8" borderId="52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vertical="center" wrapText="1"/>
    </xf>
    <xf numFmtId="4" fontId="11" fillId="8" borderId="59" xfId="0" applyNumberFormat="1" applyFont="1" applyFill="1" applyBorder="1" applyAlignment="1">
      <alignment horizontal="right" vertical="center"/>
    </xf>
    <xf numFmtId="4" fontId="11" fillId="8" borderId="6" xfId="3" applyNumberFormat="1" applyFont="1" applyFill="1" applyBorder="1" applyAlignment="1" applyProtection="1">
      <alignment horizontal="right" vertical="center" wrapText="1" shrinkToFit="1"/>
      <protection locked="0"/>
    </xf>
    <xf numFmtId="4" fontId="12" fillId="3" borderId="6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vertical="center"/>
    </xf>
    <xf numFmtId="4" fontId="11" fillId="4" borderId="54" xfId="0" applyNumberFormat="1" applyFont="1" applyFill="1" applyBorder="1" applyAlignment="1">
      <alignment vertical="center"/>
    </xf>
    <xf numFmtId="4" fontId="11" fillId="0" borderId="29" xfId="0" applyNumberFormat="1" applyFont="1" applyFill="1" applyBorder="1" applyAlignment="1">
      <alignment vertical="center"/>
    </xf>
    <xf numFmtId="4" fontId="11" fillId="8" borderId="29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4" fontId="11" fillId="0" borderId="54" xfId="0" applyNumberFormat="1" applyFont="1" applyBorder="1" applyAlignment="1">
      <alignment horizontal="right" vertical="center"/>
    </xf>
    <xf numFmtId="4" fontId="11" fillId="0" borderId="59" xfId="0" applyNumberFormat="1" applyFont="1" applyFill="1" applyBorder="1" applyAlignment="1">
      <alignment vertical="center"/>
    </xf>
    <xf numFmtId="4" fontId="12" fillId="11" borderId="5" xfId="0" applyNumberFormat="1" applyFont="1" applyFill="1" applyBorder="1" applyAlignment="1">
      <alignment vertical="center"/>
    </xf>
    <xf numFmtId="4" fontId="11" fillId="8" borderId="5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2" fillId="3" borderId="50" xfId="0" applyNumberFormat="1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center"/>
    </xf>
    <xf numFmtId="4" fontId="11" fillId="0" borderId="13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horizontal="right" vertical="center"/>
    </xf>
    <xf numFmtId="4" fontId="11" fillId="4" borderId="13" xfId="0" applyNumberFormat="1" applyFont="1" applyFill="1" applyBorder="1" applyAlignment="1">
      <alignment vertical="center"/>
    </xf>
    <xf numFmtId="4" fontId="11" fillId="4" borderId="48" xfId="0" applyNumberFormat="1" applyFont="1" applyFill="1" applyBorder="1" applyAlignment="1">
      <alignment vertical="center"/>
    </xf>
    <xf numFmtId="4" fontId="12" fillId="9" borderId="17" xfId="0" applyNumberFormat="1" applyFont="1" applyFill="1" applyBorder="1" applyAlignment="1">
      <alignment vertical="center"/>
    </xf>
    <xf numFmtId="4" fontId="11" fillId="0" borderId="13" xfId="0" applyNumberFormat="1" applyFont="1" applyFill="1" applyBorder="1" applyAlignment="1">
      <alignment vertical="center"/>
    </xf>
    <xf numFmtId="4" fontId="11" fillId="0" borderId="48" xfId="0" applyNumberFormat="1" applyFont="1" applyFill="1" applyBorder="1" applyAlignment="1">
      <alignment vertical="center"/>
    </xf>
    <xf numFmtId="4" fontId="11" fillId="4" borderId="14" xfId="0" applyNumberFormat="1" applyFont="1" applyFill="1" applyBorder="1" applyAlignment="1">
      <alignment vertical="center"/>
    </xf>
    <xf numFmtId="4" fontId="12" fillId="9" borderId="49" xfId="0" applyNumberFormat="1" applyFont="1" applyFill="1" applyBorder="1" applyAlignment="1">
      <alignment vertical="center"/>
    </xf>
    <xf numFmtId="4" fontId="12" fillId="11" borderId="17" xfId="0" applyNumberFormat="1" applyFont="1" applyFill="1" applyBorder="1" applyAlignment="1">
      <alignment vertical="center"/>
    </xf>
    <xf numFmtId="4" fontId="10" fillId="0" borderId="17" xfId="0" applyNumberFormat="1" applyFont="1" applyFill="1" applyBorder="1" applyAlignment="1">
      <alignment vertical="center"/>
    </xf>
    <xf numFmtId="4" fontId="13" fillId="4" borderId="14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horizontal="right" vertical="center"/>
    </xf>
    <xf numFmtId="0" fontId="20" fillId="8" borderId="60" xfId="0" applyFont="1" applyFill="1" applyBorder="1" applyAlignment="1">
      <alignment wrapText="1"/>
    </xf>
    <xf numFmtId="0" fontId="20" fillId="8" borderId="36" xfId="0" applyFont="1" applyFill="1" applyBorder="1"/>
    <xf numFmtId="4" fontId="24" fillId="8" borderId="18" xfId="0" applyNumberFormat="1" applyFont="1" applyFill="1" applyBorder="1"/>
    <xf numFmtId="4" fontId="11" fillId="0" borderId="4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37" xfId="3" applyNumberFormat="1" applyFont="1" applyBorder="1" applyAlignment="1" applyProtection="1">
      <alignment horizontal="right" vertical="center" wrapText="1" shrinkToFit="1"/>
      <protection locked="0"/>
    </xf>
    <xf numFmtId="4" fontId="12" fillId="3" borderId="31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4" fontId="11" fillId="8" borderId="4" xfId="0" applyNumberFormat="1" applyFont="1" applyFill="1" applyBorder="1" applyAlignment="1">
      <alignment horizontal="right" vertical="center"/>
    </xf>
    <xf numFmtId="4" fontId="11" fillId="0" borderId="37" xfId="0" applyNumberFormat="1" applyFont="1" applyBorder="1" applyAlignment="1">
      <alignment horizontal="right" vertical="center"/>
    </xf>
    <xf numFmtId="4" fontId="11" fillId="4" borderId="4" xfId="0" applyNumberFormat="1" applyFont="1" applyFill="1" applyBorder="1" applyAlignment="1">
      <alignment vertical="center"/>
    </xf>
    <xf numFmtId="4" fontId="11" fillId="4" borderId="18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vertical="center"/>
    </xf>
    <xf numFmtId="4" fontId="11" fillId="4" borderId="37" xfId="0" applyNumberFormat="1" applyFont="1" applyFill="1" applyBorder="1" applyAlignment="1">
      <alignment vertical="center"/>
    </xf>
    <xf numFmtId="4" fontId="20" fillId="4" borderId="4" xfId="0" applyNumberFormat="1" applyFont="1" applyFill="1" applyBorder="1"/>
    <xf numFmtId="4" fontId="12" fillId="11" borderId="36" xfId="0" applyNumberFormat="1" applyFont="1" applyFill="1" applyBorder="1" applyAlignment="1">
      <alignment vertical="center"/>
    </xf>
    <xf numFmtId="4" fontId="10" fillId="0" borderId="36" xfId="0" applyNumberFormat="1" applyFont="1" applyFill="1" applyBorder="1" applyAlignment="1">
      <alignment vertical="center"/>
    </xf>
    <xf numFmtId="4" fontId="13" fillId="4" borderId="37" xfId="0" applyNumberFormat="1" applyFont="1" applyFill="1" applyBorder="1" applyAlignment="1">
      <alignment vertical="center"/>
    </xf>
    <xf numFmtId="4" fontId="12" fillId="3" borderId="24" xfId="0" applyNumberFormat="1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right"/>
    </xf>
    <xf numFmtId="4" fontId="11" fillId="8" borderId="13" xfId="0" applyNumberFormat="1" applyFont="1" applyFill="1" applyBorder="1" applyAlignment="1">
      <alignment vertical="center"/>
    </xf>
    <xf numFmtId="4" fontId="2" fillId="8" borderId="15" xfId="1" applyNumberFormat="1" applyFont="1" applyFill="1" applyBorder="1" applyAlignment="1">
      <alignment horizontal="center" vertical="center" wrapText="1"/>
    </xf>
    <xf numFmtId="49" fontId="6" fillId="0" borderId="27" xfId="1" applyNumberFormat="1" applyFont="1" applyFill="1" applyBorder="1" applyAlignment="1">
      <alignment horizontal="center" vertical="center"/>
    </xf>
    <xf numFmtId="0" fontId="27" fillId="0" borderId="1" xfId="3" applyFont="1" applyFill="1" applyBorder="1" applyAlignment="1" applyProtection="1">
      <alignment horizontal="center" vertical="center" wrapText="1"/>
      <protection locked="0"/>
    </xf>
    <xf numFmtId="0" fontId="24" fillId="8" borderId="45" xfId="0" applyFont="1" applyFill="1" applyBorder="1" applyAlignment="1">
      <alignment wrapText="1"/>
    </xf>
    <xf numFmtId="0" fontId="20" fillId="8" borderId="46" xfId="0" applyFont="1" applyFill="1" applyBorder="1" applyAlignment="1">
      <alignment wrapText="1"/>
    </xf>
    <xf numFmtId="0" fontId="2" fillId="4" borderId="19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18" xfId="0" applyNumberFormat="1" applyFont="1" applyFill="1" applyBorder="1" applyAlignment="1">
      <alignment vertical="center"/>
    </xf>
    <xf numFmtId="4" fontId="4" fillId="4" borderId="37" xfId="0" applyNumberFormat="1" applyFont="1" applyFill="1" applyBorder="1" applyAlignment="1">
      <alignment vertical="center"/>
    </xf>
    <xf numFmtId="49" fontId="11" fillId="2" borderId="62" xfId="0" applyNumberFormat="1" applyFont="1" applyFill="1" applyBorder="1" applyAlignment="1">
      <alignment horizontal="right" vertical="center" wrapText="1"/>
    </xf>
    <xf numFmtId="4" fontId="12" fillId="2" borderId="62" xfId="0" applyNumberFormat="1" applyFont="1" applyFill="1" applyBorder="1" applyAlignment="1">
      <alignment horizontal="right" vertical="center"/>
    </xf>
    <xf numFmtId="4" fontId="4" fillId="4" borderId="61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18" fillId="4" borderId="3" xfId="0" applyFont="1" applyFill="1" applyBorder="1"/>
    <xf numFmtId="0" fontId="16" fillId="4" borderId="3" xfId="0" applyFont="1" applyFill="1" applyBorder="1"/>
    <xf numFmtId="4" fontId="4" fillId="4" borderId="3" xfId="0" applyNumberFormat="1" applyFont="1" applyFill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17" fillId="4" borderId="27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16" fillId="4" borderId="0" xfId="0" applyFont="1" applyFill="1" applyBorder="1"/>
    <xf numFmtId="0" fontId="16" fillId="4" borderId="20" xfId="0" applyFont="1" applyFill="1" applyBorder="1"/>
    <xf numFmtId="0" fontId="2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17" fillId="4" borderId="12" xfId="0" applyFont="1" applyFill="1" applyBorder="1"/>
    <xf numFmtId="49" fontId="4" fillId="4" borderId="22" xfId="0" applyNumberFormat="1" applyFont="1" applyFill="1" applyBorder="1" applyAlignment="1"/>
    <xf numFmtId="4" fontId="11" fillId="0" borderId="4" xfId="0" applyNumberFormat="1" applyFont="1" applyFill="1" applyBorder="1" applyAlignment="1">
      <alignment horizontal="right" vertical="center"/>
    </xf>
    <xf numFmtId="4" fontId="11" fillId="8" borderId="13" xfId="3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19" xfId="0" applyFont="1" applyFill="1" applyBorder="1" applyAlignment="1">
      <alignment horizontal="center" vertical="center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8" borderId="2" xfId="3" applyFont="1" applyFill="1" applyBorder="1" applyAlignment="1" applyProtection="1">
      <alignment horizontal="center" vertical="center" wrapText="1"/>
      <protection locked="0"/>
    </xf>
    <xf numFmtId="0" fontId="11" fillId="0" borderId="21" xfId="3" applyFont="1" applyFill="1" applyBorder="1" applyAlignment="1" applyProtection="1">
      <alignment horizontal="center" vertical="center" wrapText="1"/>
      <protection locked="0"/>
    </xf>
    <xf numFmtId="4" fontId="11" fillId="0" borderId="21" xfId="3" applyNumberFormat="1" applyFont="1" applyBorder="1" applyAlignment="1" applyProtection="1">
      <alignment horizontal="right" vertical="center" wrapText="1" shrinkToFit="1"/>
      <protection locked="0"/>
    </xf>
    <xf numFmtId="4" fontId="11" fillId="0" borderId="21" xfId="0" applyNumberFormat="1" applyFont="1" applyBorder="1" applyAlignment="1">
      <alignment horizontal="right" vertical="center"/>
    </xf>
    <xf numFmtId="4" fontId="11" fillId="4" borderId="21" xfId="0" applyNumberFormat="1" applyFont="1" applyFill="1" applyBorder="1" applyAlignment="1">
      <alignment vertical="center"/>
    </xf>
    <xf numFmtId="4" fontId="11" fillId="4" borderId="70" xfId="0" applyNumberFormat="1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vertical="center"/>
    </xf>
    <xf numFmtId="4" fontId="11" fillId="0" borderId="70" xfId="0" applyNumberFormat="1" applyFont="1" applyFill="1" applyBorder="1" applyAlignment="1">
      <alignment vertical="center"/>
    </xf>
    <xf numFmtId="4" fontId="11" fillId="4" borderId="40" xfId="0" applyNumberFormat="1" applyFont="1" applyFill="1" applyBorder="1" applyAlignment="1">
      <alignment vertical="center"/>
    </xf>
    <xf numFmtId="4" fontId="13" fillId="4" borderId="40" xfId="0" applyNumberFormat="1" applyFont="1" applyFill="1" applyBorder="1" applyAlignment="1">
      <alignment vertical="center"/>
    </xf>
    <xf numFmtId="0" fontId="10" fillId="8" borderId="49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vertical="center" wrapText="1"/>
    </xf>
    <xf numFmtId="0" fontId="20" fillId="8" borderId="49" xfId="0" applyFont="1" applyFill="1" applyBorder="1" applyAlignment="1">
      <alignment horizontal="right"/>
    </xf>
    <xf numFmtId="4" fontId="11" fillId="8" borderId="70" xfId="0" applyNumberFormat="1" applyFont="1" applyFill="1" applyBorder="1" applyAlignment="1">
      <alignment horizontal="right" vertical="center"/>
    </xf>
    <xf numFmtId="4" fontId="11" fillId="8" borderId="21" xfId="0" applyNumberFormat="1" applyFont="1" applyFill="1" applyBorder="1" applyAlignment="1">
      <alignment vertical="center"/>
    </xf>
    <xf numFmtId="4" fontId="11" fillId="0" borderId="40" xfId="0" applyNumberFormat="1" applyFont="1" applyBorder="1" applyAlignment="1">
      <alignment horizontal="right" vertical="center"/>
    </xf>
    <xf numFmtId="4" fontId="12" fillId="11" borderId="49" xfId="0" applyNumberFormat="1" applyFont="1" applyFill="1" applyBorder="1" applyAlignment="1">
      <alignment vertical="center"/>
    </xf>
    <xf numFmtId="4" fontId="10" fillId="0" borderId="49" xfId="0" applyNumberFormat="1" applyFont="1" applyFill="1" applyBorder="1" applyAlignment="1">
      <alignment vertical="center"/>
    </xf>
    <xf numFmtId="4" fontId="24" fillId="8" borderId="2" xfId="0" applyNumberFormat="1" applyFont="1" applyFill="1" applyBorder="1"/>
    <xf numFmtId="4" fontId="11" fillId="8" borderId="4" xfId="0" applyNumberFormat="1" applyFont="1" applyFill="1" applyBorder="1" applyAlignment="1">
      <alignment vertical="center"/>
    </xf>
    <xf numFmtId="0" fontId="11" fillId="0" borderId="15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8" borderId="2" xfId="3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>
      <alignment horizontal="right"/>
    </xf>
    <xf numFmtId="0" fontId="20" fillId="8" borderId="3" xfId="0" applyFont="1" applyFill="1" applyBorder="1"/>
    <xf numFmtId="0" fontId="20" fillId="8" borderId="61" xfId="0" applyFont="1" applyFill="1" applyBorder="1" applyAlignment="1">
      <alignment horizontal="right"/>
    </xf>
    <xf numFmtId="0" fontId="20" fillId="8" borderId="44" xfId="0" applyFont="1" applyFill="1" applyBorder="1" applyAlignment="1">
      <alignment horizontal="right"/>
    </xf>
    <xf numFmtId="0" fontId="20" fillId="8" borderId="45" xfId="0" applyFont="1" applyFill="1" applyBorder="1" applyAlignment="1">
      <alignment wrapText="1"/>
    </xf>
    <xf numFmtId="0" fontId="20" fillId="8" borderId="58" xfId="0" applyFont="1" applyFill="1" applyBorder="1" applyAlignment="1">
      <alignment wrapText="1"/>
    </xf>
    <xf numFmtId="0" fontId="20" fillId="8" borderId="47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11" fillId="0" borderId="2" xfId="3" applyFont="1" applyBorder="1" applyAlignment="1" applyProtection="1">
      <alignment horizontal="center" vertical="center" wrapText="1"/>
      <protection locked="0"/>
    </xf>
    <xf numFmtId="0" fontId="20" fillId="8" borderId="42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horizontal="right" vertical="center"/>
    </xf>
    <xf numFmtId="4" fontId="24" fillId="8" borderId="1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20" fillId="0" borderId="48" xfId="0" applyNumberFormat="1" applyFont="1" applyBorder="1" applyAlignment="1">
      <alignment vertical="center"/>
    </xf>
    <xf numFmtId="4" fontId="30" fillId="2" borderId="62" xfId="0" applyNumberFormat="1" applyFont="1" applyFill="1" applyBorder="1" applyAlignment="1">
      <alignment horizontal="right" vertical="center"/>
    </xf>
    <xf numFmtId="0" fontId="31" fillId="0" borderId="0" xfId="0" applyFont="1"/>
    <xf numFmtId="0" fontId="32" fillId="4" borderId="30" xfId="0" applyFont="1" applyFill="1" applyBorder="1" applyAlignment="1">
      <alignment vertical="center"/>
    </xf>
    <xf numFmtId="49" fontId="32" fillId="4" borderId="27" xfId="0" applyNumberFormat="1" applyFont="1" applyFill="1" applyBorder="1" applyAlignment="1">
      <alignment horizontal="left"/>
    </xf>
    <xf numFmtId="49" fontId="32" fillId="4" borderId="28" xfId="0" applyNumberFormat="1" applyFont="1" applyFill="1" applyBorder="1" applyAlignment="1">
      <alignment horizontal="left"/>
    </xf>
    <xf numFmtId="49" fontId="32" fillId="0" borderId="0" xfId="0" applyNumberFormat="1" applyFont="1" applyAlignment="1">
      <alignment horizontal="left"/>
    </xf>
    <xf numFmtId="4" fontId="31" fillId="0" borderId="0" xfId="0" applyNumberFormat="1" applyFont="1"/>
    <xf numFmtId="4" fontId="32" fillId="4" borderId="38" xfId="0" applyNumberFormat="1" applyFont="1" applyFill="1" applyBorder="1" applyAlignment="1">
      <alignment vertical="center"/>
    </xf>
    <xf numFmtId="4" fontId="32" fillId="4" borderId="62" xfId="0" applyNumberFormat="1" applyFont="1" applyFill="1" applyBorder="1" applyAlignment="1">
      <alignment vertical="center"/>
    </xf>
    <xf numFmtId="4" fontId="32" fillId="4" borderId="67" xfId="0" applyNumberFormat="1" applyFont="1" applyFill="1" applyBorder="1" applyAlignment="1">
      <alignment vertical="center"/>
    </xf>
    <xf numFmtId="4" fontId="32" fillId="4" borderId="39" xfId="0" applyNumberFormat="1" applyFont="1" applyFill="1" applyBorder="1" applyAlignment="1">
      <alignment vertical="center"/>
    </xf>
    <xf numFmtId="4" fontId="2" fillId="8" borderId="15" xfId="1" applyNumberFormat="1" applyFont="1" applyFill="1" applyBorder="1" applyAlignment="1">
      <alignment horizontal="center" vertical="center" wrapText="1"/>
    </xf>
    <xf numFmtId="4" fontId="2" fillId="8" borderId="33" xfId="1" applyNumberFormat="1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" fontId="12" fillId="8" borderId="23" xfId="0" applyNumberFormat="1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/>
    </xf>
    <xf numFmtId="4" fontId="12" fillId="8" borderId="2" xfId="0" applyNumberFormat="1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4" fontId="12" fillId="8" borderId="18" xfId="0" applyNumberFormat="1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4" fontId="12" fillId="8" borderId="48" xfId="0" applyNumberFormat="1" applyFont="1" applyFill="1" applyBorder="1" applyAlignment="1">
      <alignment horizontal="center" vertical="center"/>
    </xf>
    <xf numFmtId="4" fontId="12" fillId="8" borderId="33" xfId="0" applyNumberFormat="1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4" fontId="12" fillId="8" borderId="13" xfId="0" applyNumberFormat="1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49" fontId="12" fillId="8" borderId="23" xfId="0" applyNumberFormat="1" applyFont="1" applyFill="1" applyBorder="1" applyAlignment="1">
      <alignment horizontal="center" vertical="center"/>
    </xf>
    <xf numFmtId="0" fontId="10" fillId="8" borderId="53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4" fontId="12" fillId="8" borderId="70" xfId="0" applyNumberFormat="1" applyFont="1" applyFill="1" applyBorder="1" applyAlignment="1">
      <alignment horizontal="center" vertical="center"/>
    </xf>
    <xf numFmtId="4" fontId="12" fillId="8" borderId="59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right" vertical="center"/>
    </xf>
    <xf numFmtId="4" fontId="12" fillId="4" borderId="7" xfId="0" applyNumberFormat="1" applyFont="1" applyFill="1" applyBorder="1" applyAlignment="1">
      <alignment horizontal="right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4" borderId="36" xfId="0" applyNumberFormat="1" applyFont="1" applyFill="1" applyBorder="1" applyAlignment="1">
      <alignment horizontal="right" vertical="center"/>
    </xf>
    <xf numFmtId="4" fontId="12" fillId="4" borderId="17" xfId="0" applyNumberFormat="1" applyFont="1" applyFill="1" applyBorder="1" applyAlignment="1">
      <alignment horizontal="right" vertical="center"/>
    </xf>
    <xf numFmtId="4" fontId="12" fillId="4" borderId="30" xfId="0" applyNumberFormat="1" applyFont="1" applyFill="1" applyBorder="1" applyAlignment="1">
      <alignment horizontal="right" vertical="center"/>
    </xf>
    <xf numFmtId="4" fontId="12" fillId="4" borderId="19" xfId="0" applyNumberFormat="1" applyFont="1" applyFill="1" applyBorder="1" applyAlignment="1">
      <alignment horizontal="right" vertical="center"/>
    </xf>
    <xf numFmtId="4" fontId="12" fillId="4" borderId="49" xfId="0" applyNumberFormat="1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11" fillId="8" borderId="8" xfId="0" applyNumberFormat="1" applyFont="1" applyFill="1" applyBorder="1" applyAlignment="1">
      <alignment horizontal="right" vertical="center"/>
    </xf>
    <xf numFmtId="4" fontId="11" fillId="8" borderId="9" xfId="0" applyNumberFormat="1" applyFont="1" applyFill="1" applyBorder="1" applyAlignment="1">
      <alignment horizontal="right" vertical="center"/>
    </xf>
    <xf numFmtId="4" fontId="11" fillId="8" borderId="37" xfId="0" applyNumberFormat="1" applyFont="1" applyFill="1" applyBorder="1" applyAlignment="1">
      <alignment horizontal="right" vertical="center"/>
    </xf>
    <xf numFmtId="4" fontId="11" fillId="8" borderId="13" xfId="0" applyNumberFormat="1" applyFont="1" applyFill="1" applyBorder="1" applyAlignment="1">
      <alignment horizontal="right" vertical="center"/>
    </xf>
    <xf numFmtId="4" fontId="11" fillId="8" borderId="14" xfId="0" applyNumberFormat="1" applyFont="1" applyFill="1" applyBorder="1" applyAlignment="1">
      <alignment horizontal="right" vertical="center"/>
    </xf>
    <xf numFmtId="4" fontId="11" fillId="8" borderId="29" xfId="0" applyNumberFormat="1" applyFont="1" applyFill="1" applyBorder="1" applyAlignment="1">
      <alignment horizontal="right" vertical="center"/>
    </xf>
    <xf numFmtId="4" fontId="11" fillId="8" borderId="54" xfId="0" applyNumberFormat="1" applyFont="1" applyFill="1" applyBorder="1" applyAlignment="1">
      <alignment horizontal="right" vertical="center"/>
    </xf>
    <xf numFmtId="4" fontId="11" fillId="8" borderId="15" xfId="0" applyNumberFormat="1" applyFont="1" applyFill="1" applyBorder="1" applyAlignment="1">
      <alignment horizontal="right" vertical="center"/>
    </xf>
    <xf numFmtId="4" fontId="11" fillId="8" borderId="32" xfId="0" applyNumberFormat="1" applyFont="1" applyFill="1" applyBorder="1" applyAlignment="1">
      <alignment horizontal="right" vertical="center"/>
    </xf>
    <xf numFmtId="4" fontId="11" fillId="8" borderId="21" xfId="0" applyNumberFormat="1" applyFont="1" applyFill="1" applyBorder="1" applyAlignment="1">
      <alignment horizontal="right" vertical="center"/>
    </xf>
    <xf numFmtId="4" fontId="11" fillId="8" borderId="40" xfId="0" applyNumberFormat="1" applyFont="1" applyFill="1" applyBorder="1" applyAlignment="1">
      <alignment horizontal="right" vertical="center"/>
    </xf>
    <xf numFmtId="4" fontId="12" fillId="8" borderId="4" xfId="0" applyNumberFormat="1" applyFont="1" applyFill="1" applyBorder="1" applyAlignment="1">
      <alignment vertical="center"/>
    </xf>
    <xf numFmtId="4" fontId="11" fillId="8" borderId="9" xfId="3" applyNumberFormat="1" applyFont="1" applyFill="1" applyBorder="1" applyAlignment="1" applyProtection="1">
      <alignment vertical="center" wrapText="1" shrinkToFit="1"/>
      <protection locked="0"/>
    </xf>
    <xf numFmtId="4" fontId="11" fillId="8" borderId="14" xfId="0" applyNumberFormat="1" applyFont="1" applyFill="1" applyBorder="1" applyAlignment="1">
      <alignment vertical="center"/>
    </xf>
    <xf numFmtId="4" fontId="11" fillId="8" borderId="54" xfId="0" applyNumberFormat="1" applyFont="1" applyFill="1" applyBorder="1" applyAlignment="1">
      <alignment vertical="center"/>
    </xf>
    <xf numFmtId="4" fontId="11" fillId="8" borderId="32" xfId="0" applyNumberFormat="1" applyFont="1" applyFill="1" applyBorder="1" applyAlignment="1">
      <alignment vertical="center"/>
    </xf>
    <xf numFmtId="4" fontId="2" fillId="8" borderId="34" xfId="1" applyNumberFormat="1" applyFont="1" applyFill="1" applyBorder="1" applyAlignment="1">
      <alignment horizontal="center" vertical="center" wrapText="1"/>
    </xf>
    <xf numFmtId="4" fontId="12" fillId="8" borderId="5" xfId="0" applyNumberFormat="1" applyFont="1" applyFill="1" applyBorder="1" applyAlignment="1">
      <alignment vertical="center"/>
    </xf>
    <xf numFmtId="4" fontId="12" fillId="8" borderId="7" xfId="0" applyNumberFormat="1" applyFont="1" applyFill="1" applyBorder="1" applyAlignment="1">
      <alignment vertical="center"/>
    </xf>
    <xf numFmtId="4" fontId="12" fillId="8" borderId="36" xfId="0" applyNumberFormat="1" applyFont="1" applyFill="1" applyBorder="1" applyAlignment="1">
      <alignment vertical="center"/>
    </xf>
    <xf numFmtId="4" fontId="12" fillId="8" borderId="17" xfId="0" applyNumberFormat="1" applyFont="1" applyFill="1" applyBorder="1" applyAlignment="1">
      <alignment vertical="center"/>
    </xf>
    <xf numFmtId="4" fontId="12" fillId="8" borderId="49" xfId="0" applyNumberFormat="1" applyFont="1" applyFill="1" applyBorder="1" applyAlignment="1">
      <alignment vertical="center"/>
    </xf>
    <xf numFmtId="4" fontId="11" fillId="8" borderId="23" xfId="0" applyNumberFormat="1" applyFont="1" applyFill="1" applyBorder="1" applyAlignment="1">
      <alignment vertical="center"/>
    </xf>
    <xf numFmtId="4" fontId="11" fillId="8" borderId="6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4" fontId="11" fillId="8" borderId="18" xfId="0" applyNumberFormat="1" applyFont="1" applyFill="1" applyBorder="1" applyAlignment="1">
      <alignment vertical="center"/>
    </xf>
    <xf numFmtId="4" fontId="20" fillId="8" borderId="18" xfId="0" applyNumberFormat="1" applyFont="1" applyFill="1" applyBorder="1"/>
    <xf numFmtId="4" fontId="11" fillId="4" borderId="59" xfId="0" applyNumberFormat="1" applyFont="1" applyFill="1" applyBorder="1" applyAlignment="1">
      <alignment vertical="center"/>
    </xf>
    <xf numFmtId="4" fontId="11" fillId="8" borderId="24" xfId="0" applyNumberFormat="1" applyFont="1" applyFill="1" applyBorder="1" applyAlignment="1">
      <alignment vertical="center"/>
    </xf>
    <xf numFmtId="4" fontId="11" fillId="8" borderId="16" xfId="0" applyNumberFormat="1" applyFont="1" applyFill="1" applyBorder="1" applyAlignment="1">
      <alignment vertical="center"/>
    </xf>
    <xf numFmtId="4" fontId="11" fillId="8" borderId="3" xfId="0" applyNumberFormat="1" applyFont="1" applyFill="1" applyBorder="1" applyAlignment="1">
      <alignment vertical="center"/>
    </xf>
    <xf numFmtId="4" fontId="11" fillId="8" borderId="31" xfId="0" applyNumberFormat="1" applyFont="1" applyFill="1" applyBorder="1" applyAlignment="1">
      <alignment vertical="center"/>
    </xf>
    <xf numFmtId="4" fontId="11" fillId="8" borderId="44" xfId="0" applyNumberFormat="1" applyFont="1" applyFill="1" applyBorder="1" applyAlignment="1">
      <alignment vertical="center"/>
    </xf>
    <xf numFmtId="4" fontId="11" fillId="8" borderId="66" xfId="0" applyNumberFormat="1" applyFont="1" applyFill="1" applyBorder="1" applyAlignment="1">
      <alignment vertical="center"/>
    </xf>
    <xf numFmtId="4" fontId="11" fillId="8" borderId="34" xfId="0" applyNumberFormat="1" applyFont="1" applyFill="1" applyBorder="1" applyAlignment="1">
      <alignment vertical="center"/>
    </xf>
    <xf numFmtId="4" fontId="11" fillId="8" borderId="53" xfId="0" applyNumberFormat="1" applyFont="1" applyFill="1" applyBorder="1" applyAlignment="1">
      <alignment vertical="center"/>
    </xf>
    <xf numFmtId="4" fontId="11" fillId="8" borderId="8" xfId="0" applyNumberFormat="1" applyFont="1" applyFill="1" applyBorder="1" applyAlignment="1">
      <alignment vertical="center"/>
    </xf>
    <xf numFmtId="4" fontId="11" fillId="8" borderId="9" xfId="0" applyNumberFormat="1" applyFont="1" applyFill="1" applyBorder="1" applyAlignment="1">
      <alignment vertical="center"/>
    </xf>
    <xf numFmtId="4" fontId="11" fillId="8" borderId="37" xfId="0" applyNumberFormat="1" applyFont="1" applyFill="1" applyBorder="1" applyAlignment="1">
      <alignment vertical="center"/>
    </xf>
    <xf numFmtId="4" fontId="11" fillId="8" borderId="40" xfId="0" applyNumberFormat="1" applyFont="1" applyFill="1" applyBorder="1" applyAlignment="1">
      <alignment vertical="center"/>
    </xf>
    <xf numFmtId="4" fontId="11" fillId="4" borderId="24" xfId="0" applyNumberFormat="1" applyFont="1" applyFill="1" applyBorder="1" applyAlignment="1">
      <alignment vertical="center"/>
    </xf>
    <xf numFmtId="4" fontId="11" fillId="4" borderId="16" xfId="0" applyNumberFormat="1" applyFont="1" applyFill="1" applyBorder="1" applyAlignment="1">
      <alignment vertical="center"/>
    </xf>
    <xf numFmtId="4" fontId="11" fillId="4" borderId="31" xfId="0" applyNumberFormat="1" applyFont="1" applyFill="1" applyBorder="1" applyAlignment="1">
      <alignment vertical="center"/>
    </xf>
    <xf numFmtId="4" fontId="11" fillId="4" borderId="50" xfId="0" applyNumberFormat="1" applyFont="1" applyFill="1" applyBorder="1" applyAlignment="1">
      <alignment vertical="center"/>
    </xf>
    <xf numFmtId="4" fontId="11" fillId="4" borderId="27" xfId="0" applyNumberFormat="1" applyFont="1" applyFill="1" applyBorder="1" applyAlignment="1">
      <alignment vertical="center"/>
    </xf>
    <xf numFmtId="4" fontId="11" fillId="4" borderId="51" xfId="0" applyNumberFormat="1" applyFont="1" applyFill="1" applyBorder="1" applyAlignment="1">
      <alignment vertical="center"/>
    </xf>
    <xf numFmtId="4" fontId="11" fillId="4" borderId="12" xfId="0" applyNumberFormat="1" applyFont="1" applyFill="1" applyBorder="1" applyAlignment="1">
      <alignment vertical="center"/>
    </xf>
    <xf numFmtId="4" fontId="12" fillId="4" borderId="36" xfId="0" applyNumberFormat="1" applyFont="1" applyFill="1" applyBorder="1" applyAlignment="1">
      <alignment vertical="center"/>
    </xf>
    <xf numFmtId="4" fontId="12" fillId="4" borderId="49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/>
    </xf>
    <xf numFmtId="4" fontId="11" fillId="0" borderId="37" xfId="0" applyNumberFormat="1" applyFont="1" applyFill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4" fontId="11" fillId="0" borderId="54" xfId="0" applyNumberFormat="1" applyFont="1" applyFill="1" applyBorder="1" applyAlignment="1">
      <alignment vertical="center"/>
    </xf>
    <xf numFmtId="4" fontId="11" fillId="0" borderId="32" xfId="0" applyNumberFormat="1" applyFont="1" applyFill="1" applyBorder="1" applyAlignment="1">
      <alignment vertical="center"/>
    </xf>
    <xf numFmtId="4" fontId="11" fillId="0" borderId="40" xfId="0" applyNumberFormat="1" applyFont="1" applyFill="1" applyBorder="1" applyAlignment="1">
      <alignment vertical="center"/>
    </xf>
    <xf numFmtId="0" fontId="10" fillId="8" borderId="34" xfId="0" applyFont="1" applyFill="1" applyBorder="1" applyAlignment="1">
      <alignment horizontal="center" vertical="center"/>
    </xf>
    <xf numFmtId="4" fontId="12" fillId="4" borderId="35" xfId="0" applyNumberFormat="1" applyFont="1" applyFill="1" applyBorder="1" applyAlignment="1">
      <alignment vertical="center"/>
    </xf>
    <xf numFmtId="4" fontId="12" fillId="8" borderId="35" xfId="0" applyNumberFormat="1" applyFont="1" applyFill="1" applyBorder="1" applyAlignment="1">
      <alignment vertical="center"/>
    </xf>
    <xf numFmtId="4" fontId="12" fillId="8" borderId="19" xfId="0" applyNumberFormat="1" applyFont="1" applyFill="1" applyBorder="1" applyAlignment="1">
      <alignment vertical="center"/>
    </xf>
    <xf numFmtId="4" fontId="12" fillId="4" borderId="55" xfId="0" applyNumberFormat="1" applyFont="1" applyFill="1" applyBorder="1" applyAlignment="1">
      <alignment vertical="center"/>
    </xf>
    <xf numFmtId="4" fontId="12" fillId="8" borderId="5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2" fillId="8" borderId="6" xfId="0" applyNumberFormat="1" applyFont="1" applyFill="1" applyBorder="1" applyAlignment="1">
      <alignment vertical="center"/>
    </xf>
    <xf numFmtId="4" fontId="12" fillId="8" borderId="21" xfId="0" applyNumberFormat="1" applyFont="1" applyFill="1" applyBorder="1" applyAlignment="1">
      <alignment vertical="center"/>
    </xf>
    <xf numFmtId="4" fontId="11" fillId="4" borderId="70" xfId="3" applyNumberFormat="1" applyFont="1" applyFill="1" applyBorder="1" applyAlignment="1" applyProtection="1">
      <alignment vertical="center" wrapText="1" shrinkToFit="1"/>
      <protection locked="0"/>
    </xf>
    <xf numFmtId="4" fontId="12" fillId="8" borderId="25" xfId="0" applyNumberFormat="1" applyFont="1" applyFill="1" applyBorder="1" applyAlignment="1">
      <alignment vertical="center"/>
    </xf>
    <xf numFmtId="4" fontId="12" fillId="8" borderId="61" xfId="0" applyNumberFormat="1" applyFont="1" applyFill="1" applyBorder="1" applyAlignment="1">
      <alignment vertical="center"/>
    </xf>
    <xf numFmtId="4" fontId="12" fillId="8" borderId="53" xfId="0" applyNumberFormat="1" applyFont="1" applyFill="1" applyBorder="1" applyAlignment="1">
      <alignment vertical="center"/>
    </xf>
    <xf numFmtId="0" fontId="20" fillId="8" borderId="52" xfId="0" applyFont="1" applyFill="1" applyBorder="1" applyAlignment="1">
      <alignment wrapText="1"/>
    </xf>
    <xf numFmtId="0" fontId="20" fillId="8" borderId="19" xfId="0" applyFont="1" applyFill="1" applyBorder="1"/>
    <xf numFmtId="4" fontId="11" fillId="0" borderId="15" xfId="0" applyNumberFormat="1" applyFont="1" applyFill="1" applyBorder="1" applyAlignment="1">
      <alignment horizontal="right" vertical="center"/>
    </xf>
    <xf numFmtId="4" fontId="12" fillId="3" borderId="51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/>
    </xf>
    <xf numFmtId="4" fontId="11" fillId="8" borderId="33" xfId="0" applyNumberFormat="1" applyFont="1" applyFill="1" applyBorder="1" applyAlignment="1">
      <alignment vertical="center"/>
    </xf>
    <xf numFmtId="4" fontId="11" fillId="8" borderId="51" xfId="0" applyNumberFormat="1" applyFont="1" applyFill="1" applyBorder="1" applyAlignment="1">
      <alignment vertical="center"/>
    </xf>
    <xf numFmtId="0" fontId="24" fillId="8" borderId="43" xfId="0" applyFont="1" applyFill="1" applyBorder="1" applyAlignment="1">
      <alignment vertical="center" wrapText="1"/>
    </xf>
    <xf numFmtId="4" fontId="11" fillId="4" borderId="72" xfId="0" applyNumberFormat="1" applyFont="1" applyFill="1" applyBorder="1" applyAlignment="1">
      <alignment vertical="center"/>
    </xf>
    <xf numFmtId="4" fontId="12" fillId="4" borderId="7" xfId="0" applyNumberFormat="1" applyFont="1" applyFill="1" applyBorder="1" applyAlignment="1">
      <alignment vertical="center"/>
    </xf>
    <xf numFmtId="4" fontId="11" fillId="0" borderId="25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61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0" fontId="27" fillId="0" borderId="23" xfId="3" applyFont="1" applyFill="1" applyBorder="1" applyAlignment="1" applyProtection="1">
      <alignment horizontal="center" vertical="center" wrapText="1"/>
      <protection locked="0"/>
    </xf>
    <xf numFmtId="0" fontId="27" fillId="0" borderId="18" xfId="3" applyFont="1" applyFill="1" applyBorder="1" applyAlignment="1" applyProtection="1">
      <alignment horizontal="center" vertical="center" wrapText="1"/>
      <protection locked="0"/>
    </xf>
    <xf numFmtId="0" fontId="28" fillId="0" borderId="1" xfId="3" applyFont="1" applyFill="1" applyBorder="1" applyAlignment="1" applyProtection="1">
      <alignment horizontal="center" vertical="center" wrapText="1"/>
      <protection locked="0"/>
    </xf>
    <xf numFmtId="0" fontId="28" fillId="0" borderId="1" xfId="3" applyFont="1" applyBorder="1" applyAlignment="1" applyProtection="1">
      <alignment horizontal="center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27" fillId="0" borderId="48" xfId="3" applyFont="1" applyFill="1" applyBorder="1" applyAlignment="1" applyProtection="1">
      <alignment horizontal="center" vertical="center" wrapText="1"/>
      <protection locked="0"/>
    </xf>
    <xf numFmtId="0" fontId="27" fillId="8" borderId="18" xfId="3" applyFont="1" applyFill="1" applyBorder="1" applyAlignment="1" applyProtection="1">
      <alignment horizontal="center" vertical="center" wrapText="1"/>
      <protection locked="0"/>
    </xf>
    <xf numFmtId="0" fontId="28" fillId="0" borderId="33" xfId="3" applyFont="1" applyFill="1" applyBorder="1" applyAlignment="1" applyProtection="1">
      <alignment horizontal="center" vertical="center" wrapText="1"/>
      <protection locked="0"/>
    </xf>
    <xf numFmtId="0" fontId="28" fillId="0" borderId="23" xfId="3" applyFont="1" applyFill="1" applyBorder="1" applyAlignment="1" applyProtection="1">
      <alignment horizontal="center" vertical="center" wrapText="1"/>
      <protection locked="0"/>
    </xf>
    <xf numFmtId="0" fontId="28" fillId="0" borderId="48" xfId="3" applyFont="1" applyFill="1" applyBorder="1" applyAlignment="1" applyProtection="1">
      <alignment horizontal="center" vertical="center" wrapText="1"/>
      <protection locked="0"/>
    </xf>
    <xf numFmtId="0" fontId="11" fillId="0" borderId="23" xfId="3" applyFont="1" applyFill="1" applyBorder="1" applyAlignment="1" applyProtection="1">
      <alignment horizontal="center" vertical="center" wrapText="1"/>
      <protection locked="0"/>
    </xf>
    <xf numFmtId="0" fontId="28" fillId="0" borderId="70" xfId="3" applyFont="1" applyFill="1" applyBorder="1" applyAlignment="1" applyProtection="1">
      <alignment horizontal="center" vertical="center" wrapText="1"/>
      <protection locked="0"/>
    </xf>
    <xf numFmtId="0" fontId="11" fillId="15" borderId="45" xfId="3" applyFont="1" applyFill="1" applyBorder="1" applyAlignment="1" applyProtection="1">
      <alignment horizontal="center" vertical="center" wrapText="1"/>
      <protection locked="0"/>
    </xf>
    <xf numFmtId="0" fontId="11" fillId="15" borderId="46" xfId="3" applyFont="1" applyFill="1" applyBorder="1" applyAlignment="1" applyProtection="1">
      <alignment horizontal="center" vertical="center" wrapText="1"/>
      <protection locked="0"/>
    </xf>
    <xf numFmtId="0" fontId="11" fillId="15" borderId="58" xfId="3" applyFont="1" applyFill="1" applyBorder="1" applyAlignment="1" applyProtection="1">
      <alignment horizontal="center" vertical="center" wrapText="1"/>
      <protection locked="0"/>
    </xf>
    <xf numFmtId="0" fontId="11" fillId="15" borderId="47" xfId="3" applyFont="1" applyFill="1" applyBorder="1" applyAlignment="1" applyProtection="1">
      <alignment horizontal="center" vertical="center" wrapText="1"/>
      <protection locked="0"/>
    </xf>
    <xf numFmtId="0" fontId="11" fillId="15" borderId="57" xfId="3" applyFont="1" applyFill="1" applyBorder="1" applyAlignment="1" applyProtection="1">
      <alignment horizontal="center" vertical="center" wrapText="1"/>
      <protection locked="0"/>
    </xf>
    <xf numFmtId="0" fontId="11" fillId="15" borderId="73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49" fontId="2" fillId="8" borderId="30" xfId="1" applyNumberFormat="1" applyFont="1" applyFill="1" applyBorder="1" applyAlignment="1">
      <alignment horizontal="center" vertical="center" wrapText="1"/>
    </xf>
    <xf numFmtId="49" fontId="2" fillId="8" borderId="55" xfId="1" applyNumberFormat="1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left" vertical="center" wrapText="1"/>
    </xf>
    <xf numFmtId="0" fontId="20" fillId="8" borderId="58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8" fillId="0" borderId="41" xfId="3" applyFont="1" applyFill="1" applyBorder="1" applyAlignment="1" applyProtection="1">
      <alignment horizontal="center" vertical="center" textRotation="90" wrapText="1"/>
      <protection locked="0"/>
    </xf>
    <xf numFmtId="0" fontId="8" fillId="0" borderId="42" xfId="3" applyFont="1" applyFill="1" applyBorder="1" applyAlignment="1" applyProtection="1">
      <alignment horizontal="center" vertical="center" textRotation="90" wrapText="1"/>
      <protection locked="0"/>
    </xf>
    <xf numFmtId="0" fontId="8" fillId="0" borderId="52" xfId="3" applyFont="1" applyFill="1" applyBorder="1" applyAlignment="1" applyProtection="1">
      <alignment horizontal="center" vertical="center" textRotation="90" wrapText="1"/>
      <protection locked="0"/>
    </xf>
    <xf numFmtId="0" fontId="8" fillId="0" borderId="45" xfId="3" applyFont="1" applyFill="1" applyBorder="1" applyAlignment="1" applyProtection="1">
      <alignment horizontal="center" vertical="center" textRotation="90" wrapText="1"/>
      <protection locked="0"/>
    </xf>
    <xf numFmtId="0" fontId="8" fillId="0" borderId="46" xfId="3" applyFont="1" applyFill="1" applyBorder="1" applyAlignment="1" applyProtection="1">
      <alignment horizontal="center" vertical="center" textRotation="90" wrapText="1"/>
      <protection locked="0"/>
    </xf>
    <xf numFmtId="0" fontId="8" fillId="0" borderId="57" xfId="3" applyFont="1" applyFill="1" applyBorder="1" applyAlignment="1" applyProtection="1">
      <alignment horizontal="center" vertical="center" textRotation="90" wrapText="1"/>
      <protection locked="0"/>
    </xf>
    <xf numFmtId="0" fontId="8" fillId="0" borderId="25" xfId="3" applyFont="1" applyFill="1" applyBorder="1" applyAlignment="1" applyProtection="1">
      <alignment horizontal="center" vertical="center" textRotation="90" wrapText="1"/>
      <protection locked="0"/>
    </xf>
    <xf numFmtId="0" fontId="8" fillId="0" borderId="3" xfId="3" applyFont="1" applyFill="1" applyBorder="1" applyAlignment="1" applyProtection="1">
      <alignment horizontal="center" vertical="center" textRotation="90" wrapText="1"/>
      <protection locked="0"/>
    </xf>
    <xf numFmtId="0" fontId="8" fillId="0" borderId="34" xfId="3" applyFont="1" applyFill="1" applyBorder="1" applyAlignment="1" applyProtection="1">
      <alignment horizontal="center" vertical="center" textRotation="90" wrapText="1"/>
      <protection locked="0"/>
    </xf>
    <xf numFmtId="0" fontId="8" fillId="0" borderId="6" xfId="3" applyFont="1" applyFill="1" applyBorder="1" applyAlignment="1" applyProtection="1">
      <alignment horizontal="center" vertical="center" textRotation="90" wrapText="1"/>
      <protection locked="0"/>
    </xf>
    <xf numFmtId="0" fontId="8" fillId="0" borderId="2" xfId="3" applyFont="1" applyFill="1" applyBorder="1" applyAlignment="1" applyProtection="1">
      <alignment horizontal="center" vertical="center" textRotation="90" wrapText="1"/>
      <protection locked="0"/>
    </xf>
    <xf numFmtId="0" fontId="8" fillId="0" borderId="15" xfId="3" applyFont="1" applyFill="1" applyBorder="1" applyAlignment="1" applyProtection="1">
      <alignment horizontal="center" vertical="center" textRotation="90" wrapText="1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49" fontId="6" fillId="0" borderId="59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66" xfId="1" applyNumberFormat="1" applyFont="1" applyFill="1" applyBorder="1" applyAlignment="1">
      <alignment horizontal="center" vertical="center"/>
    </xf>
    <xf numFmtId="4" fontId="6" fillId="0" borderId="59" xfId="2" applyNumberFormat="1" applyFont="1" applyFill="1" applyBorder="1" applyAlignment="1">
      <alignment horizontal="center" vertical="center"/>
    </xf>
    <xf numFmtId="4" fontId="6" fillId="0" borderId="27" xfId="2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 wrapText="1"/>
    </xf>
    <xf numFmtId="49" fontId="2" fillId="2" borderId="56" xfId="1" applyNumberFormat="1" applyFont="1" applyFill="1" applyBorder="1" applyAlignment="1">
      <alignment horizontal="center" vertical="center" wrapText="1"/>
    </xf>
    <xf numFmtId="49" fontId="2" fillId="0" borderId="45" xfId="1" applyNumberFormat="1" applyFont="1" applyFill="1" applyBorder="1" applyAlignment="1">
      <alignment horizontal="center" vertical="center" wrapText="1"/>
    </xf>
    <xf numFmtId="49" fontId="2" fillId="0" borderId="46" xfId="1" applyNumberFormat="1" applyFont="1" applyFill="1" applyBorder="1" applyAlignment="1">
      <alignment horizontal="center" vertical="center" wrapText="1"/>
    </xf>
    <xf numFmtId="49" fontId="2" fillId="0" borderId="57" xfId="1" applyNumberFormat="1" applyFont="1" applyFill="1" applyBorder="1" applyAlignment="1">
      <alignment horizontal="center" vertical="center" wrapText="1"/>
    </xf>
    <xf numFmtId="49" fontId="2" fillId="2" borderId="45" xfId="1" applyNumberFormat="1" applyFont="1" applyFill="1" applyBorder="1" applyAlignment="1">
      <alignment horizontal="center" vertical="center" wrapText="1"/>
    </xf>
    <xf numFmtId="49" fontId="2" fillId="2" borderId="46" xfId="1" applyNumberFormat="1" applyFont="1" applyFill="1" applyBorder="1" applyAlignment="1">
      <alignment horizontal="center" vertical="center" wrapText="1"/>
    </xf>
    <xf numFmtId="49" fontId="2" fillId="2" borderId="57" xfId="1" applyNumberFormat="1" applyFont="1" applyFill="1" applyBorder="1" applyAlignment="1">
      <alignment horizontal="center" vertical="center" wrapText="1"/>
    </xf>
    <xf numFmtId="4" fontId="4" fillId="0" borderId="38" xfId="2" applyNumberFormat="1" applyFont="1" applyFill="1" applyBorder="1" applyAlignment="1">
      <alignment horizontal="center" vertical="center"/>
    </xf>
    <xf numFmtId="4" fontId="4" fillId="0" borderId="62" xfId="2" applyNumberFormat="1" applyFont="1" applyFill="1" applyBorder="1" applyAlignment="1">
      <alignment horizontal="center" vertical="center"/>
    </xf>
    <xf numFmtId="4" fontId="4" fillId="0" borderId="39" xfId="2" applyNumberFormat="1" applyFont="1" applyFill="1" applyBorder="1" applyAlignment="1">
      <alignment horizontal="center" vertical="center"/>
    </xf>
    <xf numFmtId="4" fontId="2" fillId="4" borderId="45" xfId="1" applyNumberFormat="1" applyFont="1" applyFill="1" applyBorder="1" applyAlignment="1">
      <alignment horizontal="center" vertical="center" wrapText="1"/>
    </xf>
    <xf numFmtId="4" fontId="2" fillId="4" borderId="57" xfId="1" applyNumberFormat="1" applyFont="1" applyFill="1" applyBorder="1" applyAlignment="1">
      <alignment horizontal="center" vertical="center" wrapText="1"/>
    </xf>
    <xf numFmtId="4" fontId="2" fillId="0" borderId="61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8" borderId="4" xfId="1" applyNumberFormat="1" applyFont="1" applyFill="1" applyBorder="1" applyAlignment="1">
      <alignment horizontal="center" vertical="center" wrapText="1"/>
    </xf>
    <xf numFmtId="4" fontId="2" fillId="8" borderId="15" xfId="1" applyNumberFormat="1" applyFont="1" applyFill="1" applyBorder="1" applyAlignment="1">
      <alignment horizontal="center" vertical="center" wrapText="1"/>
    </xf>
    <xf numFmtId="4" fontId="2" fillId="8" borderId="18" xfId="1" applyNumberFormat="1" applyFont="1" applyFill="1" applyBorder="1" applyAlignment="1">
      <alignment horizontal="center" vertical="center" wrapText="1"/>
    </xf>
    <xf numFmtId="4" fontId="2" fillId="8" borderId="33" xfId="1" applyNumberFormat="1" applyFont="1" applyFill="1" applyBorder="1" applyAlignment="1">
      <alignment horizontal="center" vertical="center" wrapText="1"/>
    </xf>
    <xf numFmtId="4" fontId="2" fillId="8" borderId="4" xfId="2" applyNumberFormat="1" applyFont="1" applyFill="1" applyBorder="1" applyAlignment="1">
      <alignment horizontal="center" vertical="center" wrapText="1"/>
    </xf>
    <xf numFmtId="4" fontId="2" fillId="8" borderId="15" xfId="2" applyNumberFormat="1" applyFont="1" applyFill="1" applyBorder="1" applyAlignment="1">
      <alignment horizontal="center" vertical="center" wrapText="1"/>
    </xf>
    <xf numFmtId="4" fontId="2" fillId="8" borderId="18" xfId="2" applyNumberFormat="1" applyFont="1" applyFill="1" applyBorder="1" applyAlignment="1">
      <alignment horizontal="center" vertical="center" wrapText="1"/>
    </xf>
    <xf numFmtId="4" fontId="4" fillId="2" borderId="63" xfId="2" applyNumberFormat="1" applyFont="1" applyFill="1" applyBorder="1" applyAlignment="1">
      <alignment horizontal="center" vertical="center"/>
    </xf>
    <xf numFmtId="4" fontId="4" fillId="2" borderId="64" xfId="2" applyNumberFormat="1" applyFont="1" applyFill="1" applyBorder="1" applyAlignment="1">
      <alignment horizontal="center" vertical="center"/>
    </xf>
    <xf numFmtId="4" fontId="4" fillId="2" borderId="65" xfId="2" applyNumberFormat="1" applyFont="1" applyFill="1" applyBorder="1" applyAlignment="1">
      <alignment horizontal="center" vertical="center"/>
    </xf>
    <xf numFmtId="4" fontId="4" fillId="2" borderId="63" xfId="1" applyNumberFormat="1" applyFont="1" applyFill="1" applyBorder="1" applyAlignment="1">
      <alignment horizontal="center" vertical="center"/>
    </xf>
    <xf numFmtId="4" fontId="4" fillId="2" borderId="64" xfId="1" applyNumberFormat="1" applyFont="1" applyFill="1" applyBorder="1" applyAlignment="1">
      <alignment horizontal="center" vertical="center"/>
    </xf>
    <xf numFmtId="4" fontId="4" fillId="2" borderId="65" xfId="1" applyNumberFormat="1" applyFont="1" applyFill="1" applyBorder="1" applyAlignment="1">
      <alignment horizontal="center" vertical="center"/>
    </xf>
    <xf numFmtId="4" fontId="4" fillId="0" borderId="38" xfId="1" applyNumberFormat="1" applyFont="1" applyFill="1" applyBorder="1" applyAlignment="1">
      <alignment horizontal="center" vertical="center"/>
    </xf>
    <xf numFmtId="4" fontId="4" fillId="0" borderId="62" xfId="1" applyNumberFormat="1" applyFont="1" applyFill="1" applyBorder="1" applyAlignment="1">
      <alignment horizontal="center" vertical="center"/>
    </xf>
    <xf numFmtId="4" fontId="4" fillId="0" borderId="39" xfId="1" applyNumberFormat="1" applyFont="1" applyFill="1" applyBorder="1" applyAlignment="1">
      <alignment horizontal="center" vertical="center"/>
    </xf>
    <xf numFmtId="4" fontId="4" fillId="8" borderId="38" xfId="1" applyNumberFormat="1" applyFont="1" applyFill="1" applyBorder="1" applyAlignment="1">
      <alignment horizontal="center" vertical="center"/>
    </xf>
    <xf numFmtId="4" fontId="4" fillId="8" borderId="62" xfId="1" applyNumberFormat="1" applyFont="1" applyFill="1" applyBorder="1" applyAlignment="1">
      <alignment horizontal="center" vertical="center"/>
    </xf>
    <xf numFmtId="4" fontId="4" fillId="8" borderId="39" xfId="1" applyNumberFormat="1" applyFont="1" applyFill="1" applyBorder="1" applyAlignment="1">
      <alignment horizontal="center" vertical="center"/>
    </xf>
    <xf numFmtId="4" fontId="4" fillId="0" borderId="63" xfId="2" applyNumberFormat="1" applyFont="1" applyFill="1" applyBorder="1" applyAlignment="1">
      <alignment horizontal="center" vertical="center"/>
    </xf>
    <xf numFmtId="4" fontId="4" fillId="0" borderId="64" xfId="2" applyNumberFormat="1" applyFont="1" applyFill="1" applyBorder="1" applyAlignment="1">
      <alignment horizontal="center" vertical="center"/>
    </xf>
    <xf numFmtId="4" fontId="4" fillId="0" borderId="65" xfId="2" applyNumberFormat="1" applyFont="1" applyFill="1" applyBorder="1" applyAlignment="1">
      <alignment horizontal="center" vertical="center"/>
    </xf>
    <xf numFmtId="4" fontId="4" fillId="2" borderId="38" xfId="2" applyNumberFormat="1" applyFont="1" applyFill="1" applyBorder="1" applyAlignment="1">
      <alignment horizontal="center" vertical="center"/>
    </xf>
    <xf numFmtId="4" fontId="4" fillId="2" borderId="62" xfId="2" applyNumberFormat="1" applyFont="1" applyFill="1" applyBorder="1" applyAlignment="1">
      <alignment horizontal="center" vertical="center"/>
    </xf>
    <xf numFmtId="4" fontId="4" fillId="2" borderId="39" xfId="2" applyNumberFormat="1" applyFont="1" applyFill="1" applyBorder="1" applyAlignment="1">
      <alignment horizontal="center" vertical="center"/>
    </xf>
    <xf numFmtId="4" fontId="2" fillId="2" borderId="61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18" xfId="2" applyNumberFormat="1" applyFont="1" applyFill="1" applyBorder="1" applyAlignment="1">
      <alignment horizontal="center" vertical="center" wrapText="1"/>
    </xf>
    <xf numFmtId="4" fontId="2" fillId="8" borderId="58" xfId="2" applyNumberFormat="1" applyFont="1" applyFill="1" applyBorder="1" applyAlignment="1">
      <alignment horizontal="center" vertical="center" wrapText="1"/>
    </xf>
    <xf numFmtId="4" fontId="2" fillId="8" borderId="57" xfId="2" applyNumberFormat="1" applyFont="1" applyFill="1" applyBorder="1" applyAlignment="1">
      <alignment horizontal="center" vertical="center" wrapText="1"/>
    </xf>
    <xf numFmtId="4" fontId="2" fillId="8" borderId="61" xfId="2" applyNumberFormat="1" applyFont="1" applyFill="1" applyBorder="1" applyAlignment="1">
      <alignment horizontal="center" vertical="center" wrapText="1"/>
    </xf>
    <xf numFmtId="4" fontId="2" fillId="2" borderId="58" xfId="1" applyNumberFormat="1" applyFont="1" applyFill="1" applyBorder="1" applyAlignment="1">
      <alignment horizontal="center" vertical="center" wrapText="1"/>
    </xf>
    <xf numFmtId="4" fontId="2" fillId="2" borderId="57" xfId="1" applyNumberFormat="1" applyFont="1" applyFill="1" applyBorder="1" applyAlignment="1">
      <alignment horizontal="center" vertical="center" wrapText="1"/>
    </xf>
    <xf numFmtId="4" fontId="2" fillId="0" borderId="31" xfId="2" applyNumberFormat="1" applyFont="1" applyFill="1" applyBorder="1" applyAlignment="1">
      <alignment horizontal="center" vertical="center" wrapText="1"/>
    </xf>
    <xf numFmtId="4" fontId="2" fillId="2" borderId="31" xfId="2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4" fontId="2" fillId="0" borderId="61" xfId="2" applyNumberFormat="1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center" vertical="center" wrapText="1"/>
    </xf>
    <xf numFmtId="4" fontId="2" fillId="0" borderId="18" xfId="2" applyNumberFormat="1" applyFont="1" applyFill="1" applyBorder="1" applyAlignment="1">
      <alignment horizontal="center" vertical="center" wrapText="1"/>
    </xf>
    <xf numFmtId="4" fontId="2" fillId="2" borderId="58" xfId="2" applyNumberFormat="1" applyFont="1" applyFill="1" applyBorder="1" applyAlignment="1">
      <alignment horizontal="center" vertical="center" wrapText="1"/>
    </xf>
    <xf numFmtId="4" fontId="2" fillId="2" borderId="57" xfId="2" applyNumberFormat="1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left" vertical="center"/>
    </xf>
    <xf numFmtId="0" fontId="16" fillId="2" borderId="62" xfId="0" applyFont="1" applyFill="1" applyBorder="1" applyAlignment="1">
      <alignment horizontal="left" vertical="center"/>
    </xf>
    <xf numFmtId="4" fontId="2" fillId="0" borderId="58" xfId="2" applyNumberFormat="1" applyFont="1" applyFill="1" applyBorder="1" applyAlignment="1">
      <alignment horizontal="center" vertical="center" wrapText="1"/>
    </xf>
    <xf numFmtId="4" fontId="2" fillId="0" borderId="57" xfId="2" applyNumberFormat="1" applyFont="1" applyFill="1" applyBorder="1" applyAlignment="1">
      <alignment horizontal="center" vertical="center" wrapText="1"/>
    </xf>
    <xf numFmtId="4" fontId="2" fillId="8" borderId="61" xfId="1" applyNumberFormat="1" applyFont="1" applyFill="1" applyBorder="1" applyAlignment="1">
      <alignment horizontal="center" vertical="center" wrapText="1"/>
    </xf>
    <xf numFmtId="4" fontId="2" fillId="2" borderId="6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8" borderId="45" xfId="1" applyNumberFormat="1" applyFont="1" applyFill="1" applyBorder="1" applyAlignment="1">
      <alignment horizontal="center" vertical="center" wrapText="1"/>
    </xf>
    <xf numFmtId="4" fontId="2" fillId="8" borderId="57" xfId="1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1" fillId="0" borderId="15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8" borderId="2" xfId="3" applyFont="1" applyFill="1" applyBorder="1" applyAlignment="1" applyProtection="1">
      <alignment horizontal="center" vertical="center" wrapText="1"/>
      <protection locked="0"/>
    </xf>
    <xf numFmtId="0" fontId="20" fillId="8" borderId="19" xfId="0" applyFont="1" applyFill="1" applyBorder="1" applyAlignment="1">
      <alignment horizontal="right"/>
    </xf>
    <xf numFmtId="0" fontId="20" fillId="8" borderId="36" xfId="0" applyFont="1" applyFill="1" applyBorder="1" applyAlignment="1">
      <alignment horizontal="right"/>
    </xf>
    <xf numFmtId="0" fontId="0" fillId="0" borderId="4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12" borderId="2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6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74" xfId="0" applyFill="1" applyBorder="1" applyAlignment="1">
      <alignment horizontal="center"/>
    </xf>
    <xf numFmtId="0" fontId="4" fillId="4" borderId="6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71" xfId="0" applyFont="1" applyFill="1" applyBorder="1" applyAlignment="1">
      <alignment horizontal="left" vertical="center" wrapText="1"/>
    </xf>
    <xf numFmtId="0" fontId="11" fillId="15" borderId="46" xfId="3" applyFont="1" applyFill="1" applyBorder="1" applyAlignment="1" applyProtection="1">
      <alignment horizontal="center" vertical="center" wrapText="1"/>
      <protection locked="0"/>
    </xf>
  </cellXfs>
  <cellStyles count="7">
    <cellStyle name="Excel Built-in Normal" xfId="3" xr:uid="{00000000-0005-0000-0000-000000000000}"/>
    <cellStyle name="Normální" xfId="0" builtinId="0"/>
    <cellStyle name="Normální 11" xfId="5" xr:uid="{1F258C66-911D-49F8-8E80-3541DD0199F9}"/>
    <cellStyle name="Normální 2" xfId="4" xr:uid="{00000000-0005-0000-0000-000002000000}"/>
    <cellStyle name="Normální 2 2" xfId="6" xr:uid="{6317C8BC-69B4-4236-90F9-875562AF1785}"/>
    <cellStyle name="normální_owssvr(1)" xfId="1" xr:uid="{00000000-0005-0000-0000-000003000000}"/>
    <cellStyle name="normální_podklad-příjmy" xfId="2" xr:uid="{00000000-0005-0000-0000-000004000000}"/>
  </cellStyles>
  <dxfs count="0"/>
  <tableStyles count="0" defaultTableStyle="TableStyleMedium2" defaultPivotStyle="PivotStyleLight16"/>
  <colors>
    <mruColors>
      <color rgb="FF66FF66"/>
      <color rgb="FF90DFF8"/>
      <color rgb="FFF828DA"/>
      <color rgb="FFFFCC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A269-E2D2-4C48-9B1D-85B482C65B8C}">
  <sheetPr>
    <pageSetUpPr fitToPage="1"/>
  </sheetPr>
  <dimension ref="A1:XFA94"/>
  <sheetViews>
    <sheetView tabSelected="1" topLeftCell="AL1" zoomScale="80" zoomScaleNormal="80" workbookViewId="0">
      <pane ySplit="8" topLeftCell="A39" activePane="bottomLeft" state="frozen"/>
      <selection activeCell="H1" sqref="H1"/>
      <selection pane="bottomLeft" activeCell="BS49" sqref="BS49"/>
    </sheetView>
  </sheetViews>
  <sheetFormatPr defaultRowHeight="15" x14ac:dyDescent="0.25"/>
  <cols>
    <col min="1" max="1" width="3.140625" customWidth="1"/>
    <col min="2" max="2" width="6.42578125" customWidth="1"/>
    <col min="3" max="3" width="6.5703125" customWidth="1"/>
    <col min="4" max="4" width="11.85546875" hidden="1" customWidth="1"/>
    <col min="5" max="5" width="5.140625" customWidth="1"/>
    <col min="6" max="6" width="49.28515625" customWidth="1"/>
    <col min="7" max="7" width="13.28515625" style="12" customWidth="1"/>
    <col min="8" max="8" width="10.7109375" style="110" customWidth="1"/>
    <col min="9" max="9" width="17.42578125" style="41" customWidth="1"/>
    <col min="10" max="10" width="13.140625" customWidth="1"/>
    <col min="11" max="12" width="13.7109375" customWidth="1"/>
    <col min="13" max="13" width="13.7109375" hidden="1" customWidth="1"/>
    <col min="14" max="14" width="12.7109375" hidden="1" customWidth="1"/>
    <col min="15" max="15" width="12.5703125" style="1" customWidth="1"/>
    <col min="16" max="16" width="12.42578125" style="1" customWidth="1"/>
    <col min="17" max="17" width="18.85546875" style="1" customWidth="1"/>
    <col min="18" max="18" width="16" style="41" bestFit="1" customWidth="1"/>
    <col min="19" max="19" width="17.42578125" bestFit="1" customWidth="1"/>
    <col min="20" max="21" width="15.28515625" customWidth="1"/>
    <col min="22" max="23" width="15.28515625" hidden="1" customWidth="1"/>
    <col min="24" max="24" width="15.42578125" hidden="1" customWidth="1"/>
    <col min="25" max="25" width="14.85546875" style="44" customWidth="1"/>
    <col min="26" max="26" width="14.28515625" customWidth="1"/>
    <col min="27" max="27" width="12.28515625" customWidth="1"/>
    <col min="28" max="28" width="15.7109375" customWidth="1"/>
    <col min="29" max="29" width="12.28515625" hidden="1" customWidth="1"/>
    <col min="30" max="30" width="13.42578125" hidden="1" customWidth="1"/>
    <col min="31" max="31" width="16.28515625" customWidth="1"/>
    <col min="32" max="32" width="14.140625" style="41" customWidth="1"/>
    <col min="33" max="33" width="12.5703125" style="10" customWidth="1"/>
    <col min="34" max="34" width="13.7109375" style="61" customWidth="1"/>
    <col min="35" max="35" width="9.85546875" hidden="1" customWidth="1"/>
    <col min="36" max="36" width="13.28515625" hidden="1" customWidth="1"/>
    <col min="37" max="37" width="15.140625" style="65" bestFit="1" customWidth="1"/>
    <col min="38" max="38" width="14" customWidth="1"/>
    <col min="39" max="39" width="15.140625" bestFit="1" customWidth="1"/>
    <col min="40" max="40" width="10.7109375" customWidth="1"/>
    <col min="41" max="41" width="13" customWidth="1"/>
    <col min="42" max="42" width="15.42578125" style="65" customWidth="1"/>
    <col min="43" max="43" width="11.5703125" bestFit="1" customWidth="1"/>
    <col min="44" max="44" width="12.85546875" customWidth="1"/>
    <col min="45" max="46" width="13.42578125" customWidth="1"/>
    <col min="47" max="47" width="14.28515625" style="41" customWidth="1"/>
    <col min="48" max="48" width="13.42578125" customWidth="1"/>
    <col min="49" max="49" width="14.5703125" customWidth="1"/>
    <col min="50" max="50" width="10.7109375" customWidth="1"/>
    <col min="51" max="51" width="13.28515625" hidden="1" customWidth="1"/>
    <col min="52" max="52" width="13.7109375" style="41" customWidth="1"/>
    <col min="53" max="53" width="13.28515625" customWidth="1"/>
    <col min="54" max="54" width="12" customWidth="1"/>
    <col min="55" max="55" width="13.42578125" hidden="1" customWidth="1"/>
    <col min="56" max="56" width="13.7109375" hidden="1" customWidth="1"/>
    <col min="57" max="57" width="14.85546875" style="41" customWidth="1"/>
    <col min="58" max="58" width="14.7109375" customWidth="1"/>
    <col min="59" max="59" width="10.85546875" bestFit="1" customWidth="1"/>
    <col min="60" max="60" width="13.140625" customWidth="1"/>
    <col min="61" max="61" width="14.28515625" hidden="1" customWidth="1"/>
    <col min="62" max="62" width="14.28515625" style="41" hidden="1" customWidth="1"/>
    <col min="63" max="63" width="14.5703125" hidden="1" customWidth="1"/>
    <col min="64" max="64" width="9.7109375" hidden="1" customWidth="1"/>
    <col min="65" max="65" width="11.28515625" hidden="1" customWidth="1"/>
    <col min="66" max="66" width="12.7109375" style="41" hidden="1" customWidth="1"/>
    <col min="67" max="67" width="11.7109375" hidden="1" customWidth="1"/>
    <col min="68" max="68" width="12.7109375" hidden="1" customWidth="1"/>
    <col min="69" max="69" width="11.7109375" hidden="1" customWidth="1"/>
    <col min="70" max="70" width="14.28515625" customWidth="1"/>
    <col min="71" max="71" width="14" customWidth="1"/>
    <col min="72" max="72" width="14" bestFit="1" customWidth="1"/>
    <col min="73" max="73" width="15.140625" style="41" bestFit="1" customWidth="1"/>
    <col min="74" max="74" width="17.7109375" hidden="1" customWidth="1"/>
    <col min="75" max="75" width="19.28515625" hidden="1" customWidth="1"/>
    <col min="76" max="77" width="0" hidden="1" customWidth="1"/>
    <col min="78" max="78" width="15.28515625" hidden="1" customWidth="1"/>
    <col min="79" max="84" width="0" hidden="1" customWidth="1"/>
  </cols>
  <sheetData>
    <row r="1" spans="1:80" ht="15.75" thickBot="1" x14ac:dyDescent="0.3">
      <c r="A1" t="s">
        <v>151</v>
      </c>
    </row>
    <row r="2" spans="1:80" ht="18" x14ac:dyDescent="0.25">
      <c r="A2" s="448" t="s">
        <v>132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50"/>
    </row>
    <row r="3" spans="1:80" ht="18.75" thickBot="1" x14ac:dyDescent="0.3">
      <c r="A3" s="451" t="s">
        <v>21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2"/>
      <c r="BU3" s="453"/>
    </row>
    <row r="4" spans="1:80" ht="15.75" hidden="1" thickBot="1" x14ac:dyDescent="0.3">
      <c r="A4" s="18"/>
      <c r="B4" s="8"/>
      <c r="C4" s="8"/>
      <c r="D4" s="8"/>
      <c r="E4" s="8"/>
      <c r="F4" s="8"/>
      <c r="G4" s="19"/>
      <c r="H4" s="108"/>
      <c r="I4" s="39"/>
      <c r="J4" s="8" t="s">
        <v>7</v>
      </c>
      <c r="K4" s="8" t="s">
        <v>8</v>
      </c>
      <c r="L4" s="8"/>
      <c r="M4" s="8"/>
      <c r="N4" s="8" t="s">
        <v>11</v>
      </c>
      <c r="O4" s="9" t="s">
        <v>0</v>
      </c>
      <c r="P4" s="9" t="s">
        <v>1</v>
      </c>
      <c r="Q4" s="9"/>
      <c r="R4" s="39"/>
      <c r="S4" s="8" t="s">
        <v>7</v>
      </c>
      <c r="T4" s="8" t="s">
        <v>8</v>
      </c>
      <c r="U4" s="8"/>
      <c r="V4" s="8"/>
      <c r="W4" s="8" t="s">
        <v>11</v>
      </c>
      <c r="X4" s="8"/>
      <c r="Y4" s="42"/>
      <c r="Z4" s="8"/>
      <c r="AA4" s="8"/>
      <c r="AB4" s="8"/>
      <c r="AC4" s="8"/>
      <c r="AD4" s="8"/>
      <c r="AE4" s="8"/>
      <c r="AF4" s="39"/>
      <c r="AG4" s="20"/>
      <c r="AH4" s="59"/>
      <c r="AI4" s="8"/>
      <c r="AJ4" s="8"/>
      <c r="AK4" s="64"/>
      <c r="AL4" s="8"/>
      <c r="AM4" s="8"/>
      <c r="AN4" s="8"/>
      <c r="AO4" s="8"/>
      <c r="AP4" s="64"/>
      <c r="AQ4" s="8"/>
      <c r="AR4" s="8"/>
      <c r="AS4" s="8"/>
      <c r="AT4" s="8"/>
      <c r="AU4" s="39"/>
      <c r="AV4" s="8"/>
      <c r="AW4" s="8"/>
      <c r="AX4" s="8"/>
      <c r="AY4" s="8"/>
      <c r="AZ4" s="39"/>
      <c r="BA4" s="8"/>
      <c r="BB4" s="8"/>
      <c r="BC4" s="8"/>
      <c r="BD4" s="8"/>
      <c r="BE4" s="39"/>
      <c r="BF4" s="8"/>
      <c r="BG4" s="8"/>
      <c r="BH4" s="8"/>
      <c r="BI4" s="8"/>
      <c r="BJ4" s="39"/>
      <c r="BK4" s="8"/>
      <c r="BL4" s="8"/>
      <c r="BM4" s="8"/>
      <c r="BN4" s="39"/>
      <c r="BO4" s="8"/>
      <c r="BP4" s="8"/>
      <c r="BQ4" s="8"/>
      <c r="BR4" s="8"/>
      <c r="BS4" s="8"/>
      <c r="BT4" s="8"/>
      <c r="BU4" s="47"/>
    </row>
    <row r="5" spans="1:80" ht="21" customHeight="1" thickBot="1" x14ac:dyDescent="0.3">
      <c r="A5" s="454" t="s">
        <v>99</v>
      </c>
      <c r="B5" s="457" t="s">
        <v>10</v>
      </c>
      <c r="C5" s="460" t="s">
        <v>77</v>
      </c>
      <c r="D5" s="121"/>
      <c r="E5" s="463" t="s">
        <v>17</v>
      </c>
      <c r="F5" s="466" t="s">
        <v>9</v>
      </c>
      <c r="G5" s="469" t="s">
        <v>106</v>
      </c>
      <c r="H5" s="472" t="s">
        <v>91</v>
      </c>
      <c r="I5" s="475" t="s">
        <v>4</v>
      </c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7"/>
      <c r="AE5" s="221"/>
      <c r="AF5" s="478" t="s">
        <v>20</v>
      </c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44" t="s">
        <v>123</v>
      </c>
      <c r="BS5" s="480" t="s">
        <v>124</v>
      </c>
      <c r="BT5" s="482" t="s">
        <v>15</v>
      </c>
      <c r="BU5" s="485" t="s">
        <v>16</v>
      </c>
    </row>
    <row r="6" spans="1:80" ht="15" customHeight="1" thickBot="1" x14ac:dyDescent="0.3">
      <c r="A6" s="455"/>
      <c r="B6" s="458"/>
      <c r="C6" s="461"/>
      <c r="D6" s="122"/>
      <c r="E6" s="464"/>
      <c r="F6" s="467"/>
      <c r="G6" s="470"/>
      <c r="H6" s="473"/>
      <c r="I6" s="508" t="s">
        <v>146</v>
      </c>
      <c r="J6" s="509"/>
      <c r="K6" s="509"/>
      <c r="L6" s="509"/>
      <c r="M6" s="509"/>
      <c r="N6" s="509"/>
      <c r="O6" s="509"/>
      <c r="P6" s="509"/>
      <c r="Q6" s="510"/>
      <c r="R6" s="511" t="s">
        <v>145</v>
      </c>
      <c r="S6" s="512"/>
      <c r="T6" s="512"/>
      <c r="U6" s="512"/>
      <c r="V6" s="512"/>
      <c r="W6" s="512"/>
      <c r="X6" s="513"/>
      <c r="Y6" s="505" t="s">
        <v>144</v>
      </c>
      <c r="Z6" s="506"/>
      <c r="AA6" s="506"/>
      <c r="AB6" s="506"/>
      <c r="AC6" s="506"/>
      <c r="AD6" s="506"/>
      <c r="AE6" s="507"/>
      <c r="AF6" s="514" t="s">
        <v>12</v>
      </c>
      <c r="AG6" s="515"/>
      <c r="AH6" s="515"/>
      <c r="AI6" s="515"/>
      <c r="AJ6" s="516"/>
      <c r="AK6" s="502" t="s">
        <v>143</v>
      </c>
      <c r="AL6" s="503"/>
      <c r="AM6" s="503"/>
      <c r="AN6" s="503"/>
      <c r="AO6" s="504"/>
      <c r="AP6" s="488" t="s">
        <v>13</v>
      </c>
      <c r="AQ6" s="489"/>
      <c r="AR6" s="489"/>
      <c r="AS6" s="489"/>
      <c r="AT6" s="490"/>
      <c r="AU6" s="517" t="s">
        <v>14</v>
      </c>
      <c r="AV6" s="518"/>
      <c r="AW6" s="518"/>
      <c r="AX6" s="518"/>
      <c r="AY6" s="519"/>
      <c r="AZ6" s="488" t="s">
        <v>47</v>
      </c>
      <c r="BA6" s="489"/>
      <c r="BB6" s="489"/>
      <c r="BC6" s="489"/>
      <c r="BD6" s="490"/>
      <c r="BE6" s="517" t="s">
        <v>48</v>
      </c>
      <c r="BF6" s="518"/>
      <c r="BG6" s="518"/>
      <c r="BH6" s="518"/>
      <c r="BI6" s="519"/>
      <c r="BJ6" s="488" t="s">
        <v>49</v>
      </c>
      <c r="BK6" s="489"/>
      <c r="BL6" s="489"/>
      <c r="BM6" s="489"/>
      <c r="BN6" s="518" t="s">
        <v>50</v>
      </c>
      <c r="BO6" s="518"/>
      <c r="BP6" s="518"/>
      <c r="BQ6" s="519"/>
      <c r="BR6" s="445"/>
      <c r="BS6" s="481"/>
      <c r="BT6" s="483"/>
      <c r="BU6" s="486"/>
    </row>
    <row r="7" spans="1:80" ht="21" customHeight="1" x14ac:dyDescent="0.25">
      <c r="A7" s="455"/>
      <c r="B7" s="458"/>
      <c r="C7" s="461"/>
      <c r="D7" s="122"/>
      <c r="E7" s="464"/>
      <c r="F7" s="467"/>
      <c r="G7" s="470"/>
      <c r="H7" s="473"/>
      <c r="I7" s="491" t="s">
        <v>125</v>
      </c>
      <c r="J7" s="493" t="s">
        <v>5</v>
      </c>
      <c r="K7" s="494"/>
      <c r="L7" s="494"/>
      <c r="M7" s="494"/>
      <c r="N7" s="494"/>
      <c r="O7" s="495" t="s">
        <v>0</v>
      </c>
      <c r="P7" s="495" t="s">
        <v>1</v>
      </c>
      <c r="Q7" s="497" t="s">
        <v>18</v>
      </c>
      <c r="R7" s="491" t="s">
        <v>6</v>
      </c>
      <c r="S7" s="542" t="s">
        <v>5</v>
      </c>
      <c r="T7" s="495"/>
      <c r="U7" s="495"/>
      <c r="V7" s="495"/>
      <c r="W7" s="495"/>
      <c r="X7" s="497" t="s">
        <v>19</v>
      </c>
      <c r="Y7" s="526" t="s">
        <v>22</v>
      </c>
      <c r="Z7" s="543" t="s">
        <v>5</v>
      </c>
      <c r="AA7" s="544"/>
      <c r="AB7" s="544"/>
      <c r="AC7" s="544"/>
      <c r="AD7" s="545"/>
      <c r="AE7" s="153"/>
      <c r="AF7" s="546" t="s">
        <v>23</v>
      </c>
      <c r="AG7" s="528" t="s">
        <v>5</v>
      </c>
      <c r="AH7" s="528"/>
      <c r="AI7" s="528"/>
      <c r="AJ7" s="528"/>
      <c r="AK7" s="526" t="s">
        <v>24</v>
      </c>
      <c r="AL7" s="529" t="s">
        <v>5</v>
      </c>
      <c r="AM7" s="529"/>
      <c r="AN7" s="529"/>
      <c r="AO7" s="520"/>
      <c r="AP7" s="499" t="s">
        <v>23</v>
      </c>
      <c r="AQ7" s="499" t="s">
        <v>5</v>
      </c>
      <c r="AR7" s="499"/>
      <c r="AS7" s="499"/>
      <c r="AT7" s="501"/>
      <c r="AU7" s="526" t="s">
        <v>24</v>
      </c>
      <c r="AV7" s="520" t="s">
        <v>5</v>
      </c>
      <c r="AW7" s="521"/>
      <c r="AX7" s="521"/>
      <c r="AY7" s="522"/>
      <c r="AZ7" s="523" t="s">
        <v>23</v>
      </c>
      <c r="BA7" s="525" t="s">
        <v>5</v>
      </c>
      <c r="BB7" s="499"/>
      <c r="BC7" s="499"/>
      <c r="BD7" s="501"/>
      <c r="BE7" s="526" t="s">
        <v>24</v>
      </c>
      <c r="BF7" s="520" t="s">
        <v>5</v>
      </c>
      <c r="BG7" s="521"/>
      <c r="BH7" s="521"/>
      <c r="BI7" s="522"/>
      <c r="BJ7" s="540" t="s">
        <v>23</v>
      </c>
      <c r="BK7" s="533" t="s">
        <v>5</v>
      </c>
      <c r="BL7" s="534"/>
      <c r="BM7" s="535"/>
      <c r="BN7" s="536" t="s">
        <v>24</v>
      </c>
      <c r="BO7" s="520" t="s">
        <v>5</v>
      </c>
      <c r="BP7" s="521"/>
      <c r="BQ7" s="522"/>
      <c r="BR7" s="445"/>
      <c r="BS7" s="481"/>
      <c r="BT7" s="483"/>
      <c r="BU7" s="486"/>
    </row>
    <row r="8" spans="1:80" ht="74.25" customHeight="1" thickBot="1" x14ac:dyDescent="0.3">
      <c r="A8" s="456"/>
      <c r="B8" s="459"/>
      <c r="C8" s="462"/>
      <c r="D8" s="155" t="s">
        <v>79</v>
      </c>
      <c r="E8" s="465"/>
      <c r="F8" s="468"/>
      <c r="G8" s="471"/>
      <c r="H8" s="474"/>
      <c r="I8" s="492"/>
      <c r="J8" s="134" t="s">
        <v>43</v>
      </c>
      <c r="K8" s="154" t="s">
        <v>8</v>
      </c>
      <c r="L8" s="220" t="s">
        <v>141</v>
      </c>
      <c r="M8" s="69" t="s">
        <v>53</v>
      </c>
      <c r="N8" s="154" t="s">
        <v>11</v>
      </c>
      <c r="O8" s="496"/>
      <c r="P8" s="496"/>
      <c r="Q8" s="498"/>
      <c r="R8" s="492"/>
      <c r="S8" s="353" t="s">
        <v>7</v>
      </c>
      <c r="T8" s="220" t="s">
        <v>8</v>
      </c>
      <c r="U8" s="220" t="s">
        <v>141</v>
      </c>
      <c r="V8" s="220" t="s">
        <v>53</v>
      </c>
      <c r="W8" s="220" t="s">
        <v>11</v>
      </c>
      <c r="X8" s="498"/>
      <c r="Y8" s="527"/>
      <c r="Z8" s="130" t="s">
        <v>7</v>
      </c>
      <c r="AA8" s="63" t="s">
        <v>8</v>
      </c>
      <c r="AB8" s="63" t="s">
        <v>141</v>
      </c>
      <c r="AC8" s="63" t="s">
        <v>53</v>
      </c>
      <c r="AD8" s="63" t="s">
        <v>11</v>
      </c>
      <c r="AE8" s="63" t="s">
        <v>120</v>
      </c>
      <c r="AF8" s="547"/>
      <c r="AG8" s="134" t="s">
        <v>7</v>
      </c>
      <c r="AH8" s="220" t="s">
        <v>8</v>
      </c>
      <c r="AI8" s="154" t="s">
        <v>11</v>
      </c>
      <c r="AJ8" s="132" t="s">
        <v>52</v>
      </c>
      <c r="AK8" s="527"/>
      <c r="AL8" s="130" t="s">
        <v>7</v>
      </c>
      <c r="AM8" s="63" t="s">
        <v>8</v>
      </c>
      <c r="AN8" s="63" t="s">
        <v>11</v>
      </c>
      <c r="AO8" s="63" t="s">
        <v>142</v>
      </c>
      <c r="AP8" s="500"/>
      <c r="AQ8" s="304" t="s">
        <v>7</v>
      </c>
      <c r="AR8" s="304" t="s">
        <v>8</v>
      </c>
      <c r="AS8" s="304" t="s">
        <v>11</v>
      </c>
      <c r="AT8" s="305" t="s">
        <v>51</v>
      </c>
      <c r="AU8" s="527"/>
      <c r="AV8" s="130" t="s">
        <v>7</v>
      </c>
      <c r="AW8" s="63" t="s">
        <v>8</v>
      </c>
      <c r="AX8" s="63" t="s">
        <v>11</v>
      </c>
      <c r="AY8" s="132" t="s">
        <v>57</v>
      </c>
      <c r="AZ8" s="524"/>
      <c r="BA8" s="353" t="s">
        <v>7</v>
      </c>
      <c r="BB8" s="304" t="s">
        <v>8</v>
      </c>
      <c r="BC8" s="304" t="s">
        <v>11</v>
      </c>
      <c r="BD8" s="305" t="s">
        <v>56</v>
      </c>
      <c r="BE8" s="527"/>
      <c r="BF8" s="130" t="s">
        <v>7</v>
      </c>
      <c r="BG8" s="63" t="s">
        <v>8</v>
      </c>
      <c r="BH8" s="63" t="s">
        <v>11</v>
      </c>
      <c r="BI8" s="132" t="s">
        <v>56</v>
      </c>
      <c r="BJ8" s="541"/>
      <c r="BK8" s="134" t="s">
        <v>7</v>
      </c>
      <c r="BL8" s="120" t="s">
        <v>11</v>
      </c>
      <c r="BM8" s="132" t="s">
        <v>58</v>
      </c>
      <c r="BN8" s="537"/>
      <c r="BO8" s="130" t="s">
        <v>7</v>
      </c>
      <c r="BP8" s="63" t="s">
        <v>11</v>
      </c>
      <c r="BQ8" s="132" t="s">
        <v>58</v>
      </c>
      <c r="BR8" s="445"/>
      <c r="BS8" s="481"/>
      <c r="BT8" s="484"/>
      <c r="BU8" s="487"/>
      <c r="BV8" t="s">
        <v>67</v>
      </c>
      <c r="BZ8" t="s">
        <v>64</v>
      </c>
    </row>
    <row r="9" spans="1:80" s="13" customFormat="1" ht="48" customHeight="1" x14ac:dyDescent="0.2">
      <c r="A9" s="135">
        <v>1</v>
      </c>
      <c r="B9" s="27" t="s">
        <v>60</v>
      </c>
      <c r="C9" s="107" t="s">
        <v>73</v>
      </c>
      <c r="D9" s="422" t="s">
        <v>101</v>
      </c>
      <c r="E9" s="434">
        <v>7</v>
      </c>
      <c r="F9" s="278" t="s">
        <v>27</v>
      </c>
      <c r="G9" s="274">
        <v>4116</v>
      </c>
      <c r="H9" s="159">
        <v>2200</v>
      </c>
      <c r="I9" s="328">
        <f t="shared" ref="I9:I43" si="0">J9+K9+N9</f>
        <v>10000</v>
      </c>
      <c r="J9" s="144">
        <v>10000</v>
      </c>
      <c r="K9" s="145">
        <v>0</v>
      </c>
      <c r="L9" s="145">
        <v>0</v>
      </c>
      <c r="M9" s="145">
        <v>0</v>
      </c>
      <c r="N9" s="73">
        <v>0</v>
      </c>
      <c r="O9" s="306">
        <v>3322</v>
      </c>
      <c r="P9" s="307">
        <v>5171</v>
      </c>
      <c r="Q9" s="308" t="s">
        <v>42</v>
      </c>
      <c r="R9" s="328">
        <f t="shared" ref="R9" si="1">S9+T9+U9+V9+W9</f>
        <v>-9850</v>
      </c>
      <c r="S9" s="336">
        <v>-9850</v>
      </c>
      <c r="T9" s="336">
        <v>0</v>
      </c>
      <c r="U9" s="336">
        <v>0</v>
      </c>
      <c r="V9" s="336">
        <v>0</v>
      </c>
      <c r="W9" s="337">
        <v>0</v>
      </c>
      <c r="X9" s="217"/>
      <c r="Y9" s="78">
        <f>Z9+AA9</f>
        <v>150</v>
      </c>
      <c r="Z9" s="28">
        <f t="shared" ref="Z9:Z23" si="2">J9+S9</f>
        <v>150</v>
      </c>
      <c r="AA9" s="28">
        <f t="shared" ref="AA9:AA18" si="3">K9+T9</f>
        <v>0</v>
      </c>
      <c r="AB9" s="28">
        <f t="shared" ref="AB9:AB40" si="4">U9+L9</f>
        <v>0</v>
      </c>
      <c r="AC9" s="28">
        <f t="shared" ref="AC9:AC21" si="5">M9+V9</f>
        <v>0</v>
      </c>
      <c r="AD9" s="28">
        <f t="shared" ref="AD9:AD21" si="6">N9+W9</f>
        <v>0</v>
      </c>
      <c r="AE9" s="81" t="s">
        <v>42</v>
      </c>
      <c r="AF9" s="354">
        <f>AG9+AH9+AI9</f>
        <v>10000</v>
      </c>
      <c r="AG9" s="83">
        <v>10000</v>
      </c>
      <c r="AH9" s="420">
        <v>0</v>
      </c>
      <c r="AI9" s="416">
        <v>0</v>
      </c>
      <c r="AJ9" s="198">
        <v>0</v>
      </c>
      <c r="AK9" s="173">
        <f>AL9+AM9</f>
        <v>12850</v>
      </c>
      <c r="AL9" s="28">
        <v>12850</v>
      </c>
      <c r="AM9" s="28">
        <v>0</v>
      </c>
      <c r="AN9" s="28">
        <v>0</v>
      </c>
      <c r="AO9" s="85">
        <v>0</v>
      </c>
      <c r="AP9" s="354">
        <f>AQ9+AR9</f>
        <v>10000</v>
      </c>
      <c r="AQ9" s="29">
        <v>10000</v>
      </c>
      <c r="AR9" s="29">
        <v>0</v>
      </c>
      <c r="AS9" s="29">
        <v>0</v>
      </c>
      <c r="AT9" s="84">
        <v>0</v>
      </c>
      <c r="AU9" s="384">
        <f>AV9+AW9</f>
        <v>12000</v>
      </c>
      <c r="AV9" s="28">
        <v>12000</v>
      </c>
      <c r="AW9" s="28">
        <v>0</v>
      </c>
      <c r="AX9" s="81">
        <v>0</v>
      </c>
      <c r="AY9" s="377">
        <v>0</v>
      </c>
      <c r="AZ9" s="354">
        <f>BA9+BB9</f>
        <v>0</v>
      </c>
      <c r="BA9" s="359">
        <v>0</v>
      </c>
      <c r="BB9" s="373">
        <v>0</v>
      </c>
      <c r="BC9" s="365">
        <v>0</v>
      </c>
      <c r="BD9" s="360">
        <v>0</v>
      </c>
      <c r="BE9" s="28">
        <f>BF9+BG9</f>
        <v>5000</v>
      </c>
      <c r="BF9" s="28">
        <v>5000</v>
      </c>
      <c r="BG9" s="28">
        <v>0</v>
      </c>
      <c r="BH9" s="28">
        <v>0</v>
      </c>
      <c r="BI9" s="28">
        <v>0</v>
      </c>
      <c r="BJ9" s="87">
        <f>BK9</f>
        <v>0</v>
      </c>
      <c r="BK9" s="29">
        <v>0</v>
      </c>
      <c r="BL9" s="29">
        <v>0</v>
      </c>
      <c r="BM9" s="80">
        <v>0</v>
      </c>
      <c r="BN9" s="180">
        <f>BO9</f>
        <v>0</v>
      </c>
      <c r="BO9" s="28">
        <v>0</v>
      </c>
      <c r="BP9" s="28">
        <v>0</v>
      </c>
      <c r="BQ9" s="85">
        <v>0</v>
      </c>
      <c r="BR9" s="181">
        <f t="shared" ref="BR9:BR43" si="7">BM9+BD9+AT9+AJ9+L9</f>
        <v>0</v>
      </c>
      <c r="BS9" s="364">
        <f t="shared" ref="BS9:BS43" si="8">BQ9+BI9+AY9+AB9+AO9</f>
        <v>0</v>
      </c>
      <c r="BT9" s="182">
        <f>H9+I9+AF9+AP9+AZ9+BJ9+M9</f>
        <v>32200</v>
      </c>
      <c r="BU9" s="48">
        <f>H9+Y9+AK9+AU9+BE9+BN9+BS9+AC9</f>
        <v>32200</v>
      </c>
      <c r="BV9" s="14">
        <f t="shared" ref="BV9:BV43" si="9">BT9-BU9</f>
        <v>0</v>
      </c>
      <c r="BZ9" s="117">
        <f t="shared" ref="BZ9:BZ25" si="10">AA9+AM9+AW9+BG9</f>
        <v>0</v>
      </c>
      <c r="CB9" s="13" t="s">
        <v>108</v>
      </c>
    </row>
    <row r="10" spans="1:80" s="13" customFormat="1" ht="48" customHeight="1" x14ac:dyDescent="0.2">
      <c r="A10" s="136">
        <v>1</v>
      </c>
      <c r="B10" s="52" t="s">
        <v>62</v>
      </c>
      <c r="C10" s="273" t="s">
        <v>73</v>
      </c>
      <c r="D10" s="222" t="s">
        <v>98</v>
      </c>
      <c r="E10" s="435">
        <v>7</v>
      </c>
      <c r="F10" s="224" t="s">
        <v>33</v>
      </c>
      <c r="G10" s="275">
        <v>4114</v>
      </c>
      <c r="H10" s="160">
        <v>647.35</v>
      </c>
      <c r="I10" s="329">
        <f t="shared" ref="I10:I22" si="11">J10+K10+N10</f>
        <v>22072.6</v>
      </c>
      <c r="J10" s="55">
        <v>22072.6</v>
      </c>
      <c r="K10" s="56">
        <v>0</v>
      </c>
      <c r="L10" s="56">
        <v>0</v>
      </c>
      <c r="M10" s="56">
        <v>0</v>
      </c>
      <c r="N10" s="74">
        <v>0</v>
      </c>
      <c r="O10" s="72">
        <v>3114</v>
      </c>
      <c r="P10" s="143">
        <v>6121</v>
      </c>
      <c r="Q10" s="309" t="s">
        <v>42</v>
      </c>
      <c r="R10" s="329">
        <f>S10+T10+U10+V10+W10</f>
        <v>-15000</v>
      </c>
      <c r="S10" s="101">
        <v>-15000</v>
      </c>
      <c r="T10" s="101">
        <v>0</v>
      </c>
      <c r="U10" s="101">
        <v>0</v>
      </c>
      <c r="V10" s="101">
        <v>0</v>
      </c>
      <c r="W10" s="338">
        <v>0</v>
      </c>
      <c r="X10" s="77"/>
      <c r="Y10" s="384">
        <f t="shared" ref="Y10:Y43" si="12">Z10+AA10</f>
        <v>7072.5999999999985</v>
      </c>
      <c r="Z10" s="53">
        <f t="shared" ref="Z10:Z19" si="13">J10+S10</f>
        <v>7072.5999999999985</v>
      </c>
      <c r="AA10" s="53">
        <f t="shared" si="3"/>
        <v>0</v>
      </c>
      <c r="AB10" s="53">
        <f t="shared" si="4"/>
        <v>0</v>
      </c>
      <c r="AC10" s="53">
        <f t="shared" si="5"/>
        <v>0</v>
      </c>
      <c r="AD10" s="53">
        <f t="shared" si="6"/>
        <v>0</v>
      </c>
      <c r="AE10" s="79" t="s">
        <v>42</v>
      </c>
      <c r="AF10" s="356">
        <f t="shared" ref="AF10:AF43" si="14">AG10+AH10+AI10</f>
        <v>0</v>
      </c>
      <c r="AG10" s="50">
        <v>0</v>
      </c>
      <c r="AH10" s="388">
        <v>0</v>
      </c>
      <c r="AI10" s="417">
        <v>0</v>
      </c>
      <c r="AJ10" s="71">
        <v>0</v>
      </c>
      <c r="AK10" s="131">
        <f t="shared" ref="AK10:AK43" si="15">AL10+AM10</f>
        <v>15000</v>
      </c>
      <c r="AL10" s="53">
        <v>15000</v>
      </c>
      <c r="AM10" s="53">
        <v>0</v>
      </c>
      <c r="AN10" s="53">
        <v>0</v>
      </c>
      <c r="AO10" s="86">
        <v>0</v>
      </c>
      <c r="AP10" s="355">
        <f t="shared" ref="AP10:AP43" si="16">AQ10+AR10</f>
        <v>0</v>
      </c>
      <c r="AQ10" s="54">
        <v>0</v>
      </c>
      <c r="AR10" s="54">
        <v>0</v>
      </c>
      <c r="AS10" s="54">
        <v>0</v>
      </c>
      <c r="AT10" s="386">
        <v>0</v>
      </c>
      <c r="AU10" s="384">
        <f t="shared" ref="AU10:AU16" si="17">AV10+AW10</f>
        <v>0</v>
      </c>
      <c r="AV10" s="53">
        <v>0</v>
      </c>
      <c r="AW10" s="53">
        <v>0</v>
      </c>
      <c r="AX10" s="79">
        <v>0</v>
      </c>
      <c r="AY10" s="378">
        <v>0</v>
      </c>
      <c r="AZ10" s="356">
        <f t="shared" ref="AZ10:AZ43" si="18">BA10+BB10</f>
        <v>0</v>
      </c>
      <c r="BA10" s="361">
        <v>0</v>
      </c>
      <c r="BB10" s="374">
        <v>0</v>
      </c>
      <c r="BC10" s="366">
        <v>0</v>
      </c>
      <c r="BD10" s="60">
        <v>0</v>
      </c>
      <c r="BE10" s="53">
        <f t="shared" ref="BE10:BE43" si="19">BF10+BG10</f>
        <v>0</v>
      </c>
      <c r="BF10" s="53">
        <v>0</v>
      </c>
      <c r="BG10" s="53">
        <v>0</v>
      </c>
      <c r="BH10" s="53">
        <v>0</v>
      </c>
      <c r="BI10" s="53">
        <v>0</v>
      </c>
      <c r="BJ10" s="88">
        <f t="shared" ref="BJ10:BJ43" si="20">BK10</f>
        <v>0</v>
      </c>
      <c r="BK10" s="54">
        <v>0</v>
      </c>
      <c r="BL10" s="54">
        <v>0</v>
      </c>
      <c r="BM10" s="89">
        <v>0</v>
      </c>
      <c r="BN10" s="125">
        <f t="shared" ref="BN10:BN43" si="21">BO10</f>
        <v>0</v>
      </c>
      <c r="BO10" s="53">
        <v>0</v>
      </c>
      <c r="BP10" s="53">
        <v>0</v>
      </c>
      <c r="BQ10" s="86">
        <v>0</v>
      </c>
      <c r="BR10" s="157">
        <f t="shared" si="7"/>
        <v>0</v>
      </c>
      <c r="BS10" s="127">
        <f t="shared" si="8"/>
        <v>0</v>
      </c>
      <c r="BT10" s="158">
        <f>H10+I10+AF10+AP10+AZ10+BJ10+M10</f>
        <v>22719.949999999997</v>
      </c>
      <c r="BU10" s="57">
        <f t="shared" ref="BU10:BU35" si="22">H10+Y10+AK10+AU10+BE10+BN10+BS10+AC10</f>
        <v>22719.949999999997</v>
      </c>
      <c r="BV10" s="14">
        <f t="shared" ref="BV10:BV19" si="23">BT10-BU10</f>
        <v>0</v>
      </c>
      <c r="BZ10" s="117">
        <f t="shared" si="10"/>
        <v>0</v>
      </c>
      <c r="CB10" s="13" t="s">
        <v>108</v>
      </c>
    </row>
    <row r="11" spans="1:80" s="13" customFormat="1" ht="48" customHeight="1" x14ac:dyDescent="0.2">
      <c r="A11" s="136">
        <v>1</v>
      </c>
      <c r="B11" s="52" t="s">
        <v>62</v>
      </c>
      <c r="C11" s="273" t="s">
        <v>73</v>
      </c>
      <c r="D11" s="424" t="s">
        <v>96</v>
      </c>
      <c r="E11" s="435">
        <v>7</v>
      </c>
      <c r="F11" s="224" t="s">
        <v>39</v>
      </c>
      <c r="G11" s="275">
        <v>5868</v>
      </c>
      <c r="H11" s="160">
        <v>1742.1671999999999</v>
      </c>
      <c r="I11" s="329">
        <f t="shared" si="11"/>
        <v>17258.82</v>
      </c>
      <c r="J11" s="55">
        <v>17258.82</v>
      </c>
      <c r="K11" s="56">
        <v>0</v>
      </c>
      <c r="L11" s="56">
        <v>0</v>
      </c>
      <c r="M11" s="56">
        <v>0</v>
      </c>
      <c r="N11" s="74">
        <v>0</v>
      </c>
      <c r="O11" s="72">
        <v>3322</v>
      </c>
      <c r="P11" s="143">
        <v>6121</v>
      </c>
      <c r="Q11" s="309" t="s">
        <v>42</v>
      </c>
      <c r="R11" s="329">
        <f>S11+T11+U11+V11+W11</f>
        <v>-12000</v>
      </c>
      <c r="S11" s="101">
        <v>-12000</v>
      </c>
      <c r="T11" s="101">
        <v>0</v>
      </c>
      <c r="U11" s="101">
        <v>0</v>
      </c>
      <c r="V11" s="101">
        <v>0</v>
      </c>
      <c r="W11" s="338">
        <v>0</v>
      </c>
      <c r="X11" s="77"/>
      <c r="Y11" s="384">
        <f t="shared" si="12"/>
        <v>5258.82</v>
      </c>
      <c r="Z11" s="53">
        <f t="shared" si="13"/>
        <v>5258.82</v>
      </c>
      <c r="AA11" s="53">
        <f t="shared" si="3"/>
        <v>0</v>
      </c>
      <c r="AB11" s="53">
        <f t="shared" si="4"/>
        <v>0</v>
      </c>
      <c r="AC11" s="53">
        <f t="shared" si="5"/>
        <v>0</v>
      </c>
      <c r="AD11" s="53">
        <f t="shared" si="6"/>
        <v>0</v>
      </c>
      <c r="AE11" s="79" t="s">
        <v>42</v>
      </c>
      <c r="AF11" s="356">
        <f t="shared" si="14"/>
        <v>44549</v>
      </c>
      <c r="AG11" s="50">
        <v>44549</v>
      </c>
      <c r="AH11" s="388">
        <v>0</v>
      </c>
      <c r="AI11" s="417">
        <v>0</v>
      </c>
      <c r="AJ11" s="71">
        <v>0</v>
      </c>
      <c r="AK11" s="131">
        <f>AL11+AM11</f>
        <v>56549</v>
      </c>
      <c r="AL11" s="53">
        <f>44549+12000</f>
        <v>56549</v>
      </c>
      <c r="AM11" s="53">
        <v>0</v>
      </c>
      <c r="AN11" s="53">
        <v>0</v>
      </c>
      <c r="AO11" s="86">
        <v>0</v>
      </c>
      <c r="AP11" s="355">
        <f t="shared" si="16"/>
        <v>0</v>
      </c>
      <c r="AQ11" s="54">
        <v>0</v>
      </c>
      <c r="AR11" s="54">
        <v>0</v>
      </c>
      <c r="AS11" s="54">
        <v>0</v>
      </c>
      <c r="AT11" s="386">
        <v>0</v>
      </c>
      <c r="AU11" s="384">
        <f t="shared" si="17"/>
        <v>0</v>
      </c>
      <c r="AV11" s="53">
        <v>0</v>
      </c>
      <c r="AW11" s="53">
        <v>0</v>
      </c>
      <c r="AX11" s="79">
        <v>0</v>
      </c>
      <c r="AY11" s="378">
        <v>0</v>
      </c>
      <c r="AZ11" s="356">
        <f t="shared" si="18"/>
        <v>0</v>
      </c>
      <c r="BA11" s="361">
        <v>0</v>
      </c>
      <c r="BB11" s="374">
        <v>0</v>
      </c>
      <c r="BC11" s="366">
        <v>0</v>
      </c>
      <c r="BD11" s="60">
        <v>0</v>
      </c>
      <c r="BE11" s="53">
        <f t="shared" si="19"/>
        <v>0</v>
      </c>
      <c r="BF11" s="53">
        <v>0</v>
      </c>
      <c r="BG11" s="53">
        <v>0</v>
      </c>
      <c r="BH11" s="53">
        <v>0</v>
      </c>
      <c r="BI11" s="53">
        <v>0</v>
      </c>
      <c r="BJ11" s="88">
        <f t="shared" si="20"/>
        <v>0</v>
      </c>
      <c r="BK11" s="54">
        <v>0</v>
      </c>
      <c r="BL11" s="54">
        <v>0</v>
      </c>
      <c r="BM11" s="89">
        <v>0</v>
      </c>
      <c r="BN11" s="125">
        <f t="shared" si="21"/>
        <v>0</v>
      </c>
      <c r="BO11" s="53">
        <v>0</v>
      </c>
      <c r="BP11" s="53">
        <v>0</v>
      </c>
      <c r="BQ11" s="86">
        <v>0</v>
      </c>
      <c r="BR11" s="157">
        <f t="shared" si="7"/>
        <v>0</v>
      </c>
      <c r="BS11" s="127">
        <f t="shared" si="8"/>
        <v>0</v>
      </c>
      <c r="BT11" s="158">
        <f>H11+I11+AF11+AP11+AZ11+BJ11</f>
        <v>63549.987200000003</v>
      </c>
      <c r="BU11" s="57">
        <f t="shared" si="22"/>
        <v>63549.987200000003</v>
      </c>
      <c r="BV11" s="14">
        <f t="shared" si="23"/>
        <v>0</v>
      </c>
      <c r="BZ11" s="117">
        <f t="shared" si="10"/>
        <v>0</v>
      </c>
      <c r="CB11" s="13" t="s">
        <v>108</v>
      </c>
    </row>
    <row r="12" spans="1:80" s="13" customFormat="1" ht="48" customHeight="1" x14ac:dyDescent="0.2">
      <c r="A12" s="136">
        <v>1</v>
      </c>
      <c r="B12" s="52" t="s">
        <v>63</v>
      </c>
      <c r="C12" s="273" t="s">
        <v>74</v>
      </c>
      <c r="D12" s="424" t="s">
        <v>95</v>
      </c>
      <c r="E12" s="435">
        <v>7</v>
      </c>
      <c r="F12" s="224" t="s">
        <v>40</v>
      </c>
      <c r="G12" s="275">
        <v>4068105003</v>
      </c>
      <c r="H12" s="160">
        <v>1203.95</v>
      </c>
      <c r="I12" s="329">
        <f t="shared" si="11"/>
        <v>22627</v>
      </c>
      <c r="J12" s="55">
        <v>22627</v>
      </c>
      <c r="K12" s="56">
        <v>0</v>
      </c>
      <c r="L12" s="56">
        <v>0</v>
      </c>
      <c r="M12" s="56">
        <v>0</v>
      </c>
      <c r="N12" s="74">
        <v>0</v>
      </c>
      <c r="O12" s="72">
        <v>3522</v>
      </c>
      <c r="P12" s="143">
        <v>6351</v>
      </c>
      <c r="Q12" s="309">
        <v>22627000</v>
      </c>
      <c r="R12" s="329">
        <f>S12+T12+U12+V12+W12</f>
        <v>-11000</v>
      </c>
      <c r="S12" s="101">
        <v>-11000</v>
      </c>
      <c r="T12" s="101">
        <v>0</v>
      </c>
      <c r="U12" s="101">
        <v>0</v>
      </c>
      <c r="V12" s="101">
        <v>0</v>
      </c>
      <c r="W12" s="338">
        <v>0</v>
      </c>
      <c r="X12" s="77"/>
      <c r="Y12" s="384">
        <f t="shared" si="12"/>
        <v>11627</v>
      </c>
      <c r="Z12" s="53">
        <f t="shared" si="13"/>
        <v>11627</v>
      </c>
      <c r="AA12" s="53">
        <f t="shared" si="3"/>
        <v>0</v>
      </c>
      <c r="AB12" s="53">
        <f t="shared" si="4"/>
        <v>0</v>
      </c>
      <c r="AC12" s="53">
        <f t="shared" si="5"/>
        <v>0</v>
      </c>
      <c r="AD12" s="53">
        <f t="shared" si="6"/>
        <v>0</v>
      </c>
      <c r="AE12" s="79">
        <v>-11000000</v>
      </c>
      <c r="AF12" s="356">
        <f t="shared" si="14"/>
        <v>0</v>
      </c>
      <c r="AG12" s="50">
        <v>0</v>
      </c>
      <c r="AH12" s="388">
        <v>0</v>
      </c>
      <c r="AI12" s="417">
        <v>0</v>
      </c>
      <c r="AJ12" s="71">
        <v>0</v>
      </c>
      <c r="AK12" s="131">
        <f t="shared" si="15"/>
        <v>11000</v>
      </c>
      <c r="AL12" s="53">
        <v>11000</v>
      </c>
      <c r="AM12" s="53">
        <v>0</v>
      </c>
      <c r="AN12" s="53">
        <v>0</v>
      </c>
      <c r="AO12" s="86">
        <v>0</v>
      </c>
      <c r="AP12" s="355">
        <f t="shared" si="16"/>
        <v>0</v>
      </c>
      <c r="AQ12" s="54">
        <v>0</v>
      </c>
      <c r="AR12" s="54">
        <v>0</v>
      </c>
      <c r="AS12" s="54">
        <v>0</v>
      </c>
      <c r="AT12" s="386">
        <v>100000</v>
      </c>
      <c r="AU12" s="384">
        <f t="shared" si="17"/>
        <v>0</v>
      </c>
      <c r="AV12" s="53">
        <v>0</v>
      </c>
      <c r="AW12" s="53">
        <v>0</v>
      </c>
      <c r="AX12" s="79">
        <v>0</v>
      </c>
      <c r="AY12" s="378">
        <v>100000</v>
      </c>
      <c r="AZ12" s="356">
        <f t="shared" si="18"/>
        <v>0</v>
      </c>
      <c r="BA12" s="361">
        <v>0</v>
      </c>
      <c r="BB12" s="374">
        <v>0</v>
      </c>
      <c r="BC12" s="366">
        <v>0</v>
      </c>
      <c r="BD12" s="361">
        <v>473967</v>
      </c>
      <c r="BE12" s="53">
        <f t="shared" si="19"/>
        <v>0</v>
      </c>
      <c r="BF12" s="53">
        <v>0</v>
      </c>
      <c r="BG12" s="53">
        <v>0</v>
      </c>
      <c r="BH12" s="53">
        <v>0</v>
      </c>
      <c r="BI12" s="53">
        <v>473967</v>
      </c>
      <c r="BJ12" s="88">
        <f t="shared" si="20"/>
        <v>0</v>
      </c>
      <c r="BK12" s="54">
        <v>0</v>
      </c>
      <c r="BL12" s="54">
        <v>0</v>
      </c>
      <c r="BM12" s="89">
        <v>0</v>
      </c>
      <c r="BN12" s="125">
        <f t="shared" si="21"/>
        <v>0</v>
      </c>
      <c r="BO12" s="53">
        <v>0</v>
      </c>
      <c r="BP12" s="53">
        <v>0</v>
      </c>
      <c r="BQ12" s="86">
        <v>0</v>
      </c>
      <c r="BR12" s="356">
        <f t="shared" si="7"/>
        <v>573967</v>
      </c>
      <c r="BS12" s="127">
        <f t="shared" si="8"/>
        <v>573967</v>
      </c>
      <c r="BT12" s="158">
        <f>H12+I12+AF12+AP12+AZ12+BJ12+BD12+AT12</f>
        <v>597797.94999999995</v>
      </c>
      <c r="BU12" s="57">
        <f>H12+Y12+AK12+AU12+BE12+BN12+BS12+AC12</f>
        <v>597797.94999999995</v>
      </c>
      <c r="BV12" s="14">
        <f t="shared" si="23"/>
        <v>0</v>
      </c>
      <c r="BZ12" s="117">
        <f t="shared" si="10"/>
        <v>0</v>
      </c>
      <c r="CB12" s="13" t="s">
        <v>108</v>
      </c>
    </row>
    <row r="13" spans="1:80" s="13" customFormat="1" ht="48" customHeight="1" x14ac:dyDescent="0.2">
      <c r="A13" s="136">
        <v>1</v>
      </c>
      <c r="B13" s="52" t="s">
        <v>63</v>
      </c>
      <c r="C13" s="273" t="s">
        <v>74</v>
      </c>
      <c r="D13" s="424" t="s">
        <v>95</v>
      </c>
      <c r="E13" s="435">
        <v>7</v>
      </c>
      <c r="F13" s="224" t="s">
        <v>148</v>
      </c>
      <c r="G13" s="275">
        <v>4234105008</v>
      </c>
      <c r="H13" s="160">
        <v>0</v>
      </c>
      <c r="I13" s="329">
        <f t="shared" si="11"/>
        <v>60000</v>
      </c>
      <c r="J13" s="55">
        <v>60000</v>
      </c>
      <c r="K13" s="56">
        <v>0</v>
      </c>
      <c r="L13" s="56">
        <v>0</v>
      </c>
      <c r="M13" s="56">
        <v>0</v>
      </c>
      <c r="N13" s="74">
        <v>0</v>
      </c>
      <c r="O13" s="72">
        <v>3522</v>
      </c>
      <c r="P13" s="143">
        <v>6351</v>
      </c>
      <c r="Q13" s="309">
        <v>60000000</v>
      </c>
      <c r="R13" s="329">
        <f t="shared" ref="R13" si="24">S13+T13+U13+V13+W13</f>
        <v>-15000</v>
      </c>
      <c r="S13" s="101">
        <v>-15000</v>
      </c>
      <c r="T13" s="101">
        <v>0</v>
      </c>
      <c r="U13" s="101">
        <v>0</v>
      </c>
      <c r="V13" s="101">
        <v>0</v>
      </c>
      <c r="W13" s="338">
        <v>0</v>
      </c>
      <c r="X13" s="77"/>
      <c r="Y13" s="384">
        <f t="shared" si="12"/>
        <v>45000</v>
      </c>
      <c r="Z13" s="53">
        <f t="shared" si="13"/>
        <v>45000</v>
      </c>
      <c r="AA13" s="53">
        <f t="shared" si="3"/>
        <v>0</v>
      </c>
      <c r="AB13" s="53">
        <f t="shared" si="4"/>
        <v>0</v>
      </c>
      <c r="AC13" s="53">
        <f t="shared" si="5"/>
        <v>0</v>
      </c>
      <c r="AD13" s="53">
        <f t="shared" si="6"/>
        <v>0</v>
      </c>
      <c r="AE13" s="79">
        <v>-15000000</v>
      </c>
      <c r="AF13" s="356">
        <f t="shared" si="14"/>
        <v>0</v>
      </c>
      <c r="AG13" s="50">
        <v>0</v>
      </c>
      <c r="AH13" s="388">
        <v>0</v>
      </c>
      <c r="AI13" s="417">
        <v>0</v>
      </c>
      <c r="AJ13" s="71">
        <v>0</v>
      </c>
      <c r="AK13" s="131">
        <f t="shared" si="15"/>
        <v>15000</v>
      </c>
      <c r="AL13" s="53">
        <v>15000</v>
      </c>
      <c r="AM13" s="53">
        <v>0</v>
      </c>
      <c r="AN13" s="53">
        <v>0</v>
      </c>
      <c r="AO13" s="86">
        <v>0</v>
      </c>
      <c r="AP13" s="355">
        <f t="shared" si="16"/>
        <v>0</v>
      </c>
      <c r="AQ13" s="54">
        <v>0</v>
      </c>
      <c r="AR13" s="54">
        <v>0</v>
      </c>
      <c r="AS13" s="54">
        <v>0</v>
      </c>
      <c r="AT13" s="386">
        <v>0</v>
      </c>
      <c r="AU13" s="384">
        <f t="shared" si="17"/>
        <v>0</v>
      </c>
      <c r="AV13" s="53">
        <v>0</v>
      </c>
      <c r="AW13" s="53">
        <v>0</v>
      </c>
      <c r="AX13" s="79">
        <v>0</v>
      </c>
      <c r="AY13" s="378"/>
      <c r="AZ13" s="356">
        <f t="shared" si="18"/>
        <v>0</v>
      </c>
      <c r="BA13" s="361">
        <v>0</v>
      </c>
      <c r="BB13" s="374">
        <v>0</v>
      </c>
      <c r="BC13" s="366">
        <v>0</v>
      </c>
      <c r="BD13" s="60">
        <v>0</v>
      </c>
      <c r="BE13" s="53">
        <f t="shared" si="19"/>
        <v>0</v>
      </c>
      <c r="BF13" s="53">
        <v>0</v>
      </c>
      <c r="BG13" s="53">
        <v>0</v>
      </c>
      <c r="BH13" s="53">
        <v>0</v>
      </c>
      <c r="BI13" s="53">
        <v>0</v>
      </c>
      <c r="BJ13" s="88">
        <f t="shared" si="20"/>
        <v>0</v>
      </c>
      <c r="BK13" s="54">
        <v>0</v>
      </c>
      <c r="BL13" s="54">
        <v>0</v>
      </c>
      <c r="BM13" s="89">
        <v>0</v>
      </c>
      <c r="BN13" s="125">
        <f t="shared" si="21"/>
        <v>0</v>
      </c>
      <c r="BO13" s="53">
        <v>0</v>
      </c>
      <c r="BP13" s="53">
        <v>0</v>
      </c>
      <c r="BQ13" s="86">
        <v>0</v>
      </c>
      <c r="BR13" s="355">
        <f t="shared" si="7"/>
        <v>0</v>
      </c>
      <c r="BS13" s="127">
        <f t="shared" si="8"/>
        <v>0</v>
      </c>
      <c r="BT13" s="158">
        <f>H13+I13+AF13+AP13+AZ13+BJ13+M13</f>
        <v>60000</v>
      </c>
      <c r="BU13" s="57">
        <f t="shared" si="22"/>
        <v>60000</v>
      </c>
      <c r="BV13" s="14">
        <f t="shared" si="23"/>
        <v>0</v>
      </c>
      <c r="BZ13" s="117">
        <f t="shared" si="10"/>
        <v>0</v>
      </c>
      <c r="CB13" s="13" t="s">
        <v>108</v>
      </c>
    </row>
    <row r="14" spans="1:80" s="13" customFormat="1" ht="48" customHeight="1" x14ac:dyDescent="0.2">
      <c r="A14" s="136">
        <v>1</v>
      </c>
      <c r="B14" s="272" t="s">
        <v>63</v>
      </c>
      <c r="C14" s="116" t="s">
        <v>74</v>
      </c>
      <c r="D14" s="423" t="s">
        <v>94</v>
      </c>
      <c r="E14" s="436">
        <v>7</v>
      </c>
      <c r="F14" s="224" t="s">
        <v>41</v>
      </c>
      <c r="G14" s="275">
        <v>4496405004</v>
      </c>
      <c r="H14" s="269">
        <v>2550.6304999999998</v>
      </c>
      <c r="I14" s="329">
        <f t="shared" si="11"/>
        <v>94970.96</v>
      </c>
      <c r="J14" s="56">
        <v>0</v>
      </c>
      <c r="K14" s="56">
        <v>94970.96</v>
      </c>
      <c r="L14" s="56">
        <v>0</v>
      </c>
      <c r="M14" s="56">
        <v>0</v>
      </c>
      <c r="N14" s="56">
        <v>0</v>
      </c>
      <c r="O14" s="143">
        <v>3522</v>
      </c>
      <c r="P14" s="143">
        <v>6351</v>
      </c>
      <c r="Q14" s="310">
        <v>94970960</v>
      </c>
      <c r="R14" s="329">
        <f>S14+T14+U14+V14+W14</f>
        <v>-80000</v>
      </c>
      <c r="S14" s="101">
        <v>0</v>
      </c>
      <c r="T14" s="101">
        <v>-80000</v>
      </c>
      <c r="U14" s="101">
        <v>0</v>
      </c>
      <c r="V14" s="101">
        <v>0</v>
      </c>
      <c r="W14" s="101">
        <v>0</v>
      </c>
      <c r="X14" s="70"/>
      <c r="Y14" s="415">
        <f t="shared" si="12"/>
        <v>14970.960000000006</v>
      </c>
      <c r="Z14" s="53">
        <f t="shared" si="13"/>
        <v>0</v>
      </c>
      <c r="AA14" s="53">
        <f t="shared" si="3"/>
        <v>14970.960000000006</v>
      </c>
      <c r="AB14" s="53">
        <f t="shared" si="4"/>
        <v>0</v>
      </c>
      <c r="AC14" s="53">
        <f t="shared" si="5"/>
        <v>0</v>
      </c>
      <c r="AD14" s="53">
        <f t="shared" si="6"/>
        <v>0</v>
      </c>
      <c r="AE14" s="79">
        <v>-80000000</v>
      </c>
      <c r="AF14" s="356">
        <f t="shared" si="14"/>
        <v>10000</v>
      </c>
      <c r="AG14" s="50">
        <v>0</v>
      </c>
      <c r="AH14" s="388">
        <v>10000</v>
      </c>
      <c r="AI14" s="417">
        <v>0</v>
      </c>
      <c r="AJ14" s="71">
        <v>0</v>
      </c>
      <c r="AK14" s="131">
        <f t="shared" si="15"/>
        <v>90000</v>
      </c>
      <c r="AL14" s="53">
        <v>0</v>
      </c>
      <c r="AM14" s="53">
        <f>10000+80000</f>
        <v>90000</v>
      </c>
      <c r="AN14" s="53">
        <v>0</v>
      </c>
      <c r="AO14" s="86">
        <v>0</v>
      </c>
      <c r="AP14" s="355">
        <f t="shared" si="16"/>
        <v>0</v>
      </c>
      <c r="AQ14" s="54">
        <v>0</v>
      </c>
      <c r="AR14" s="54">
        <v>0</v>
      </c>
      <c r="AS14" s="54">
        <v>0</v>
      </c>
      <c r="AT14" s="386">
        <v>0</v>
      </c>
      <c r="AU14" s="384">
        <f t="shared" si="17"/>
        <v>0</v>
      </c>
      <c r="AV14" s="53">
        <v>0</v>
      </c>
      <c r="AW14" s="53">
        <v>0</v>
      </c>
      <c r="AX14" s="79">
        <v>0</v>
      </c>
      <c r="AY14" s="378">
        <v>0</v>
      </c>
      <c r="AZ14" s="355">
        <f t="shared" si="18"/>
        <v>0</v>
      </c>
      <c r="BA14" s="60">
        <v>0</v>
      </c>
      <c r="BB14" s="374">
        <v>0</v>
      </c>
      <c r="BC14" s="367">
        <v>0</v>
      </c>
      <c r="BD14" s="60">
        <v>0</v>
      </c>
      <c r="BE14" s="53">
        <f t="shared" si="19"/>
        <v>0</v>
      </c>
      <c r="BF14" s="53">
        <v>0</v>
      </c>
      <c r="BG14" s="53">
        <v>0</v>
      </c>
      <c r="BH14" s="53">
        <v>0</v>
      </c>
      <c r="BI14" s="53">
        <v>0</v>
      </c>
      <c r="BJ14" s="124">
        <f t="shared" si="20"/>
        <v>0</v>
      </c>
      <c r="BK14" s="54">
        <v>0</v>
      </c>
      <c r="BL14" s="54">
        <v>0</v>
      </c>
      <c r="BM14" s="58">
        <v>0</v>
      </c>
      <c r="BN14" s="129">
        <f t="shared" si="21"/>
        <v>0</v>
      </c>
      <c r="BO14" s="53">
        <v>0</v>
      </c>
      <c r="BP14" s="53">
        <v>0</v>
      </c>
      <c r="BQ14" s="53">
        <v>0</v>
      </c>
      <c r="BR14" s="356">
        <f t="shared" si="7"/>
        <v>0</v>
      </c>
      <c r="BS14" s="127">
        <f t="shared" si="8"/>
        <v>0</v>
      </c>
      <c r="BT14" s="158">
        <f>H14+I14+AF14+AP14+AZ14+BJ14+M14</f>
        <v>107521.59050000001</v>
      </c>
      <c r="BU14" s="57">
        <f t="shared" si="22"/>
        <v>107521.59050000001</v>
      </c>
      <c r="BV14" s="14">
        <f t="shared" si="23"/>
        <v>0</v>
      </c>
      <c r="BW14" s="14"/>
      <c r="BZ14" s="118">
        <f t="shared" si="10"/>
        <v>104970.96</v>
      </c>
      <c r="CB14" s="13" t="s">
        <v>108</v>
      </c>
    </row>
    <row r="15" spans="1:80" s="13" customFormat="1" ht="48" customHeight="1" x14ac:dyDescent="0.2">
      <c r="A15" s="136">
        <v>1</v>
      </c>
      <c r="B15" s="272" t="s">
        <v>60</v>
      </c>
      <c r="C15" s="116" t="s">
        <v>73</v>
      </c>
      <c r="D15" s="423" t="s">
        <v>103</v>
      </c>
      <c r="E15" s="436">
        <v>7</v>
      </c>
      <c r="F15" s="279" t="s">
        <v>28</v>
      </c>
      <c r="G15" s="276">
        <v>5848</v>
      </c>
      <c r="H15" s="201">
        <v>2081.6729999999998</v>
      </c>
      <c r="I15" s="329">
        <f t="shared" si="11"/>
        <v>2918.32</v>
      </c>
      <c r="J15" s="247">
        <v>2918.32</v>
      </c>
      <c r="K15" s="202">
        <v>0</v>
      </c>
      <c r="L15" s="202">
        <v>0</v>
      </c>
      <c r="M15" s="202">
        <v>0</v>
      </c>
      <c r="N15" s="203">
        <v>0</v>
      </c>
      <c r="O15" s="311">
        <v>3315</v>
      </c>
      <c r="P15" s="312">
        <v>6121</v>
      </c>
      <c r="Q15" s="313" t="s">
        <v>42</v>
      </c>
      <c r="R15" s="331">
        <f>S15+T15+U15+V15+W15</f>
        <v>0</v>
      </c>
      <c r="S15" s="206">
        <v>0</v>
      </c>
      <c r="T15" s="206">
        <v>0</v>
      </c>
      <c r="U15" s="206">
        <v>0</v>
      </c>
      <c r="V15" s="206">
        <v>0</v>
      </c>
      <c r="W15" s="339">
        <v>0</v>
      </c>
      <c r="X15" s="204"/>
      <c r="Y15" s="384">
        <f t="shared" si="12"/>
        <v>2918.32</v>
      </c>
      <c r="Z15" s="53">
        <f t="shared" si="13"/>
        <v>2918.32</v>
      </c>
      <c r="AA15" s="53">
        <f t="shared" si="3"/>
        <v>0</v>
      </c>
      <c r="AB15" s="53">
        <f t="shared" si="4"/>
        <v>0</v>
      </c>
      <c r="AC15" s="53">
        <f t="shared" si="5"/>
        <v>0</v>
      </c>
      <c r="AD15" s="53">
        <f t="shared" si="6"/>
        <v>0</v>
      </c>
      <c r="AE15" s="79">
        <v>0</v>
      </c>
      <c r="AF15" s="356">
        <f t="shared" si="14"/>
        <v>30000</v>
      </c>
      <c r="AG15" s="205">
        <v>0</v>
      </c>
      <c r="AH15" s="375">
        <v>30000</v>
      </c>
      <c r="AI15" s="418">
        <v>0</v>
      </c>
      <c r="AJ15" s="207">
        <v>0</v>
      </c>
      <c r="AK15" s="131">
        <f t="shared" si="15"/>
        <v>0</v>
      </c>
      <c r="AL15" s="208">
        <v>0</v>
      </c>
      <c r="AM15" s="208">
        <v>0</v>
      </c>
      <c r="AN15" s="208">
        <v>0</v>
      </c>
      <c r="AO15" s="86">
        <v>0</v>
      </c>
      <c r="AP15" s="356">
        <f t="shared" si="16"/>
        <v>65000</v>
      </c>
      <c r="AQ15" s="210">
        <v>0</v>
      </c>
      <c r="AR15" s="270">
        <v>65000</v>
      </c>
      <c r="AS15" s="210">
        <v>0</v>
      </c>
      <c r="AT15" s="387">
        <v>0</v>
      </c>
      <c r="AU15" s="384">
        <f t="shared" si="17"/>
        <v>0</v>
      </c>
      <c r="AV15" s="208">
        <f>30000-30000</f>
        <v>0</v>
      </c>
      <c r="AW15" s="208">
        <v>0</v>
      </c>
      <c r="AX15" s="212">
        <v>0</v>
      </c>
      <c r="AY15" s="379">
        <v>30000</v>
      </c>
      <c r="AZ15" s="356">
        <f t="shared" si="18"/>
        <v>0</v>
      </c>
      <c r="BA15" s="362">
        <v>0</v>
      </c>
      <c r="BB15" s="375">
        <v>0</v>
      </c>
      <c r="BC15" s="368">
        <v>0</v>
      </c>
      <c r="BD15" s="270">
        <v>0</v>
      </c>
      <c r="BE15" s="53">
        <f t="shared" si="19"/>
        <v>0</v>
      </c>
      <c r="BF15" s="208">
        <f>65000-65000</f>
        <v>0</v>
      </c>
      <c r="BG15" s="208">
        <v>0</v>
      </c>
      <c r="BH15" s="208">
        <v>0</v>
      </c>
      <c r="BI15" s="208">
        <v>65000</v>
      </c>
      <c r="BJ15" s="133">
        <f t="shared" si="20"/>
        <v>0</v>
      </c>
      <c r="BK15" s="210">
        <v>0</v>
      </c>
      <c r="BL15" s="210">
        <v>0</v>
      </c>
      <c r="BM15" s="211">
        <v>0</v>
      </c>
      <c r="BN15" s="214">
        <f>BO15</f>
        <v>0</v>
      </c>
      <c r="BO15" s="208">
        <v>0</v>
      </c>
      <c r="BP15" s="208">
        <v>0</v>
      </c>
      <c r="BQ15" s="209">
        <v>0</v>
      </c>
      <c r="BR15" s="355">
        <f t="shared" si="7"/>
        <v>0</v>
      </c>
      <c r="BS15" s="127">
        <f>BQ15+BI15+AY15+AB15+AO15</f>
        <v>95000</v>
      </c>
      <c r="BT15" s="215">
        <f>H15+I15+AF15+AP15+AZ15+BJ15+M15</f>
        <v>99999.993000000002</v>
      </c>
      <c r="BU15" s="216">
        <f>H15+Y15+AK15+AU15+BE15+BN15+BS15+AC15</f>
        <v>99999.993000000002</v>
      </c>
      <c r="BV15" s="14">
        <f t="shared" si="23"/>
        <v>0</v>
      </c>
      <c r="BZ15" s="117">
        <f t="shared" si="10"/>
        <v>0</v>
      </c>
      <c r="CB15" s="13" t="s">
        <v>108</v>
      </c>
    </row>
    <row r="16" spans="1:80" s="290" customFormat="1" ht="48" customHeight="1" x14ac:dyDescent="0.25">
      <c r="A16" s="281">
        <v>1</v>
      </c>
      <c r="B16" s="282" t="s">
        <v>61</v>
      </c>
      <c r="C16" s="273" t="s">
        <v>73</v>
      </c>
      <c r="D16" s="425"/>
      <c r="E16" s="435">
        <v>14</v>
      </c>
      <c r="F16" s="283" t="s">
        <v>136</v>
      </c>
      <c r="G16" s="284" t="s">
        <v>137</v>
      </c>
      <c r="H16" s="285">
        <v>3655.74</v>
      </c>
      <c r="I16" s="329">
        <v>136664.09</v>
      </c>
      <c r="J16" s="50">
        <v>1139.0899999999999</v>
      </c>
      <c r="K16" s="56">
        <v>97731</v>
      </c>
      <c r="L16" s="202">
        <v>37794</v>
      </c>
      <c r="M16" s="56">
        <v>0</v>
      </c>
      <c r="N16" s="56">
        <v>0</v>
      </c>
      <c r="O16" s="72">
        <v>4350</v>
      </c>
      <c r="P16" s="143">
        <v>6121</v>
      </c>
      <c r="Q16" s="309" t="s">
        <v>42</v>
      </c>
      <c r="R16" s="329">
        <v>-106139</v>
      </c>
      <c r="S16" s="101">
        <v>0</v>
      </c>
      <c r="T16" s="101">
        <v>-68345</v>
      </c>
      <c r="U16" s="101">
        <v>-37794</v>
      </c>
      <c r="V16" s="101">
        <v>0</v>
      </c>
      <c r="W16" s="101">
        <v>0</v>
      </c>
      <c r="X16" s="77"/>
      <c r="Y16" s="384">
        <f>SUM(Z16:AD16)</f>
        <v>30525.09</v>
      </c>
      <c r="Z16" s="53">
        <f t="shared" si="13"/>
        <v>1139.0899999999999</v>
      </c>
      <c r="AA16" s="53">
        <f t="shared" si="3"/>
        <v>29386</v>
      </c>
      <c r="AB16" s="53">
        <f>L16+U16</f>
        <v>0</v>
      </c>
      <c r="AC16" s="53">
        <f t="shared" si="5"/>
        <v>0</v>
      </c>
      <c r="AD16" s="53">
        <f t="shared" si="6"/>
        <v>0</v>
      </c>
      <c r="AE16" s="79" t="s">
        <v>42</v>
      </c>
      <c r="AF16" s="356">
        <f t="shared" si="14"/>
        <v>66661</v>
      </c>
      <c r="AG16" s="50">
        <v>0</v>
      </c>
      <c r="AH16" s="388">
        <v>19761</v>
      </c>
      <c r="AI16" s="417">
        <v>46900</v>
      </c>
      <c r="AJ16" s="71">
        <v>0</v>
      </c>
      <c r="AK16" s="131">
        <f>AL16+AM16+AN16+AO16</f>
        <v>172800</v>
      </c>
      <c r="AL16" s="53">
        <v>0</v>
      </c>
      <c r="AM16" s="53">
        <v>88106</v>
      </c>
      <c r="AN16" s="53">
        <v>46900</v>
      </c>
      <c r="AO16" s="86">
        <v>37794</v>
      </c>
      <c r="AP16" s="356">
        <f t="shared" si="16"/>
        <v>4000</v>
      </c>
      <c r="AQ16" s="51">
        <v>4000</v>
      </c>
      <c r="AR16" s="51">
        <v>0</v>
      </c>
      <c r="AS16" s="51">
        <v>0</v>
      </c>
      <c r="AT16" s="388">
        <v>0</v>
      </c>
      <c r="AU16" s="384">
        <f t="shared" si="17"/>
        <v>4000</v>
      </c>
      <c r="AV16" s="53">
        <v>4000</v>
      </c>
      <c r="AW16" s="53">
        <v>0</v>
      </c>
      <c r="AX16" s="79">
        <v>0</v>
      </c>
      <c r="AY16" s="378">
        <v>0</v>
      </c>
      <c r="AZ16" s="355">
        <v>0</v>
      </c>
      <c r="BA16" s="60">
        <v>0</v>
      </c>
      <c r="BB16" s="374">
        <v>0</v>
      </c>
      <c r="BC16" s="367">
        <v>0</v>
      </c>
      <c r="BD16" s="60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133">
        <f t="shared" si="20"/>
        <v>0</v>
      </c>
      <c r="BK16" s="286">
        <v>0</v>
      </c>
      <c r="BL16" s="286">
        <v>0</v>
      </c>
      <c r="BM16" s="287">
        <v>0</v>
      </c>
      <c r="BN16" s="214">
        <f t="shared" ref="BN16:BN17" si="25">BO16</f>
        <v>0</v>
      </c>
      <c r="BO16" s="208">
        <v>0</v>
      </c>
      <c r="BP16" s="208">
        <v>0</v>
      </c>
      <c r="BQ16" s="209">
        <v>0</v>
      </c>
      <c r="BR16" s="356">
        <f t="shared" si="7"/>
        <v>37794</v>
      </c>
      <c r="BS16" s="127">
        <f t="shared" ref="BS16:BS17" si="26">BQ16+BI16+AY16+AB16+AO16</f>
        <v>37794</v>
      </c>
      <c r="BT16" s="288">
        <f>H16+I16+AF16+AP16+AZ16+BJ16+M16</f>
        <v>210980.83</v>
      </c>
      <c r="BU16" s="216">
        <f>H16+Y16+AK16+AU16+BE16+BN16+AC16</f>
        <v>210980.83000000002</v>
      </c>
      <c r="BV16" s="289">
        <f t="shared" si="23"/>
        <v>0</v>
      </c>
      <c r="BZ16" s="291"/>
    </row>
    <row r="17" spans="1:80" s="290" customFormat="1" ht="48" customHeight="1" thickBot="1" x14ac:dyDescent="0.3">
      <c r="A17" s="281">
        <v>1</v>
      </c>
      <c r="B17" s="282" t="s">
        <v>61</v>
      </c>
      <c r="C17" s="273" t="s">
        <v>73</v>
      </c>
      <c r="D17" s="425"/>
      <c r="E17" s="435">
        <v>14</v>
      </c>
      <c r="F17" s="283" t="s">
        <v>138</v>
      </c>
      <c r="G17" s="284" t="s">
        <v>139</v>
      </c>
      <c r="H17" s="285">
        <v>8146.59</v>
      </c>
      <c r="I17" s="329">
        <v>246553.82</v>
      </c>
      <c r="J17" s="50">
        <v>38.97</v>
      </c>
      <c r="K17" s="56">
        <v>181514.85</v>
      </c>
      <c r="L17" s="202">
        <v>65000</v>
      </c>
      <c r="M17" s="56">
        <v>0</v>
      </c>
      <c r="N17" s="56">
        <v>0</v>
      </c>
      <c r="O17" s="72">
        <v>4357</v>
      </c>
      <c r="P17" s="143">
        <v>6121</v>
      </c>
      <c r="Q17" s="309" t="s">
        <v>42</v>
      </c>
      <c r="R17" s="329">
        <v>-93000</v>
      </c>
      <c r="S17" s="101">
        <v>0</v>
      </c>
      <c r="T17" s="101">
        <v>-93000</v>
      </c>
      <c r="U17" s="101">
        <v>0</v>
      </c>
      <c r="V17" s="101">
        <v>0</v>
      </c>
      <c r="W17" s="101">
        <v>0</v>
      </c>
      <c r="X17" s="77"/>
      <c r="Y17" s="415">
        <f>SUM(Z17:AD17)</f>
        <v>153553.82</v>
      </c>
      <c r="Z17" s="53">
        <f t="shared" si="13"/>
        <v>38.97</v>
      </c>
      <c r="AA17" s="53">
        <f t="shared" si="3"/>
        <v>88514.85</v>
      </c>
      <c r="AB17" s="53">
        <v>65000</v>
      </c>
      <c r="AC17" s="53">
        <f t="shared" si="5"/>
        <v>0</v>
      </c>
      <c r="AD17" s="53">
        <f t="shared" si="6"/>
        <v>0</v>
      </c>
      <c r="AE17" s="79" t="s">
        <v>42</v>
      </c>
      <c r="AF17" s="356">
        <f t="shared" si="14"/>
        <v>112039</v>
      </c>
      <c r="AG17" s="50">
        <v>0</v>
      </c>
      <c r="AH17" s="374">
        <v>112039</v>
      </c>
      <c r="AI17" s="417">
        <v>0</v>
      </c>
      <c r="AJ17" s="71">
        <v>0</v>
      </c>
      <c r="AK17" s="131">
        <f t="shared" ref="AK17" si="27">AL17+AM17</f>
        <v>205039</v>
      </c>
      <c r="AL17" s="53">
        <v>0</v>
      </c>
      <c r="AM17" s="53">
        <v>205039</v>
      </c>
      <c r="AN17" s="53">
        <v>0</v>
      </c>
      <c r="AO17" s="86">
        <v>0</v>
      </c>
      <c r="AP17" s="355">
        <v>0</v>
      </c>
      <c r="AQ17" s="51">
        <v>0</v>
      </c>
      <c r="AR17" s="51">
        <v>0</v>
      </c>
      <c r="AS17" s="51">
        <v>0</v>
      </c>
      <c r="AT17" s="388">
        <v>0</v>
      </c>
      <c r="AU17" s="384">
        <v>0</v>
      </c>
      <c r="AV17" s="53">
        <v>0</v>
      </c>
      <c r="AW17" s="53">
        <v>0</v>
      </c>
      <c r="AX17" s="79">
        <v>0</v>
      </c>
      <c r="AY17" s="378">
        <v>0</v>
      </c>
      <c r="AZ17" s="355">
        <v>0</v>
      </c>
      <c r="BA17" s="60">
        <v>0</v>
      </c>
      <c r="BB17" s="374">
        <v>0</v>
      </c>
      <c r="BC17" s="367">
        <v>0</v>
      </c>
      <c r="BD17" s="60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190">
        <f t="shared" si="20"/>
        <v>0</v>
      </c>
      <c r="BK17" s="186">
        <v>0</v>
      </c>
      <c r="BL17" s="186">
        <v>0</v>
      </c>
      <c r="BM17" s="292">
        <v>0</v>
      </c>
      <c r="BN17" s="195">
        <f t="shared" si="25"/>
        <v>0</v>
      </c>
      <c r="BO17" s="188">
        <v>0</v>
      </c>
      <c r="BP17" s="188">
        <v>0</v>
      </c>
      <c r="BQ17" s="189">
        <v>0</v>
      </c>
      <c r="BR17" s="355">
        <f t="shared" si="7"/>
        <v>65000</v>
      </c>
      <c r="BS17" s="127">
        <f t="shared" si="26"/>
        <v>65000</v>
      </c>
      <c r="BT17" s="288">
        <f>H17+I17+AF17+AP17+AZ17+BJ17+M17</f>
        <v>366739.41000000003</v>
      </c>
      <c r="BU17" s="216">
        <f>H17+Y17+AK17+AU17+BE17+BN17+AC17</f>
        <v>366739.41000000003</v>
      </c>
      <c r="BV17" s="289">
        <f t="shared" si="23"/>
        <v>0</v>
      </c>
      <c r="BZ17" s="291"/>
    </row>
    <row r="18" spans="1:80" s="13" customFormat="1" ht="48" customHeight="1" x14ac:dyDescent="0.2">
      <c r="A18" s="136">
        <v>1</v>
      </c>
      <c r="B18" s="52" t="s">
        <v>62</v>
      </c>
      <c r="C18" s="273" t="s">
        <v>74</v>
      </c>
      <c r="D18" s="222" t="s">
        <v>103</v>
      </c>
      <c r="E18" s="435">
        <v>7</v>
      </c>
      <c r="F18" s="224" t="s">
        <v>31</v>
      </c>
      <c r="G18" s="275">
        <v>4096001411</v>
      </c>
      <c r="H18" s="160">
        <v>228.44800000000001</v>
      </c>
      <c r="I18" s="329">
        <f t="shared" si="11"/>
        <v>11116.01</v>
      </c>
      <c r="J18" s="55">
        <f>16.01+11100</f>
        <v>11116.01</v>
      </c>
      <c r="K18" s="56">
        <v>0</v>
      </c>
      <c r="L18" s="56">
        <v>0</v>
      </c>
      <c r="M18" s="56">
        <v>0</v>
      </c>
      <c r="N18" s="74">
        <v>0</v>
      </c>
      <c r="O18" s="72">
        <v>3112</v>
      </c>
      <c r="P18" s="143">
        <v>6351</v>
      </c>
      <c r="Q18" s="309">
        <v>11116002</v>
      </c>
      <c r="R18" s="329">
        <f>S18+T18+U18+V18+W18</f>
        <v>0</v>
      </c>
      <c r="S18" s="101">
        <v>-11100</v>
      </c>
      <c r="T18" s="101">
        <v>11100</v>
      </c>
      <c r="U18" s="101">
        <v>0</v>
      </c>
      <c r="V18" s="101">
        <v>0</v>
      </c>
      <c r="W18" s="338">
        <v>0</v>
      </c>
      <c r="X18" s="77"/>
      <c r="Y18" s="384">
        <f t="shared" si="12"/>
        <v>11116.01</v>
      </c>
      <c r="Z18" s="53">
        <f t="shared" si="13"/>
        <v>16.010000000000218</v>
      </c>
      <c r="AA18" s="53">
        <f t="shared" si="3"/>
        <v>11100</v>
      </c>
      <c r="AB18" s="53">
        <f t="shared" si="4"/>
        <v>0</v>
      </c>
      <c r="AC18" s="53">
        <f t="shared" si="5"/>
        <v>0</v>
      </c>
      <c r="AD18" s="53">
        <f t="shared" si="6"/>
        <v>0</v>
      </c>
      <c r="AE18" s="79">
        <v>0</v>
      </c>
      <c r="AF18" s="356">
        <f t="shared" si="14"/>
        <v>0</v>
      </c>
      <c r="AG18" s="205">
        <v>0</v>
      </c>
      <c r="AH18" s="421">
        <v>0</v>
      </c>
      <c r="AI18" s="418">
        <v>0</v>
      </c>
      <c r="AJ18" s="207">
        <v>0</v>
      </c>
      <c r="AK18" s="131">
        <f t="shared" si="15"/>
        <v>0</v>
      </c>
      <c r="AL18" s="53">
        <v>0</v>
      </c>
      <c r="AM18" s="53">
        <v>0</v>
      </c>
      <c r="AN18" s="53">
        <v>0</v>
      </c>
      <c r="AO18" s="86">
        <v>0</v>
      </c>
      <c r="AP18" s="355">
        <f t="shared" si="16"/>
        <v>0</v>
      </c>
      <c r="AQ18" s="54">
        <v>0</v>
      </c>
      <c r="AR18" s="54">
        <v>0</v>
      </c>
      <c r="AS18" s="54">
        <v>0</v>
      </c>
      <c r="AT18" s="386">
        <v>0</v>
      </c>
      <c r="AU18" s="384">
        <f t="shared" ref="AU18:AU43" si="28">AV18+AW18</f>
        <v>0</v>
      </c>
      <c r="AV18" s="53">
        <v>0</v>
      </c>
      <c r="AW18" s="53">
        <v>0</v>
      </c>
      <c r="AX18" s="79">
        <v>0</v>
      </c>
      <c r="AY18" s="378">
        <v>0</v>
      </c>
      <c r="AZ18" s="356">
        <f t="shared" si="18"/>
        <v>0</v>
      </c>
      <c r="BA18" s="361">
        <v>0</v>
      </c>
      <c r="BB18" s="374">
        <v>0</v>
      </c>
      <c r="BC18" s="366">
        <v>0</v>
      </c>
      <c r="BD18" s="60">
        <v>0</v>
      </c>
      <c r="BE18" s="53">
        <f t="shared" si="19"/>
        <v>0</v>
      </c>
      <c r="BF18" s="53">
        <v>0</v>
      </c>
      <c r="BG18" s="53">
        <v>0</v>
      </c>
      <c r="BH18" s="53">
        <v>0</v>
      </c>
      <c r="BI18" s="53">
        <v>0</v>
      </c>
      <c r="BJ18" s="88">
        <f t="shared" si="20"/>
        <v>0</v>
      </c>
      <c r="BK18" s="54">
        <v>0</v>
      </c>
      <c r="BL18" s="54">
        <v>0</v>
      </c>
      <c r="BM18" s="89">
        <v>0</v>
      </c>
      <c r="BN18" s="125">
        <f t="shared" si="21"/>
        <v>0</v>
      </c>
      <c r="BO18" s="53">
        <v>0</v>
      </c>
      <c r="BP18" s="53">
        <v>0</v>
      </c>
      <c r="BQ18" s="86">
        <v>0</v>
      </c>
      <c r="BR18" s="356">
        <f t="shared" si="7"/>
        <v>0</v>
      </c>
      <c r="BS18" s="127">
        <f t="shared" si="8"/>
        <v>0</v>
      </c>
      <c r="BT18" s="158">
        <f>H18+I18+AF18+AP18+AZ18+BJ18+BS18+M18</f>
        <v>11344.458000000001</v>
      </c>
      <c r="BU18" s="57">
        <f t="shared" si="22"/>
        <v>11344.458000000001</v>
      </c>
      <c r="BV18" s="14">
        <f t="shared" si="23"/>
        <v>0</v>
      </c>
      <c r="BZ18" s="118">
        <f t="shared" si="10"/>
        <v>11100</v>
      </c>
      <c r="CB18" s="13" t="s">
        <v>108</v>
      </c>
    </row>
    <row r="19" spans="1:80" s="13" customFormat="1" ht="48" customHeight="1" x14ac:dyDescent="0.2">
      <c r="A19" s="136">
        <v>1</v>
      </c>
      <c r="B19" s="52" t="s">
        <v>62</v>
      </c>
      <c r="C19" s="273" t="s">
        <v>72</v>
      </c>
      <c r="D19" s="222" t="s">
        <v>82</v>
      </c>
      <c r="E19" s="435">
        <v>7</v>
      </c>
      <c r="F19" s="224" t="s">
        <v>34</v>
      </c>
      <c r="G19" s="275">
        <v>5456</v>
      </c>
      <c r="H19" s="160">
        <v>1530.4690000000001</v>
      </c>
      <c r="I19" s="329">
        <f>J19+K19+N19</f>
        <v>2307.8000000000002</v>
      </c>
      <c r="J19" s="55">
        <f>217.8</f>
        <v>217.8</v>
      </c>
      <c r="K19" s="56">
        <f>1820+270</f>
        <v>2090</v>
      </c>
      <c r="L19" s="56">
        <v>0</v>
      </c>
      <c r="M19" s="56">
        <v>0</v>
      </c>
      <c r="N19" s="74">
        <v>0</v>
      </c>
      <c r="O19" s="72">
        <v>3147</v>
      </c>
      <c r="P19" s="143" t="s">
        <v>122</v>
      </c>
      <c r="Q19" s="309" t="s">
        <v>42</v>
      </c>
      <c r="R19" s="329">
        <f>S19+T19+U19+V19+W19</f>
        <v>0</v>
      </c>
      <c r="S19" s="101">
        <v>0</v>
      </c>
      <c r="T19" s="101">
        <v>0</v>
      </c>
      <c r="U19" s="101">
        <v>0</v>
      </c>
      <c r="V19" s="101">
        <v>0</v>
      </c>
      <c r="W19" s="338">
        <v>0</v>
      </c>
      <c r="X19" s="77"/>
      <c r="Y19" s="384">
        <f t="shared" si="12"/>
        <v>2307.8000000000002</v>
      </c>
      <c r="Z19" s="53">
        <f t="shared" si="13"/>
        <v>217.8</v>
      </c>
      <c r="AA19" s="53">
        <v>2090</v>
      </c>
      <c r="AB19" s="53">
        <f t="shared" si="4"/>
        <v>0</v>
      </c>
      <c r="AC19" s="53">
        <f t="shared" si="5"/>
        <v>0</v>
      </c>
      <c r="AD19" s="53">
        <f t="shared" si="6"/>
        <v>0</v>
      </c>
      <c r="AE19" s="79">
        <v>0</v>
      </c>
      <c r="AF19" s="356">
        <f t="shared" si="14"/>
        <v>26000</v>
      </c>
      <c r="AG19" s="50">
        <v>0</v>
      </c>
      <c r="AH19" s="374">
        <v>26000</v>
      </c>
      <c r="AI19" s="417">
        <v>0</v>
      </c>
      <c r="AJ19" s="71">
        <v>0</v>
      </c>
      <c r="AK19" s="131">
        <f t="shared" si="15"/>
        <v>0</v>
      </c>
      <c r="AL19" s="53">
        <v>0</v>
      </c>
      <c r="AM19" s="53">
        <v>0</v>
      </c>
      <c r="AN19" s="53">
        <v>0</v>
      </c>
      <c r="AO19" s="86">
        <v>0</v>
      </c>
      <c r="AP19" s="355">
        <f t="shared" si="16"/>
        <v>27610</v>
      </c>
      <c r="AQ19" s="54">
        <v>0</v>
      </c>
      <c r="AR19" s="60">
        <v>27610</v>
      </c>
      <c r="AS19" s="54">
        <v>0</v>
      </c>
      <c r="AT19" s="386">
        <v>0</v>
      </c>
      <c r="AU19" s="384">
        <f t="shared" si="28"/>
        <v>0</v>
      </c>
      <c r="AV19" s="53">
        <v>0</v>
      </c>
      <c r="AW19" s="53">
        <v>0</v>
      </c>
      <c r="AX19" s="79">
        <v>0</v>
      </c>
      <c r="AY19" s="378">
        <v>27610</v>
      </c>
      <c r="AZ19" s="356">
        <f t="shared" si="18"/>
        <v>0</v>
      </c>
      <c r="BA19" s="361">
        <v>0</v>
      </c>
      <c r="BB19" s="374">
        <v>0</v>
      </c>
      <c r="BC19" s="366">
        <v>0</v>
      </c>
      <c r="BD19" s="60">
        <v>0</v>
      </c>
      <c r="BE19" s="53">
        <f t="shared" si="19"/>
        <v>0</v>
      </c>
      <c r="BF19" s="53">
        <v>0</v>
      </c>
      <c r="BG19" s="53">
        <v>0</v>
      </c>
      <c r="BH19" s="53">
        <v>0</v>
      </c>
      <c r="BI19" s="53">
        <v>26000</v>
      </c>
      <c r="BJ19" s="88">
        <f>BK19</f>
        <v>0</v>
      </c>
      <c r="BK19" s="54">
        <v>0</v>
      </c>
      <c r="BL19" s="54">
        <v>0</v>
      </c>
      <c r="BM19" s="89">
        <v>0</v>
      </c>
      <c r="BN19" s="125">
        <f>BO19</f>
        <v>0</v>
      </c>
      <c r="BO19" s="53">
        <v>0</v>
      </c>
      <c r="BP19" s="53">
        <v>0</v>
      </c>
      <c r="BQ19" s="86">
        <v>0</v>
      </c>
      <c r="BR19" s="355">
        <f t="shared" si="7"/>
        <v>0</v>
      </c>
      <c r="BS19" s="127">
        <f t="shared" si="8"/>
        <v>53610</v>
      </c>
      <c r="BT19" s="158">
        <f>H19+I19+AF19+AP19+AZ19+BJ19+M19</f>
        <v>57448.269</v>
      </c>
      <c r="BU19" s="57">
        <f t="shared" si="22"/>
        <v>57448.269</v>
      </c>
      <c r="BV19" s="105">
        <f t="shared" si="23"/>
        <v>0</v>
      </c>
      <c r="BZ19" s="118">
        <f t="shared" si="10"/>
        <v>2090</v>
      </c>
      <c r="CB19" s="13" t="s">
        <v>108</v>
      </c>
    </row>
    <row r="20" spans="1:80" s="13" customFormat="1" ht="48" customHeight="1" x14ac:dyDescent="0.2">
      <c r="A20" s="136">
        <v>1</v>
      </c>
      <c r="B20" s="52" t="s">
        <v>62</v>
      </c>
      <c r="C20" s="273" t="s">
        <v>73</v>
      </c>
      <c r="D20" s="426"/>
      <c r="E20" s="435">
        <v>7</v>
      </c>
      <c r="F20" s="224" t="s">
        <v>38</v>
      </c>
      <c r="G20" s="275">
        <v>5867</v>
      </c>
      <c r="H20" s="160">
        <v>1361.25</v>
      </c>
      <c r="I20" s="329">
        <f t="shared" si="11"/>
        <v>10500</v>
      </c>
      <c r="J20" s="55">
        <v>500</v>
      </c>
      <c r="K20" s="56">
        <v>10000</v>
      </c>
      <c r="L20" s="56">
        <v>0</v>
      </c>
      <c r="M20" s="56">
        <v>0</v>
      </c>
      <c r="N20" s="74">
        <v>0</v>
      </c>
      <c r="O20" s="72">
        <v>3127</v>
      </c>
      <c r="P20" s="143">
        <v>6121</v>
      </c>
      <c r="Q20" s="309" t="s">
        <v>42</v>
      </c>
      <c r="R20" s="329">
        <f t="shared" ref="R20:R25" si="29">S20+T20+U20+V20+W20</f>
        <v>-9100</v>
      </c>
      <c r="S20" s="101">
        <v>0</v>
      </c>
      <c r="T20" s="101">
        <v>-9100</v>
      </c>
      <c r="U20" s="101">
        <v>0</v>
      </c>
      <c r="V20" s="101">
        <v>0</v>
      </c>
      <c r="W20" s="338">
        <v>0</v>
      </c>
      <c r="X20" s="77"/>
      <c r="Y20" s="384">
        <f t="shared" si="12"/>
        <v>1400</v>
      </c>
      <c r="Z20" s="53">
        <f t="shared" ref="Z20:Z22" si="30">J20+S20</f>
        <v>500</v>
      </c>
      <c r="AA20" s="53">
        <f t="shared" ref="AA20:AA34" si="31">K20+T20</f>
        <v>900</v>
      </c>
      <c r="AB20" s="53">
        <f t="shared" si="4"/>
        <v>0</v>
      </c>
      <c r="AC20" s="53">
        <f t="shared" si="5"/>
        <v>0</v>
      </c>
      <c r="AD20" s="53">
        <f t="shared" si="6"/>
        <v>0</v>
      </c>
      <c r="AE20" s="79">
        <v>0</v>
      </c>
      <c r="AF20" s="356">
        <f t="shared" si="14"/>
        <v>65000</v>
      </c>
      <c r="AG20" s="50">
        <v>0</v>
      </c>
      <c r="AH20" s="388">
        <v>65000</v>
      </c>
      <c r="AI20" s="417">
        <v>0</v>
      </c>
      <c r="AJ20" s="71">
        <v>0</v>
      </c>
      <c r="AK20" s="131">
        <f t="shared" si="15"/>
        <v>60000</v>
      </c>
      <c r="AL20" s="53">
        <v>0</v>
      </c>
      <c r="AM20" s="53">
        <v>60000</v>
      </c>
      <c r="AN20" s="53">
        <v>0</v>
      </c>
      <c r="AO20" s="86">
        <v>0</v>
      </c>
      <c r="AP20" s="355">
        <f t="shared" si="16"/>
        <v>0</v>
      </c>
      <c r="AQ20" s="54">
        <v>0</v>
      </c>
      <c r="AR20" s="54">
        <v>0</v>
      </c>
      <c r="AS20" s="54">
        <v>0</v>
      </c>
      <c r="AT20" s="386">
        <v>0</v>
      </c>
      <c r="AU20" s="384">
        <f>AV20+AW20</f>
        <v>14100</v>
      </c>
      <c r="AV20" s="53">
        <v>2149.5</v>
      </c>
      <c r="AW20" s="53">
        <v>11950.5</v>
      </c>
      <c r="AX20" s="79">
        <v>0</v>
      </c>
      <c r="AY20" s="378">
        <v>0</v>
      </c>
      <c r="AZ20" s="356">
        <f t="shared" si="18"/>
        <v>0</v>
      </c>
      <c r="BA20" s="361">
        <v>0</v>
      </c>
      <c r="BB20" s="374">
        <v>0</v>
      </c>
      <c r="BC20" s="366">
        <v>0</v>
      </c>
      <c r="BD20" s="60">
        <v>0</v>
      </c>
      <c r="BE20" s="53">
        <f t="shared" si="19"/>
        <v>0</v>
      </c>
      <c r="BF20" s="53">
        <v>0</v>
      </c>
      <c r="BG20" s="53">
        <v>0</v>
      </c>
      <c r="BH20" s="53">
        <v>0</v>
      </c>
      <c r="BI20" s="53">
        <v>0</v>
      </c>
      <c r="BJ20" s="88">
        <f t="shared" si="20"/>
        <v>0</v>
      </c>
      <c r="BK20" s="54">
        <v>0</v>
      </c>
      <c r="BL20" s="54">
        <v>0</v>
      </c>
      <c r="BM20" s="89">
        <v>0</v>
      </c>
      <c r="BN20" s="125">
        <f t="shared" si="21"/>
        <v>0</v>
      </c>
      <c r="BO20" s="53">
        <v>0</v>
      </c>
      <c r="BP20" s="53">
        <v>0</v>
      </c>
      <c r="BQ20" s="86">
        <v>0</v>
      </c>
      <c r="BR20" s="356">
        <f t="shared" si="7"/>
        <v>0</v>
      </c>
      <c r="BS20" s="127">
        <f t="shared" si="8"/>
        <v>0</v>
      </c>
      <c r="BT20" s="288">
        <f>H20+I20+AF20+AP20+AZ20+BJ20+BS20+M20</f>
        <v>76861.25</v>
      </c>
      <c r="BU20" s="57">
        <f t="shared" si="22"/>
        <v>76861.25</v>
      </c>
      <c r="BV20" s="14">
        <f t="shared" ref="BV20:BV25" si="32">BT20-BU20</f>
        <v>0</v>
      </c>
      <c r="BZ20" s="118">
        <f t="shared" si="10"/>
        <v>72850.5</v>
      </c>
      <c r="CB20" s="13" t="s">
        <v>108</v>
      </c>
    </row>
    <row r="21" spans="1:80" s="13" customFormat="1" ht="50.25" customHeight="1" x14ac:dyDescent="0.2">
      <c r="A21" s="136">
        <v>1</v>
      </c>
      <c r="B21" s="52" t="s">
        <v>62</v>
      </c>
      <c r="C21" s="273" t="s">
        <v>73</v>
      </c>
      <c r="D21" s="222" t="s">
        <v>103</v>
      </c>
      <c r="E21" s="435">
        <v>7</v>
      </c>
      <c r="F21" s="224" t="s">
        <v>75</v>
      </c>
      <c r="G21" s="275">
        <v>5879</v>
      </c>
      <c r="H21" s="160">
        <v>553.17000000000007</v>
      </c>
      <c r="I21" s="329">
        <f t="shared" si="11"/>
        <v>713</v>
      </c>
      <c r="J21" s="56">
        <v>0</v>
      </c>
      <c r="K21" s="56">
        <f>500+213</f>
        <v>713</v>
      </c>
      <c r="L21" s="56">
        <v>0</v>
      </c>
      <c r="M21" s="56">
        <v>0</v>
      </c>
      <c r="N21" s="74">
        <v>0</v>
      </c>
      <c r="O21" s="72">
        <v>3121</v>
      </c>
      <c r="P21" s="143">
        <v>6121</v>
      </c>
      <c r="Q21" s="309" t="s">
        <v>42</v>
      </c>
      <c r="R21" s="329">
        <f t="shared" si="29"/>
        <v>0</v>
      </c>
      <c r="S21" s="101">
        <v>0</v>
      </c>
      <c r="T21" s="101">
        <v>0</v>
      </c>
      <c r="U21" s="101">
        <v>0</v>
      </c>
      <c r="V21" s="101">
        <v>0</v>
      </c>
      <c r="W21" s="338">
        <v>0</v>
      </c>
      <c r="X21" s="77"/>
      <c r="Y21" s="384">
        <f t="shared" si="12"/>
        <v>713</v>
      </c>
      <c r="Z21" s="53">
        <f t="shared" si="30"/>
        <v>0</v>
      </c>
      <c r="AA21" s="53">
        <f t="shared" si="31"/>
        <v>713</v>
      </c>
      <c r="AB21" s="53">
        <f t="shared" si="4"/>
        <v>0</v>
      </c>
      <c r="AC21" s="53">
        <f t="shared" si="5"/>
        <v>0</v>
      </c>
      <c r="AD21" s="53">
        <f t="shared" si="6"/>
        <v>0</v>
      </c>
      <c r="AE21" s="79">
        <v>0</v>
      </c>
      <c r="AF21" s="356">
        <f>AG21+AH21+AI21</f>
        <v>29787</v>
      </c>
      <c r="AG21" s="50">
        <v>0</v>
      </c>
      <c r="AH21" s="349">
        <f>30000-213</f>
        <v>29787</v>
      </c>
      <c r="AI21" s="417">
        <v>0</v>
      </c>
      <c r="AJ21" s="71">
        <v>0</v>
      </c>
      <c r="AK21" s="131">
        <f t="shared" si="15"/>
        <v>0</v>
      </c>
      <c r="AL21" s="53">
        <v>0</v>
      </c>
      <c r="AM21" s="15">
        <v>0</v>
      </c>
      <c r="AN21" s="53">
        <v>0</v>
      </c>
      <c r="AO21" s="86">
        <v>15000</v>
      </c>
      <c r="AP21" s="355">
        <f t="shared" si="16"/>
        <v>0</v>
      </c>
      <c r="AQ21" s="54">
        <v>0</v>
      </c>
      <c r="AR21" s="54">
        <v>0</v>
      </c>
      <c r="AS21" s="54">
        <v>0</v>
      </c>
      <c r="AT21" s="386">
        <v>0</v>
      </c>
      <c r="AU21" s="384">
        <f t="shared" si="28"/>
        <v>0</v>
      </c>
      <c r="AV21" s="53">
        <v>0</v>
      </c>
      <c r="AW21" s="53">
        <v>0</v>
      </c>
      <c r="AX21" s="79">
        <v>0</v>
      </c>
      <c r="AY21" s="378">
        <v>14787</v>
      </c>
      <c r="AZ21" s="356">
        <f t="shared" si="18"/>
        <v>0</v>
      </c>
      <c r="BA21" s="361">
        <v>0</v>
      </c>
      <c r="BB21" s="374">
        <v>0</v>
      </c>
      <c r="BC21" s="366">
        <v>0</v>
      </c>
      <c r="BD21" s="60">
        <v>0</v>
      </c>
      <c r="BE21" s="53">
        <f t="shared" si="19"/>
        <v>0</v>
      </c>
      <c r="BF21" s="53">
        <v>0</v>
      </c>
      <c r="BG21" s="53">
        <v>0</v>
      </c>
      <c r="BH21" s="53">
        <v>0</v>
      </c>
      <c r="BI21" s="53">
        <v>0</v>
      </c>
      <c r="BJ21" s="88">
        <f t="shared" si="20"/>
        <v>0</v>
      </c>
      <c r="BK21" s="54">
        <v>0</v>
      </c>
      <c r="BL21" s="54">
        <v>0</v>
      </c>
      <c r="BM21" s="89">
        <v>0</v>
      </c>
      <c r="BN21" s="125">
        <f t="shared" si="21"/>
        <v>0</v>
      </c>
      <c r="BO21" s="53">
        <v>0</v>
      </c>
      <c r="BP21" s="53">
        <v>0</v>
      </c>
      <c r="BQ21" s="86">
        <v>0</v>
      </c>
      <c r="BR21" s="355">
        <f t="shared" si="7"/>
        <v>0</v>
      </c>
      <c r="BS21" s="127">
        <f t="shared" si="8"/>
        <v>29787</v>
      </c>
      <c r="BT21" s="288">
        <f>H21+I21+AF21+AP21+AZ21+BJ21+M21</f>
        <v>31053.17</v>
      </c>
      <c r="BU21" s="57">
        <f t="shared" si="22"/>
        <v>31053.17</v>
      </c>
      <c r="BV21" s="14">
        <f t="shared" si="32"/>
        <v>0</v>
      </c>
      <c r="BZ21" s="118">
        <f t="shared" si="10"/>
        <v>713</v>
      </c>
      <c r="CB21" s="13" t="s">
        <v>108</v>
      </c>
    </row>
    <row r="22" spans="1:80" s="13" customFormat="1" ht="48" customHeight="1" thickBot="1" x14ac:dyDescent="0.25">
      <c r="A22" s="137">
        <v>1</v>
      </c>
      <c r="B22" s="138" t="s">
        <v>71</v>
      </c>
      <c r="C22" s="139" t="s">
        <v>74</v>
      </c>
      <c r="D22" s="427" t="s">
        <v>103</v>
      </c>
      <c r="E22" s="437">
        <v>7</v>
      </c>
      <c r="F22" s="280" t="s">
        <v>147</v>
      </c>
      <c r="G22" s="277" t="s">
        <v>68</v>
      </c>
      <c r="H22" s="162">
        <v>0</v>
      </c>
      <c r="I22" s="332">
        <f t="shared" si="11"/>
        <v>9350</v>
      </c>
      <c r="J22" s="147">
        <v>9350</v>
      </c>
      <c r="K22" s="147">
        <v>0</v>
      </c>
      <c r="L22" s="147">
        <v>0</v>
      </c>
      <c r="M22" s="147">
        <v>174.3</v>
      </c>
      <c r="N22" s="75">
        <v>0</v>
      </c>
      <c r="O22" s="314">
        <v>3127</v>
      </c>
      <c r="P22" s="315">
        <v>6351</v>
      </c>
      <c r="Q22" s="316">
        <v>9350000</v>
      </c>
      <c r="R22" s="332">
        <f t="shared" si="29"/>
        <v>0</v>
      </c>
      <c r="S22" s="340">
        <v>-9350</v>
      </c>
      <c r="T22" s="340">
        <v>9350</v>
      </c>
      <c r="U22" s="340">
        <v>0</v>
      </c>
      <c r="V22" s="340">
        <v>0</v>
      </c>
      <c r="W22" s="341">
        <v>0</v>
      </c>
      <c r="X22" s="183">
        <v>0</v>
      </c>
      <c r="Y22" s="385">
        <f t="shared" si="12"/>
        <v>9350</v>
      </c>
      <c r="Z22" s="188">
        <f t="shared" si="30"/>
        <v>0</v>
      </c>
      <c r="AA22" s="188">
        <f t="shared" si="31"/>
        <v>9350</v>
      </c>
      <c r="AB22" s="188">
        <f t="shared" si="4"/>
        <v>0</v>
      </c>
      <c r="AC22" s="188">
        <f t="shared" ref="AC22:AC35" si="33">M22+V22</f>
        <v>174.3</v>
      </c>
      <c r="AD22" s="188">
        <v>0</v>
      </c>
      <c r="AE22" s="193">
        <v>0</v>
      </c>
      <c r="AF22" s="358">
        <f t="shared" si="14"/>
        <v>0</v>
      </c>
      <c r="AG22" s="191">
        <v>0</v>
      </c>
      <c r="AH22" s="350">
        <v>0</v>
      </c>
      <c r="AI22" s="419">
        <v>0</v>
      </c>
      <c r="AJ22" s="187">
        <v>0</v>
      </c>
      <c r="AK22" s="184">
        <f t="shared" si="15"/>
        <v>0</v>
      </c>
      <c r="AL22" s="188">
        <v>0</v>
      </c>
      <c r="AM22" s="188">
        <v>0</v>
      </c>
      <c r="AN22" s="188">
        <v>0</v>
      </c>
      <c r="AO22" s="189">
        <v>0</v>
      </c>
      <c r="AP22" s="357">
        <f t="shared" si="16"/>
        <v>0</v>
      </c>
      <c r="AQ22" s="191">
        <v>0</v>
      </c>
      <c r="AR22" s="191">
        <v>0</v>
      </c>
      <c r="AS22" s="191">
        <v>0</v>
      </c>
      <c r="AT22" s="389">
        <v>0</v>
      </c>
      <c r="AU22" s="385">
        <f t="shared" si="28"/>
        <v>0</v>
      </c>
      <c r="AV22" s="188">
        <v>0</v>
      </c>
      <c r="AW22" s="188">
        <v>0</v>
      </c>
      <c r="AX22" s="193">
        <v>0</v>
      </c>
      <c r="AY22" s="380">
        <v>0</v>
      </c>
      <c r="AZ22" s="358">
        <f t="shared" si="18"/>
        <v>0</v>
      </c>
      <c r="BA22" s="219">
        <v>0</v>
      </c>
      <c r="BB22" s="350">
        <v>0</v>
      </c>
      <c r="BC22" s="369">
        <v>0</v>
      </c>
      <c r="BD22" s="219">
        <v>0</v>
      </c>
      <c r="BE22" s="188">
        <f t="shared" si="19"/>
        <v>0</v>
      </c>
      <c r="BF22" s="188">
        <v>0</v>
      </c>
      <c r="BG22" s="188">
        <v>0</v>
      </c>
      <c r="BH22" s="188">
        <v>0</v>
      </c>
      <c r="BI22" s="188">
        <v>0</v>
      </c>
      <c r="BJ22" s="190">
        <f t="shared" si="20"/>
        <v>0</v>
      </c>
      <c r="BK22" s="191">
        <v>0</v>
      </c>
      <c r="BL22" s="191">
        <v>0</v>
      </c>
      <c r="BM22" s="192">
        <v>0</v>
      </c>
      <c r="BN22" s="195">
        <f t="shared" si="21"/>
        <v>0</v>
      </c>
      <c r="BO22" s="188">
        <v>0</v>
      </c>
      <c r="BP22" s="188">
        <v>0</v>
      </c>
      <c r="BQ22" s="189">
        <v>0</v>
      </c>
      <c r="BR22" s="358">
        <f t="shared" si="7"/>
        <v>0</v>
      </c>
      <c r="BS22" s="189">
        <f t="shared" si="8"/>
        <v>0</v>
      </c>
      <c r="BT22" s="196">
        <f>H22+I22+AF22+AP22+AZ22+BJ22+M22</f>
        <v>9524.2999999999993</v>
      </c>
      <c r="BU22" s="197">
        <f t="shared" si="22"/>
        <v>9524.2999999999993</v>
      </c>
      <c r="BV22" s="105">
        <f t="shared" si="32"/>
        <v>0</v>
      </c>
      <c r="BW22" s="111"/>
      <c r="BZ22" s="118">
        <f t="shared" si="10"/>
        <v>9350</v>
      </c>
      <c r="CB22" s="13" t="s">
        <v>108</v>
      </c>
    </row>
    <row r="23" spans="1:80" s="13" customFormat="1" ht="48" customHeight="1" x14ac:dyDescent="0.2">
      <c r="A23" s="163">
        <v>2</v>
      </c>
      <c r="B23" s="250" t="s">
        <v>59</v>
      </c>
      <c r="C23" s="116" t="s">
        <v>73</v>
      </c>
      <c r="D23" s="428" t="s">
        <v>100</v>
      </c>
      <c r="E23" s="436">
        <v>16</v>
      </c>
      <c r="F23" s="199" t="s">
        <v>80</v>
      </c>
      <c r="G23" s="200">
        <v>4191</v>
      </c>
      <c r="H23" s="201">
        <v>0</v>
      </c>
      <c r="I23" s="331">
        <f t="shared" si="0"/>
        <v>48500</v>
      </c>
      <c r="J23" s="202">
        <v>7500</v>
      </c>
      <c r="K23" s="202">
        <v>41000</v>
      </c>
      <c r="L23" s="202">
        <v>0</v>
      </c>
      <c r="M23" s="202">
        <v>0</v>
      </c>
      <c r="N23" s="203">
        <v>0</v>
      </c>
      <c r="O23" s="311">
        <v>2212</v>
      </c>
      <c r="P23" s="312">
        <v>6351</v>
      </c>
      <c r="Q23" s="313">
        <v>48500000</v>
      </c>
      <c r="R23" s="331">
        <f t="shared" si="29"/>
        <v>-48500</v>
      </c>
      <c r="S23" s="206">
        <v>-7500</v>
      </c>
      <c r="T23" s="206">
        <v>-41000</v>
      </c>
      <c r="U23" s="206">
        <v>0</v>
      </c>
      <c r="V23" s="206">
        <v>0</v>
      </c>
      <c r="W23" s="339">
        <v>0</v>
      </c>
      <c r="X23" s="204"/>
      <c r="Y23" s="131">
        <f t="shared" si="12"/>
        <v>0</v>
      </c>
      <c r="Z23" s="208">
        <f t="shared" si="2"/>
        <v>0</v>
      </c>
      <c r="AA23" s="208">
        <f t="shared" si="31"/>
        <v>0</v>
      </c>
      <c r="AB23" s="208">
        <f t="shared" si="4"/>
        <v>0</v>
      </c>
      <c r="AC23" s="208">
        <f t="shared" si="33"/>
        <v>0</v>
      </c>
      <c r="AD23" s="208">
        <f>N23+W23</f>
        <v>0</v>
      </c>
      <c r="AE23" s="208">
        <v>-48500000</v>
      </c>
      <c r="AF23" s="348">
        <f t="shared" si="14"/>
        <v>0</v>
      </c>
      <c r="AG23" s="205">
        <v>0</v>
      </c>
      <c r="AH23" s="206">
        <v>0</v>
      </c>
      <c r="AI23" s="205">
        <v>0</v>
      </c>
      <c r="AJ23" s="207">
        <v>0</v>
      </c>
      <c r="AK23" s="131">
        <f t="shared" si="15"/>
        <v>60000</v>
      </c>
      <c r="AL23" s="208">
        <v>60000</v>
      </c>
      <c r="AM23" s="208">
        <v>0</v>
      </c>
      <c r="AN23" s="208">
        <v>0</v>
      </c>
      <c r="AO23" s="209">
        <v>0</v>
      </c>
      <c r="AP23" s="356">
        <f t="shared" si="16"/>
        <v>0</v>
      </c>
      <c r="AQ23" s="210">
        <v>0</v>
      </c>
      <c r="AR23" s="210">
        <v>0</v>
      </c>
      <c r="AS23" s="210">
        <v>0</v>
      </c>
      <c r="AT23" s="387">
        <v>0</v>
      </c>
      <c r="AU23" s="384">
        <f t="shared" si="28"/>
        <v>0</v>
      </c>
      <c r="AV23" s="208">
        <v>0</v>
      </c>
      <c r="AW23" s="208">
        <v>0</v>
      </c>
      <c r="AX23" s="212">
        <v>0</v>
      </c>
      <c r="AY23" s="379">
        <v>0</v>
      </c>
      <c r="AZ23" s="356">
        <f t="shared" si="18"/>
        <v>0</v>
      </c>
      <c r="BA23" s="363">
        <v>0</v>
      </c>
      <c r="BB23" s="375">
        <v>0</v>
      </c>
      <c r="BC23" s="368">
        <v>0</v>
      </c>
      <c r="BD23" s="270">
        <v>0</v>
      </c>
      <c r="BE23" s="208">
        <f t="shared" si="19"/>
        <v>0</v>
      </c>
      <c r="BF23" s="213">
        <v>0</v>
      </c>
      <c r="BG23" s="208">
        <v>0</v>
      </c>
      <c r="BH23" s="208">
        <v>0</v>
      </c>
      <c r="BI23" s="208">
        <v>0</v>
      </c>
      <c r="BJ23" s="133">
        <f t="shared" si="20"/>
        <v>0</v>
      </c>
      <c r="BK23" s="210">
        <v>0</v>
      </c>
      <c r="BL23" s="210">
        <v>0</v>
      </c>
      <c r="BM23" s="211">
        <v>0</v>
      </c>
      <c r="BN23" s="214">
        <f t="shared" si="21"/>
        <v>0</v>
      </c>
      <c r="BO23" s="208">
        <v>0</v>
      </c>
      <c r="BP23" s="208">
        <v>0</v>
      </c>
      <c r="BQ23" s="209">
        <v>0</v>
      </c>
      <c r="BR23" s="356">
        <f t="shared" si="7"/>
        <v>0</v>
      </c>
      <c r="BS23" s="414">
        <f t="shared" si="8"/>
        <v>0</v>
      </c>
      <c r="BT23" s="215">
        <f>H23+I23+AF23+AP23+AZ23+BJ23+BS23+M23</f>
        <v>48500</v>
      </c>
      <c r="BU23" s="216">
        <f t="shared" si="22"/>
        <v>60000</v>
      </c>
      <c r="BV23" s="103">
        <f t="shared" si="32"/>
        <v>-11500</v>
      </c>
      <c r="BW23" s="13" t="s">
        <v>86</v>
      </c>
      <c r="BZ23" s="117">
        <f t="shared" si="10"/>
        <v>0</v>
      </c>
      <c r="CB23" s="13" t="s">
        <v>107</v>
      </c>
    </row>
    <row r="24" spans="1:80" s="13" customFormat="1" ht="42" x14ac:dyDescent="0.2">
      <c r="A24" s="136">
        <v>2</v>
      </c>
      <c r="B24" s="52" t="s">
        <v>60</v>
      </c>
      <c r="C24" s="273" t="s">
        <v>73</v>
      </c>
      <c r="D24" s="423" t="s">
        <v>101</v>
      </c>
      <c r="E24" s="435">
        <v>7</v>
      </c>
      <c r="F24" s="224" t="s">
        <v>29</v>
      </c>
      <c r="G24" s="275">
        <v>5955</v>
      </c>
      <c r="H24" s="160">
        <v>5099.91</v>
      </c>
      <c r="I24" s="329">
        <f>J24+K24+N24</f>
        <v>50169.4</v>
      </c>
      <c r="J24" s="55">
        <v>30169.4</v>
      </c>
      <c r="K24" s="56">
        <v>20000</v>
      </c>
      <c r="L24" s="56">
        <v>0</v>
      </c>
      <c r="M24" s="56">
        <v>0</v>
      </c>
      <c r="N24" s="74">
        <v>0</v>
      </c>
      <c r="O24" s="72">
        <v>3322</v>
      </c>
      <c r="P24" s="143">
        <v>5171</v>
      </c>
      <c r="Q24" s="309" t="s">
        <v>42</v>
      </c>
      <c r="R24" s="329">
        <f>S24+T24+U24+V24+W24</f>
        <v>-45000</v>
      </c>
      <c r="S24" s="101">
        <v>-30000</v>
      </c>
      <c r="T24" s="101">
        <v>-15000</v>
      </c>
      <c r="U24" s="101">
        <v>0</v>
      </c>
      <c r="V24" s="101">
        <v>0</v>
      </c>
      <c r="W24" s="338">
        <v>0</v>
      </c>
      <c r="X24" s="77"/>
      <c r="Y24" s="384">
        <f>Z24+AA24</f>
        <v>5169.4000000000015</v>
      </c>
      <c r="Z24" s="53">
        <f>J24+S24</f>
        <v>169.40000000000146</v>
      </c>
      <c r="AA24" s="53">
        <f>K24+T24</f>
        <v>5000</v>
      </c>
      <c r="AB24" s="53">
        <f>U24+L24</f>
        <v>0</v>
      </c>
      <c r="AC24" s="53">
        <f>M24+V24</f>
        <v>0</v>
      </c>
      <c r="AD24" s="53">
        <f>N24+W24</f>
        <v>0</v>
      </c>
      <c r="AE24" s="79">
        <v>0</v>
      </c>
      <c r="AF24" s="356">
        <f>AG24+AH24+AI24</f>
        <v>55000</v>
      </c>
      <c r="AG24" s="50">
        <v>0</v>
      </c>
      <c r="AH24" s="374">
        <f>55000</f>
        <v>55000</v>
      </c>
      <c r="AI24" s="417">
        <v>0</v>
      </c>
      <c r="AJ24" s="71">
        <v>0</v>
      </c>
      <c r="AK24" s="131">
        <f>AL24+AM24</f>
        <v>85000</v>
      </c>
      <c r="AL24" s="53">
        <v>30000</v>
      </c>
      <c r="AM24" s="53">
        <f>25000+30000</f>
        <v>55000</v>
      </c>
      <c r="AN24" s="53">
        <v>0</v>
      </c>
      <c r="AO24" s="86">
        <v>0</v>
      </c>
      <c r="AP24" s="355">
        <f>AQ24+AR24</f>
        <v>37000</v>
      </c>
      <c r="AQ24" s="54">
        <v>12443</v>
      </c>
      <c r="AR24" s="60">
        <v>24557</v>
      </c>
      <c r="AS24" s="54">
        <v>0</v>
      </c>
      <c r="AT24" s="386">
        <v>0</v>
      </c>
      <c r="AU24" s="384">
        <f>AV24+AW24</f>
        <v>60000</v>
      </c>
      <c r="AV24" s="53">
        <f>12443+8000</f>
        <v>20443</v>
      </c>
      <c r="AW24" s="53">
        <v>39557</v>
      </c>
      <c r="AX24" s="79">
        <v>0</v>
      </c>
      <c r="AY24" s="378">
        <v>0</v>
      </c>
      <c r="AZ24" s="356">
        <f>BA24+BB24</f>
        <v>0</v>
      </c>
      <c r="BA24" s="361">
        <v>0</v>
      </c>
      <c r="BB24" s="374">
        <v>0</v>
      </c>
      <c r="BC24" s="366">
        <v>0</v>
      </c>
      <c r="BD24" s="60">
        <v>0</v>
      </c>
      <c r="BE24" s="53">
        <f>BF24+BG24</f>
        <v>0</v>
      </c>
      <c r="BF24" s="53">
        <f>24557+50000-24557-50000</f>
        <v>0</v>
      </c>
      <c r="BG24" s="53">
        <v>0</v>
      </c>
      <c r="BH24" s="53">
        <v>0</v>
      </c>
      <c r="BI24" s="119">
        <v>0</v>
      </c>
      <c r="BJ24" s="88">
        <f>BK24</f>
        <v>0</v>
      </c>
      <c r="BK24" s="54">
        <v>0</v>
      </c>
      <c r="BL24" s="54">
        <v>0</v>
      </c>
      <c r="BM24" s="89">
        <v>0</v>
      </c>
      <c r="BN24" s="125">
        <f>BO24</f>
        <v>0</v>
      </c>
      <c r="BO24" s="53">
        <v>0</v>
      </c>
      <c r="BP24" s="53">
        <v>0</v>
      </c>
      <c r="BQ24" s="86">
        <v>0</v>
      </c>
      <c r="BR24" s="157">
        <f>BM24+BD24+AT24+AJ24+L24</f>
        <v>0</v>
      </c>
      <c r="BS24" s="127">
        <f>BQ24+BI24+AY24+AB24+AO24</f>
        <v>0</v>
      </c>
      <c r="BT24" s="158">
        <f>H24+I24+AF24+AP24+AZ24+BJ24+M24</f>
        <v>147269.31</v>
      </c>
      <c r="BU24" s="57">
        <f>H24+Y24+AK24+AU24+BE24+BN24+BS24+AC24</f>
        <v>155269.31</v>
      </c>
      <c r="BV24" s="14">
        <f>BT24-BU24</f>
        <v>-8000</v>
      </c>
      <c r="BZ24" s="117">
        <f>AA24+AM24+AW24+BG24</f>
        <v>99557</v>
      </c>
      <c r="CB24" s="13" t="s">
        <v>108</v>
      </c>
    </row>
    <row r="25" spans="1:80" s="13" customFormat="1" ht="48" customHeight="1" x14ac:dyDescent="0.2">
      <c r="A25" s="136">
        <v>2</v>
      </c>
      <c r="B25" s="52" t="s">
        <v>62</v>
      </c>
      <c r="C25" s="251" t="s">
        <v>73</v>
      </c>
      <c r="D25" s="424" t="s">
        <v>93</v>
      </c>
      <c r="E25" s="435">
        <v>7</v>
      </c>
      <c r="F25" s="148" t="s">
        <v>30</v>
      </c>
      <c r="G25" s="151">
        <v>4027</v>
      </c>
      <c r="H25" s="160">
        <v>330.73</v>
      </c>
      <c r="I25" s="329">
        <f>J25+K25+N25</f>
        <v>9202.27</v>
      </c>
      <c r="J25" s="55">
        <v>102.27</v>
      </c>
      <c r="K25" s="56">
        <v>9100</v>
      </c>
      <c r="L25" s="56">
        <v>0</v>
      </c>
      <c r="M25" s="56">
        <v>0</v>
      </c>
      <c r="N25" s="74">
        <v>0</v>
      </c>
      <c r="O25" s="72">
        <v>3121</v>
      </c>
      <c r="P25" s="143">
        <v>6121</v>
      </c>
      <c r="Q25" s="309" t="s">
        <v>42</v>
      </c>
      <c r="R25" s="329">
        <f t="shared" si="29"/>
        <v>-8965</v>
      </c>
      <c r="S25" s="101">
        <v>0</v>
      </c>
      <c r="T25" s="101">
        <v>-8965</v>
      </c>
      <c r="U25" s="101">
        <v>0</v>
      </c>
      <c r="V25" s="101">
        <v>0</v>
      </c>
      <c r="W25" s="338">
        <v>0</v>
      </c>
      <c r="X25" s="77"/>
      <c r="Y25" s="131">
        <f t="shared" si="12"/>
        <v>237.26999999999998</v>
      </c>
      <c r="Z25" s="53">
        <f>J25+S25</f>
        <v>102.27</v>
      </c>
      <c r="AA25" s="53">
        <f t="shared" si="31"/>
        <v>135</v>
      </c>
      <c r="AB25" s="53">
        <f t="shared" si="4"/>
        <v>0</v>
      </c>
      <c r="AC25" s="53">
        <f t="shared" si="33"/>
        <v>0</v>
      </c>
      <c r="AD25" s="53">
        <f>N25+W25</f>
        <v>0</v>
      </c>
      <c r="AE25" s="53">
        <v>0</v>
      </c>
      <c r="AF25" s="348">
        <f t="shared" si="14"/>
        <v>0</v>
      </c>
      <c r="AG25" s="50">
        <v>0</v>
      </c>
      <c r="AH25" s="51">
        <v>0</v>
      </c>
      <c r="AI25" s="50">
        <v>0</v>
      </c>
      <c r="AJ25" s="71">
        <v>0</v>
      </c>
      <c r="AK25" s="131">
        <f t="shared" si="15"/>
        <v>11000</v>
      </c>
      <c r="AL25" s="53">
        <v>0</v>
      </c>
      <c r="AM25" s="53">
        <f>8965+2035</f>
        <v>11000</v>
      </c>
      <c r="AN25" s="53">
        <v>0</v>
      </c>
      <c r="AO25" s="86">
        <v>0</v>
      </c>
      <c r="AP25" s="355">
        <f t="shared" si="16"/>
        <v>0</v>
      </c>
      <c r="AQ25" s="54">
        <v>0</v>
      </c>
      <c r="AR25" s="54">
        <v>0</v>
      </c>
      <c r="AS25" s="54">
        <v>0</v>
      </c>
      <c r="AT25" s="386">
        <v>0</v>
      </c>
      <c r="AU25" s="384">
        <f t="shared" si="28"/>
        <v>0</v>
      </c>
      <c r="AV25" s="53">
        <v>0</v>
      </c>
      <c r="AW25" s="53">
        <v>0</v>
      </c>
      <c r="AX25" s="79">
        <v>0</v>
      </c>
      <c r="AY25" s="378">
        <v>0</v>
      </c>
      <c r="AZ25" s="356">
        <f t="shared" si="18"/>
        <v>0</v>
      </c>
      <c r="BA25" s="361">
        <v>0</v>
      </c>
      <c r="BB25" s="374">
        <v>0</v>
      </c>
      <c r="BC25" s="366">
        <v>0</v>
      </c>
      <c r="BD25" s="60">
        <v>0</v>
      </c>
      <c r="BE25" s="53">
        <f t="shared" si="19"/>
        <v>0</v>
      </c>
      <c r="BF25" s="53">
        <v>0</v>
      </c>
      <c r="BG25" s="53">
        <v>0</v>
      </c>
      <c r="BH25" s="53">
        <v>0</v>
      </c>
      <c r="BI25" s="53">
        <v>0</v>
      </c>
      <c r="BJ25" s="88">
        <f t="shared" si="20"/>
        <v>0</v>
      </c>
      <c r="BK25" s="54">
        <v>0</v>
      </c>
      <c r="BL25" s="54">
        <v>0</v>
      </c>
      <c r="BM25" s="89">
        <v>0</v>
      </c>
      <c r="BN25" s="125">
        <f t="shared" si="21"/>
        <v>0</v>
      </c>
      <c r="BO25" s="53">
        <v>0</v>
      </c>
      <c r="BP25" s="53">
        <v>0</v>
      </c>
      <c r="BQ25" s="86">
        <v>0</v>
      </c>
      <c r="BR25" s="356">
        <f t="shared" si="7"/>
        <v>0</v>
      </c>
      <c r="BS25" s="127">
        <f t="shared" si="8"/>
        <v>0</v>
      </c>
      <c r="BT25" s="158">
        <f>H25+I25+AF25+AP25+AZ25+BJ25+BS25</f>
        <v>9533</v>
      </c>
      <c r="BU25" s="57">
        <f t="shared" si="22"/>
        <v>11568</v>
      </c>
      <c r="BV25" s="103">
        <f t="shared" si="32"/>
        <v>-2035</v>
      </c>
      <c r="BW25" s="13" t="s">
        <v>69</v>
      </c>
      <c r="BZ25" s="118">
        <f t="shared" si="10"/>
        <v>11135</v>
      </c>
      <c r="CB25" s="13" t="s">
        <v>107</v>
      </c>
    </row>
    <row r="26" spans="1:80" s="13" customFormat="1" ht="35.25" customHeight="1" x14ac:dyDescent="0.2">
      <c r="A26" s="156">
        <v>2</v>
      </c>
      <c r="B26" s="52" t="s">
        <v>62</v>
      </c>
      <c r="C26" s="251" t="s">
        <v>73</v>
      </c>
      <c r="D26" s="424" t="s">
        <v>93</v>
      </c>
      <c r="E26" s="435">
        <v>7</v>
      </c>
      <c r="F26" s="164" t="s">
        <v>36</v>
      </c>
      <c r="G26" s="151">
        <v>5730</v>
      </c>
      <c r="H26" s="160">
        <v>3429.0223999999998</v>
      </c>
      <c r="I26" s="329">
        <f>J26+K26+N26</f>
        <v>123794.34999999999</v>
      </c>
      <c r="J26" s="55">
        <f>1698.7-1100</f>
        <v>598.70000000000005</v>
      </c>
      <c r="K26" s="56">
        <v>123195.65</v>
      </c>
      <c r="L26" s="56">
        <v>0</v>
      </c>
      <c r="M26" s="56">
        <v>0</v>
      </c>
      <c r="N26" s="74">
        <v>0</v>
      </c>
      <c r="O26" s="72">
        <v>3114</v>
      </c>
      <c r="P26" s="143">
        <v>6121</v>
      </c>
      <c r="Q26" s="317" t="s">
        <v>42</v>
      </c>
      <c r="R26" s="329">
        <f>S26+T26+U26+V26+W26</f>
        <v>4000</v>
      </c>
      <c r="S26" s="101">
        <v>0</v>
      </c>
      <c r="T26" s="101">
        <v>4000</v>
      </c>
      <c r="U26" s="101">
        <v>0</v>
      </c>
      <c r="V26" s="101">
        <v>0</v>
      </c>
      <c r="W26" s="338">
        <v>0</v>
      </c>
      <c r="X26" s="77"/>
      <c r="Y26" s="131">
        <f t="shared" si="12"/>
        <v>127794.34999999999</v>
      </c>
      <c r="Z26" s="53">
        <f t="shared" ref="Z26:Z29" si="34">J26+S26</f>
        <v>598.70000000000005</v>
      </c>
      <c r="AA26" s="53">
        <f t="shared" si="31"/>
        <v>127195.65</v>
      </c>
      <c r="AB26" s="53">
        <f t="shared" si="4"/>
        <v>0</v>
      </c>
      <c r="AC26" s="53">
        <f t="shared" si="33"/>
        <v>0</v>
      </c>
      <c r="AD26" s="53">
        <f t="shared" ref="AD26:AD28" si="35">N26+W26</f>
        <v>0</v>
      </c>
      <c r="AE26" s="53">
        <v>0</v>
      </c>
      <c r="AF26" s="348">
        <f t="shared" si="14"/>
        <v>52000</v>
      </c>
      <c r="AG26" s="50">
        <v>0</v>
      </c>
      <c r="AH26" s="51">
        <v>52000</v>
      </c>
      <c r="AI26" s="50"/>
      <c r="AJ26" s="71">
        <v>0</v>
      </c>
      <c r="AK26" s="131">
        <f t="shared" si="15"/>
        <v>52000</v>
      </c>
      <c r="AL26" s="53">
        <v>0</v>
      </c>
      <c r="AM26" s="53">
        <f>52000</f>
        <v>52000</v>
      </c>
      <c r="AN26" s="53">
        <v>0</v>
      </c>
      <c r="AO26" s="86">
        <v>0</v>
      </c>
      <c r="AP26" s="355">
        <f t="shared" si="16"/>
        <v>0</v>
      </c>
      <c r="AQ26" s="54">
        <v>0</v>
      </c>
      <c r="AR26" s="54">
        <v>0</v>
      </c>
      <c r="AS26" s="54">
        <v>0</v>
      </c>
      <c r="AT26" s="386">
        <v>0</v>
      </c>
      <c r="AU26" s="384">
        <f t="shared" si="28"/>
        <v>0</v>
      </c>
      <c r="AV26" s="53">
        <v>0</v>
      </c>
      <c r="AW26" s="53">
        <v>0</v>
      </c>
      <c r="AX26" s="79">
        <v>0</v>
      </c>
      <c r="AY26" s="378">
        <v>0</v>
      </c>
      <c r="AZ26" s="356">
        <f t="shared" si="18"/>
        <v>0</v>
      </c>
      <c r="BA26" s="361">
        <v>0</v>
      </c>
      <c r="BB26" s="374">
        <v>0</v>
      </c>
      <c r="BC26" s="366">
        <v>0</v>
      </c>
      <c r="BD26" s="60">
        <v>0</v>
      </c>
      <c r="BE26" s="53">
        <f t="shared" si="19"/>
        <v>0</v>
      </c>
      <c r="BF26" s="53">
        <v>0</v>
      </c>
      <c r="BG26" s="53">
        <v>0</v>
      </c>
      <c r="BH26" s="53">
        <v>0</v>
      </c>
      <c r="BI26" s="53">
        <v>0</v>
      </c>
      <c r="BJ26" s="88">
        <f t="shared" si="20"/>
        <v>0</v>
      </c>
      <c r="BK26" s="54">
        <v>0</v>
      </c>
      <c r="BL26" s="54">
        <v>0</v>
      </c>
      <c r="BM26" s="89">
        <v>0</v>
      </c>
      <c r="BN26" s="125">
        <f t="shared" si="21"/>
        <v>0</v>
      </c>
      <c r="BO26" s="53">
        <v>0</v>
      </c>
      <c r="BP26" s="53">
        <v>0</v>
      </c>
      <c r="BQ26" s="86">
        <v>0</v>
      </c>
      <c r="BR26" s="355">
        <f t="shared" si="7"/>
        <v>0</v>
      </c>
      <c r="BS26" s="127">
        <f t="shared" si="8"/>
        <v>0</v>
      </c>
      <c r="BT26" s="158">
        <f t="shared" ref="BT26:BT41" si="36">H26+I26+AF26+AP26+AZ26+BJ26+BS26+M26</f>
        <v>179223.37239999999</v>
      </c>
      <c r="BU26" s="57">
        <f t="shared" si="22"/>
        <v>183223.37239999999</v>
      </c>
      <c r="BV26" s="103">
        <f>BT26-BU26</f>
        <v>-4000</v>
      </c>
      <c r="BW26" s="104" t="s">
        <v>92</v>
      </c>
      <c r="BZ26" s="118"/>
      <c r="CB26" s="13" t="s">
        <v>107</v>
      </c>
    </row>
    <row r="27" spans="1:80" s="13" customFormat="1" ht="21.75" customHeight="1" x14ac:dyDescent="0.2">
      <c r="A27" s="249">
        <v>2</v>
      </c>
      <c r="B27" s="52" t="s">
        <v>62</v>
      </c>
      <c r="C27" s="142" t="s">
        <v>74</v>
      </c>
      <c r="D27" s="429"/>
      <c r="E27" s="438">
        <v>13</v>
      </c>
      <c r="F27" s="149" t="s">
        <v>127</v>
      </c>
      <c r="G27" s="152">
        <v>5730001526</v>
      </c>
      <c r="H27" s="160">
        <v>0</v>
      </c>
      <c r="I27" s="329">
        <v>0</v>
      </c>
      <c r="J27" s="55">
        <v>0</v>
      </c>
      <c r="K27" s="56">
        <v>0</v>
      </c>
      <c r="L27" s="56">
        <v>0</v>
      </c>
      <c r="M27" s="56">
        <v>0</v>
      </c>
      <c r="N27" s="74">
        <v>0</v>
      </c>
      <c r="O27" s="72">
        <v>3114</v>
      </c>
      <c r="P27" s="143">
        <v>5331</v>
      </c>
      <c r="Q27" s="317">
        <v>0</v>
      </c>
      <c r="R27" s="329">
        <f t="shared" ref="R27:R28" si="37">S27+T27+U27+V27+W27</f>
        <v>500</v>
      </c>
      <c r="S27" s="101">
        <v>0</v>
      </c>
      <c r="T27" s="101">
        <v>500</v>
      </c>
      <c r="U27" s="101">
        <v>0</v>
      </c>
      <c r="V27" s="101">
        <v>0</v>
      </c>
      <c r="W27" s="338">
        <v>0</v>
      </c>
      <c r="X27" s="77"/>
      <c r="Y27" s="131">
        <f t="shared" si="12"/>
        <v>500</v>
      </c>
      <c r="Z27" s="53"/>
      <c r="AA27" s="53">
        <f t="shared" si="31"/>
        <v>500</v>
      </c>
      <c r="AB27" s="53">
        <f t="shared" si="4"/>
        <v>0</v>
      </c>
      <c r="AC27" s="53">
        <f>M27+V27</f>
        <v>0</v>
      </c>
      <c r="AD27" s="53">
        <f t="shared" si="35"/>
        <v>0</v>
      </c>
      <c r="AE27" s="53">
        <v>500000</v>
      </c>
      <c r="AF27" s="348">
        <f t="shared" si="14"/>
        <v>0</v>
      </c>
      <c r="AG27" s="50">
        <v>0</v>
      </c>
      <c r="AH27" s="51">
        <v>0</v>
      </c>
      <c r="AI27" s="50"/>
      <c r="AJ27" s="71">
        <v>0</v>
      </c>
      <c r="AK27" s="131">
        <f t="shared" si="15"/>
        <v>6500</v>
      </c>
      <c r="AL27" s="53">
        <v>0</v>
      </c>
      <c r="AM27" s="53">
        <v>6500</v>
      </c>
      <c r="AN27" s="53">
        <v>0</v>
      </c>
      <c r="AO27" s="86">
        <v>0</v>
      </c>
      <c r="AP27" s="355">
        <f t="shared" si="16"/>
        <v>0</v>
      </c>
      <c r="AQ27" s="54">
        <v>0</v>
      </c>
      <c r="AR27" s="54">
        <v>0</v>
      </c>
      <c r="AS27" s="54">
        <v>0</v>
      </c>
      <c r="AT27" s="386">
        <v>0</v>
      </c>
      <c r="AU27" s="384">
        <f t="shared" si="28"/>
        <v>0</v>
      </c>
      <c r="AV27" s="53">
        <v>0</v>
      </c>
      <c r="AW27" s="53">
        <v>0</v>
      </c>
      <c r="AX27" s="79">
        <v>0</v>
      </c>
      <c r="AY27" s="378">
        <v>0</v>
      </c>
      <c r="AZ27" s="356">
        <f t="shared" si="18"/>
        <v>0</v>
      </c>
      <c r="BA27" s="361">
        <v>0</v>
      </c>
      <c r="BB27" s="374">
        <v>0</v>
      </c>
      <c r="BC27" s="366">
        <v>0</v>
      </c>
      <c r="BD27" s="60">
        <v>0</v>
      </c>
      <c r="BE27" s="53">
        <f t="shared" si="19"/>
        <v>0</v>
      </c>
      <c r="BF27" s="53">
        <v>0</v>
      </c>
      <c r="BG27" s="53">
        <v>0</v>
      </c>
      <c r="BH27" s="53">
        <v>0</v>
      </c>
      <c r="BI27" s="53">
        <v>0</v>
      </c>
      <c r="BJ27" s="88">
        <f t="shared" si="20"/>
        <v>0</v>
      </c>
      <c r="BK27" s="54">
        <v>0</v>
      </c>
      <c r="BL27" s="54">
        <v>0</v>
      </c>
      <c r="BM27" s="89"/>
      <c r="BN27" s="125">
        <f t="shared" si="21"/>
        <v>0</v>
      </c>
      <c r="BO27" s="53">
        <v>0</v>
      </c>
      <c r="BP27" s="53">
        <v>0</v>
      </c>
      <c r="BQ27" s="86">
        <v>0</v>
      </c>
      <c r="BR27" s="356">
        <f t="shared" si="7"/>
        <v>0</v>
      </c>
      <c r="BS27" s="127">
        <f t="shared" si="8"/>
        <v>0</v>
      </c>
      <c r="BT27" s="158">
        <f t="shared" si="36"/>
        <v>0</v>
      </c>
      <c r="BU27" s="57">
        <f t="shared" si="22"/>
        <v>7000</v>
      </c>
      <c r="BV27" s="103">
        <f t="shared" ref="BV27:BV28" si="38">BT27-BU27</f>
        <v>-7000</v>
      </c>
      <c r="BW27" s="104" t="s">
        <v>92</v>
      </c>
      <c r="BZ27" s="118"/>
    </row>
    <row r="28" spans="1:80" s="13" customFormat="1" ht="21.75" customHeight="1" x14ac:dyDescent="0.2">
      <c r="A28" s="249">
        <v>2</v>
      </c>
      <c r="B28" s="52" t="s">
        <v>62</v>
      </c>
      <c r="C28" s="142" t="s">
        <v>74</v>
      </c>
      <c r="D28" s="429"/>
      <c r="E28" s="438">
        <v>13</v>
      </c>
      <c r="F28" s="149" t="s">
        <v>128</v>
      </c>
      <c r="G28" s="152">
        <v>5730001526</v>
      </c>
      <c r="H28" s="160">
        <v>0</v>
      </c>
      <c r="I28" s="329">
        <v>0</v>
      </c>
      <c r="J28" s="55">
        <v>0</v>
      </c>
      <c r="K28" s="56">
        <v>0</v>
      </c>
      <c r="L28" s="56">
        <v>0</v>
      </c>
      <c r="M28" s="56">
        <v>0</v>
      </c>
      <c r="N28" s="74">
        <v>0</v>
      </c>
      <c r="O28" s="72">
        <v>3114</v>
      </c>
      <c r="P28" s="143">
        <v>6351</v>
      </c>
      <c r="Q28" s="317">
        <v>0</v>
      </c>
      <c r="R28" s="329">
        <f t="shared" si="37"/>
        <v>500</v>
      </c>
      <c r="S28" s="101">
        <v>0</v>
      </c>
      <c r="T28" s="101">
        <v>500</v>
      </c>
      <c r="U28" s="101">
        <v>0</v>
      </c>
      <c r="V28" s="101">
        <v>0</v>
      </c>
      <c r="W28" s="338">
        <v>0</v>
      </c>
      <c r="X28" s="77"/>
      <c r="Y28" s="131">
        <f t="shared" si="12"/>
        <v>500</v>
      </c>
      <c r="Z28" s="53"/>
      <c r="AA28" s="53">
        <f t="shared" si="31"/>
        <v>500</v>
      </c>
      <c r="AB28" s="53">
        <f t="shared" si="4"/>
        <v>0</v>
      </c>
      <c r="AC28" s="53">
        <f t="shared" ref="AC28:AC29" si="39">M28+V28</f>
        <v>0</v>
      </c>
      <c r="AD28" s="53">
        <f t="shared" si="35"/>
        <v>0</v>
      </c>
      <c r="AE28" s="53">
        <v>500000</v>
      </c>
      <c r="AF28" s="348">
        <f t="shared" si="14"/>
        <v>0</v>
      </c>
      <c r="AG28" s="50">
        <v>0</v>
      </c>
      <c r="AH28" s="51">
        <v>0</v>
      </c>
      <c r="AI28" s="50"/>
      <c r="AJ28" s="71"/>
      <c r="AK28" s="131">
        <f t="shared" si="15"/>
        <v>18500</v>
      </c>
      <c r="AL28" s="53">
        <v>0</v>
      </c>
      <c r="AM28" s="53">
        <v>18500</v>
      </c>
      <c r="AN28" s="53">
        <v>0</v>
      </c>
      <c r="AO28" s="86">
        <v>0</v>
      </c>
      <c r="AP28" s="355">
        <f t="shared" si="16"/>
        <v>0</v>
      </c>
      <c r="AQ28" s="54">
        <v>0</v>
      </c>
      <c r="AR28" s="54">
        <v>0</v>
      </c>
      <c r="AS28" s="54">
        <v>0</v>
      </c>
      <c r="AT28" s="386">
        <v>0</v>
      </c>
      <c r="AU28" s="384">
        <f t="shared" si="28"/>
        <v>0</v>
      </c>
      <c r="AV28" s="53">
        <v>0</v>
      </c>
      <c r="AW28" s="53">
        <v>0</v>
      </c>
      <c r="AX28" s="79">
        <v>0</v>
      </c>
      <c r="AY28" s="378">
        <v>0</v>
      </c>
      <c r="AZ28" s="356">
        <f>BA28+BB28</f>
        <v>0</v>
      </c>
      <c r="BA28" s="361">
        <v>0</v>
      </c>
      <c r="BB28" s="374">
        <v>0</v>
      </c>
      <c r="BC28" s="366">
        <v>0</v>
      </c>
      <c r="BD28" s="60">
        <v>0</v>
      </c>
      <c r="BE28" s="53">
        <f t="shared" si="19"/>
        <v>0</v>
      </c>
      <c r="BF28" s="53">
        <v>0</v>
      </c>
      <c r="BG28" s="53">
        <v>0</v>
      </c>
      <c r="BH28" s="53">
        <v>0</v>
      </c>
      <c r="BI28" s="53">
        <v>0</v>
      </c>
      <c r="BJ28" s="88">
        <f t="shared" si="20"/>
        <v>0</v>
      </c>
      <c r="BK28" s="54">
        <v>0</v>
      </c>
      <c r="BL28" s="54">
        <v>0</v>
      </c>
      <c r="BM28" s="89"/>
      <c r="BN28" s="125">
        <f t="shared" si="21"/>
        <v>0</v>
      </c>
      <c r="BO28" s="53">
        <v>0</v>
      </c>
      <c r="BP28" s="53">
        <v>0</v>
      </c>
      <c r="BQ28" s="86">
        <v>0</v>
      </c>
      <c r="BR28" s="355">
        <f t="shared" si="7"/>
        <v>0</v>
      </c>
      <c r="BS28" s="127">
        <f t="shared" si="8"/>
        <v>0</v>
      </c>
      <c r="BT28" s="158">
        <f t="shared" si="36"/>
        <v>0</v>
      </c>
      <c r="BU28" s="57">
        <f t="shared" si="22"/>
        <v>19000</v>
      </c>
      <c r="BV28" s="103">
        <f t="shared" si="38"/>
        <v>-19000</v>
      </c>
      <c r="BW28" s="104" t="s">
        <v>92</v>
      </c>
      <c r="BZ28" s="118"/>
    </row>
    <row r="29" spans="1:80" s="13" customFormat="1" ht="48" customHeight="1" thickBot="1" x14ac:dyDescent="0.25">
      <c r="A29" s="167">
        <v>2</v>
      </c>
      <c r="B29" s="271" t="s">
        <v>63</v>
      </c>
      <c r="C29" s="142" t="s">
        <v>74</v>
      </c>
      <c r="D29" s="429" t="s">
        <v>93</v>
      </c>
      <c r="E29" s="438">
        <v>7</v>
      </c>
      <c r="F29" s="406" t="s">
        <v>85</v>
      </c>
      <c r="G29" s="407">
        <v>5482105014</v>
      </c>
      <c r="H29" s="161">
        <v>1409</v>
      </c>
      <c r="I29" s="334">
        <f t="shared" ref="I29:I34" si="40">J29+K29+N29</f>
        <v>1085.05</v>
      </c>
      <c r="J29" s="408">
        <v>1085.05</v>
      </c>
      <c r="K29" s="126">
        <v>0</v>
      </c>
      <c r="L29" s="126">
        <v>0</v>
      </c>
      <c r="M29" s="126">
        <v>425</v>
      </c>
      <c r="N29" s="146">
        <v>0</v>
      </c>
      <c r="O29" s="393">
        <v>3522</v>
      </c>
      <c r="P29" s="319">
        <v>6351</v>
      </c>
      <c r="Q29" s="317">
        <v>1085050</v>
      </c>
      <c r="R29" s="334">
        <f>S29+T29+U29+V29+W29</f>
        <v>40000</v>
      </c>
      <c r="S29" s="344">
        <v>0</v>
      </c>
      <c r="T29" s="344">
        <v>40000</v>
      </c>
      <c r="U29" s="344">
        <v>0</v>
      </c>
      <c r="V29" s="344">
        <v>0</v>
      </c>
      <c r="W29" s="345">
        <v>0</v>
      </c>
      <c r="X29" s="409"/>
      <c r="Y29" s="394">
        <f t="shared" si="12"/>
        <v>41085.050000000003</v>
      </c>
      <c r="Z29" s="98">
        <f t="shared" si="34"/>
        <v>1085.05</v>
      </c>
      <c r="AA29" s="98">
        <f t="shared" si="31"/>
        <v>40000</v>
      </c>
      <c r="AB29" s="98">
        <f t="shared" si="4"/>
        <v>0</v>
      </c>
      <c r="AC29" s="98">
        <f t="shared" si="39"/>
        <v>425</v>
      </c>
      <c r="AD29" s="98">
        <f>N29+W29</f>
        <v>0</v>
      </c>
      <c r="AE29" s="98">
        <v>40000000</v>
      </c>
      <c r="AF29" s="395">
        <f t="shared" si="14"/>
        <v>0</v>
      </c>
      <c r="AG29" s="94">
        <v>0</v>
      </c>
      <c r="AH29" s="410">
        <v>0</v>
      </c>
      <c r="AI29" s="94">
        <v>0</v>
      </c>
      <c r="AJ29" s="95">
        <v>0</v>
      </c>
      <c r="AK29" s="394">
        <f t="shared" si="15"/>
        <v>140000</v>
      </c>
      <c r="AL29" s="98">
        <v>0</v>
      </c>
      <c r="AM29" s="98">
        <v>140000</v>
      </c>
      <c r="AN29" s="98">
        <v>0</v>
      </c>
      <c r="AO29" s="127">
        <v>0</v>
      </c>
      <c r="AP29" s="396">
        <f t="shared" si="16"/>
        <v>0</v>
      </c>
      <c r="AQ29" s="92">
        <v>0</v>
      </c>
      <c r="AR29" s="92">
        <v>0</v>
      </c>
      <c r="AS29" s="92">
        <v>0</v>
      </c>
      <c r="AT29" s="391">
        <v>0</v>
      </c>
      <c r="AU29" s="397">
        <f t="shared" si="28"/>
        <v>0</v>
      </c>
      <c r="AV29" s="98">
        <v>0</v>
      </c>
      <c r="AW29" s="98">
        <v>0</v>
      </c>
      <c r="AX29" s="91">
        <v>0</v>
      </c>
      <c r="AY29" s="382">
        <v>0</v>
      </c>
      <c r="AZ29" s="398">
        <f t="shared" si="18"/>
        <v>0</v>
      </c>
      <c r="BA29" s="411">
        <v>0</v>
      </c>
      <c r="BB29" s="352">
        <v>0</v>
      </c>
      <c r="BC29" s="412">
        <v>0</v>
      </c>
      <c r="BD29" s="93">
        <v>0</v>
      </c>
      <c r="BE29" s="98">
        <f t="shared" si="19"/>
        <v>0</v>
      </c>
      <c r="BF29" s="98">
        <v>0</v>
      </c>
      <c r="BG29" s="98">
        <v>0</v>
      </c>
      <c r="BH29" s="98">
        <v>0</v>
      </c>
      <c r="BI29" s="98">
        <v>0</v>
      </c>
      <c r="BJ29" s="96">
        <f t="shared" si="20"/>
        <v>0</v>
      </c>
      <c r="BK29" s="92">
        <v>0</v>
      </c>
      <c r="BL29" s="92">
        <v>0</v>
      </c>
      <c r="BM29" s="97">
        <v>0</v>
      </c>
      <c r="BN29" s="128">
        <f t="shared" si="21"/>
        <v>0</v>
      </c>
      <c r="BO29" s="98">
        <v>0</v>
      </c>
      <c r="BP29" s="98">
        <v>0</v>
      </c>
      <c r="BQ29" s="127">
        <v>0</v>
      </c>
      <c r="BR29" s="398">
        <f t="shared" si="7"/>
        <v>0</v>
      </c>
      <c r="BS29" s="127">
        <f t="shared" si="8"/>
        <v>0</v>
      </c>
      <c r="BT29" s="399">
        <f t="shared" si="36"/>
        <v>2919.05</v>
      </c>
      <c r="BU29" s="123">
        <f t="shared" si="22"/>
        <v>182919.05</v>
      </c>
      <c r="BV29" s="103">
        <f>BT29-BU29</f>
        <v>-180000</v>
      </c>
      <c r="BW29" s="104" t="s">
        <v>92</v>
      </c>
      <c r="BZ29" s="118">
        <f t="shared" ref="BZ29:BZ39" si="41">AA29+AM29+AW29+BG29</f>
        <v>180000</v>
      </c>
      <c r="CB29" s="13" t="s">
        <v>107</v>
      </c>
    </row>
    <row r="30" spans="1:80" s="13" customFormat="1" ht="22.5" x14ac:dyDescent="0.2">
      <c r="A30" s="168">
        <v>3</v>
      </c>
      <c r="B30" s="27" t="s">
        <v>62</v>
      </c>
      <c r="C30" s="27" t="s">
        <v>74</v>
      </c>
      <c r="D30" s="430" t="s">
        <v>90</v>
      </c>
      <c r="E30" s="434">
        <v>7</v>
      </c>
      <c r="F30" s="169" t="s">
        <v>87</v>
      </c>
      <c r="G30" s="150" t="s">
        <v>112</v>
      </c>
      <c r="H30" s="170">
        <v>0</v>
      </c>
      <c r="I30" s="328">
        <f t="shared" si="40"/>
        <v>0</v>
      </c>
      <c r="J30" s="145">
        <v>0</v>
      </c>
      <c r="K30" s="145">
        <v>0</v>
      </c>
      <c r="L30" s="145">
        <v>0</v>
      </c>
      <c r="M30" s="171">
        <v>32.880000000000003</v>
      </c>
      <c r="N30" s="73">
        <v>0</v>
      </c>
      <c r="O30" s="306">
        <v>3114</v>
      </c>
      <c r="P30" s="318">
        <v>6351</v>
      </c>
      <c r="Q30" s="327">
        <v>0</v>
      </c>
      <c r="R30" s="333">
        <f>S30+T30+U30+V30+W30</f>
        <v>400</v>
      </c>
      <c r="S30" s="342">
        <v>400</v>
      </c>
      <c r="T30" s="342">
        <v>0</v>
      </c>
      <c r="U30" s="342">
        <v>0</v>
      </c>
      <c r="V30" s="342">
        <v>0</v>
      </c>
      <c r="W30" s="343">
        <v>0</v>
      </c>
      <c r="X30" s="172"/>
      <c r="Y30" s="173">
        <f t="shared" si="12"/>
        <v>400</v>
      </c>
      <c r="Z30" s="28">
        <f>J30+S30</f>
        <v>400</v>
      </c>
      <c r="AA30" s="28">
        <f t="shared" si="31"/>
        <v>0</v>
      </c>
      <c r="AB30" s="28">
        <f t="shared" si="4"/>
        <v>0</v>
      </c>
      <c r="AC30" s="28">
        <f t="shared" si="33"/>
        <v>32.880000000000003</v>
      </c>
      <c r="AD30" s="28">
        <v>0</v>
      </c>
      <c r="AE30" s="28">
        <v>400000</v>
      </c>
      <c r="AF30" s="400">
        <f t="shared" si="14"/>
        <v>0</v>
      </c>
      <c r="AG30" s="175">
        <v>0</v>
      </c>
      <c r="AH30" s="176">
        <v>0</v>
      </c>
      <c r="AI30" s="177">
        <v>0</v>
      </c>
      <c r="AJ30" s="178">
        <v>0</v>
      </c>
      <c r="AK30" s="173">
        <f t="shared" si="15"/>
        <v>6000</v>
      </c>
      <c r="AL30" s="28">
        <v>6000</v>
      </c>
      <c r="AM30" s="28">
        <v>0</v>
      </c>
      <c r="AN30" s="28">
        <v>0</v>
      </c>
      <c r="AO30" s="85">
        <v>0</v>
      </c>
      <c r="AP30" s="354">
        <f t="shared" si="16"/>
        <v>0</v>
      </c>
      <c r="AQ30" s="175">
        <v>0</v>
      </c>
      <c r="AR30" s="175">
        <v>0</v>
      </c>
      <c r="AS30" s="175">
        <v>0</v>
      </c>
      <c r="AT30" s="390">
        <v>0</v>
      </c>
      <c r="AU30" s="78">
        <f t="shared" si="28"/>
        <v>0</v>
      </c>
      <c r="AV30" s="62">
        <v>0</v>
      </c>
      <c r="AW30" s="62">
        <v>0</v>
      </c>
      <c r="AX30" s="174">
        <v>0</v>
      </c>
      <c r="AY30" s="381">
        <v>0</v>
      </c>
      <c r="AZ30" s="354">
        <f t="shared" si="18"/>
        <v>0</v>
      </c>
      <c r="BA30" s="176">
        <v>0</v>
      </c>
      <c r="BB30" s="351">
        <v>0</v>
      </c>
      <c r="BC30" s="370">
        <v>0</v>
      </c>
      <c r="BD30" s="176">
        <v>0</v>
      </c>
      <c r="BE30" s="28">
        <f t="shared" si="19"/>
        <v>0</v>
      </c>
      <c r="BF30" s="62">
        <v>0</v>
      </c>
      <c r="BG30" s="62">
        <v>0</v>
      </c>
      <c r="BH30" s="62">
        <v>0</v>
      </c>
      <c r="BI30" s="62">
        <v>0</v>
      </c>
      <c r="BJ30" s="87">
        <f t="shared" si="20"/>
        <v>0</v>
      </c>
      <c r="BK30" s="175">
        <v>0</v>
      </c>
      <c r="BL30" s="175">
        <v>0</v>
      </c>
      <c r="BM30" s="179">
        <v>0</v>
      </c>
      <c r="BN30" s="180">
        <f t="shared" si="21"/>
        <v>0</v>
      </c>
      <c r="BO30" s="62">
        <v>0</v>
      </c>
      <c r="BP30" s="28">
        <v>0</v>
      </c>
      <c r="BQ30" s="85">
        <v>0</v>
      </c>
      <c r="BR30" s="354">
        <f t="shared" si="7"/>
        <v>0</v>
      </c>
      <c r="BS30" s="364">
        <f t="shared" si="8"/>
        <v>0</v>
      </c>
      <c r="BT30" s="182">
        <f t="shared" si="36"/>
        <v>32.880000000000003</v>
      </c>
      <c r="BU30" s="48">
        <f t="shared" si="22"/>
        <v>6432.88</v>
      </c>
      <c r="BV30" s="103">
        <f>BT30-BU30</f>
        <v>-6400</v>
      </c>
      <c r="BW30" s="104" t="s">
        <v>104</v>
      </c>
      <c r="BZ30" s="117">
        <f t="shared" si="41"/>
        <v>0</v>
      </c>
      <c r="CB30" s="13" t="s">
        <v>109</v>
      </c>
    </row>
    <row r="31" spans="1:80" s="13" customFormat="1" ht="57.75" customHeight="1" x14ac:dyDescent="0.2">
      <c r="A31" s="156">
        <v>3</v>
      </c>
      <c r="B31" s="52" t="s">
        <v>62</v>
      </c>
      <c r="C31" s="52" t="s">
        <v>74</v>
      </c>
      <c r="D31" s="424" t="s">
        <v>90</v>
      </c>
      <c r="E31" s="435">
        <v>7</v>
      </c>
      <c r="F31" s="149" t="s">
        <v>88</v>
      </c>
      <c r="G31" s="152" t="s">
        <v>113</v>
      </c>
      <c r="H31" s="109">
        <v>0</v>
      </c>
      <c r="I31" s="329">
        <f t="shared" si="40"/>
        <v>0</v>
      </c>
      <c r="J31" s="56">
        <v>0</v>
      </c>
      <c r="K31" s="56">
        <v>0</v>
      </c>
      <c r="L31" s="56">
        <v>0</v>
      </c>
      <c r="M31" s="140">
        <v>0</v>
      </c>
      <c r="N31" s="74">
        <v>0</v>
      </c>
      <c r="O31" s="72">
        <v>3122</v>
      </c>
      <c r="P31" s="319">
        <v>6351</v>
      </c>
      <c r="Q31" s="317">
        <v>0</v>
      </c>
      <c r="R31" s="334">
        <f t="shared" ref="R31:R33" si="42">S31+T31+U31+V31+W31</f>
        <v>400</v>
      </c>
      <c r="S31" s="344">
        <v>400</v>
      </c>
      <c r="T31" s="344">
        <v>0</v>
      </c>
      <c r="U31" s="344">
        <v>0</v>
      </c>
      <c r="V31" s="344">
        <v>0</v>
      </c>
      <c r="W31" s="345">
        <v>0</v>
      </c>
      <c r="X31" s="99"/>
      <c r="Y31" s="131">
        <f t="shared" si="12"/>
        <v>400</v>
      </c>
      <c r="Z31" s="53">
        <f>J31+S31</f>
        <v>400</v>
      </c>
      <c r="AA31" s="53">
        <f t="shared" si="31"/>
        <v>0</v>
      </c>
      <c r="AB31" s="53">
        <f t="shared" si="4"/>
        <v>0</v>
      </c>
      <c r="AC31" s="53">
        <f t="shared" si="33"/>
        <v>0</v>
      </c>
      <c r="AD31" s="53">
        <v>0</v>
      </c>
      <c r="AE31" s="53">
        <v>400000</v>
      </c>
      <c r="AF31" s="348">
        <f t="shared" si="14"/>
        <v>0</v>
      </c>
      <c r="AG31" s="92">
        <v>0</v>
      </c>
      <c r="AH31" s="93">
        <v>0</v>
      </c>
      <c r="AI31" s="94">
        <v>0</v>
      </c>
      <c r="AJ31" s="95">
        <v>0</v>
      </c>
      <c r="AK31" s="131">
        <f t="shared" si="15"/>
        <v>6000</v>
      </c>
      <c r="AL31" s="53">
        <v>6000</v>
      </c>
      <c r="AM31" s="53">
        <v>0</v>
      </c>
      <c r="AN31" s="53">
        <v>0</v>
      </c>
      <c r="AO31" s="86">
        <v>0</v>
      </c>
      <c r="AP31" s="355">
        <f t="shared" si="16"/>
        <v>0</v>
      </c>
      <c r="AQ31" s="92">
        <v>0</v>
      </c>
      <c r="AR31" s="92">
        <v>0</v>
      </c>
      <c r="AS31" s="92">
        <v>0</v>
      </c>
      <c r="AT31" s="391">
        <v>0</v>
      </c>
      <c r="AU31" s="384">
        <f t="shared" si="28"/>
        <v>0</v>
      </c>
      <c r="AV31" s="98">
        <v>0</v>
      </c>
      <c r="AW31" s="98">
        <v>0</v>
      </c>
      <c r="AX31" s="91">
        <v>0</v>
      </c>
      <c r="AY31" s="382">
        <v>0</v>
      </c>
      <c r="AZ31" s="356">
        <f t="shared" si="18"/>
        <v>0</v>
      </c>
      <c r="BA31" s="93">
        <v>0</v>
      </c>
      <c r="BB31" s="352">
        <v>0</v>
      </c>
      <c r="BC31" s="371">
        <v>0</v>
      </c>
      <c r="BD31" s="93">
        <v>0</v>
      </c>
      <c r="BE31" s="53">
        <f t="shared" si="19"/>
        <v>0</v>
      </c>
      <c r="BF31" s="98">
        <v>0</v>
      </c>
      <c r="BG31" s="98">
        <v>0</v>
      </c>
      <c r="BH31" s="98">
        <v>0</v>
      </c>
      <c r="BI31" s="98">
        <v>0</v>
      </c>
      <c r="BJ31" s="88">
        <f t="shared" si="20"/>
        <v>0</v>
      </c>
      <c r="BK31" s="92">
        <v>0</v>
      </c>
      <c r="BL31" s="92">
        <v>0</v>
      </c>
      <c r="BM31" s="97">
        <v>0</v>
      </c>
      <c r="BN31" s="125">
        <f t="shared" si="21"/>
        <v>0</v>
      </c>
      <c r="BO31" s="98">
        <v>0</v>
      </c>
      <c r="BP31" s="53">
        <v>0</v>
      </c>
      <c r="BQ31" s="86">
        <v>0</v>
      </c>
      <c r="BR31" s="356">
        <f t="shared" si="7"/>
        <v>0</v>
      </c>
      <c r="BS31" s="127">
        <f t="shared" si="8"/>
        <v>0</v>
      </c>
      <c r="BT31" s="158">
        <f t="shared" si="36"/>
        <v>0</v>
      </c>
      <c r="BU31" s="57">
        <f t="shared" si="22"/>
        <v>6400</v>
      </c>
      <c r="BV31" s="103">
        <f>BT31-BU31</f>
        <v>-6400</v>
      </c>
      <c r="BW31" s="104" t="s">
        <v>104</v>
      </c>
      <c r="BZ31" s="117">
        <f t="shared" si="41"/>
        <v>0</v>
      </c>
      <c r="CB31" s="13" t="s">
        <v>109</v>
      </c>
    </row>
    <row r="32" spans="1:80" s="13" customFormat="1" ht="48" customHeight="1" x14ac:dyDescent="0.2">
      <c r="A32" s="156">
        <v>3</v>
      </c>
      <c r="B32" s="52" t="s">
        <v>62</v>
      </c>
      <c r="C32" s="52" t="s">
        <v>74</v>
      </c>
      <c r="D32" s="424" t="s">
        <v>90</v>
      </c>
      <c r="E32" s="435">
        <v>7</v>
      </c>
      <c r="F32" s="149" t="s">
        <v>89</v>
      </c>
      <c r="G32" s="152" t="s">
        <v>114</v>
      </c>
      <c r="H32" s="109">
        <v>0</v>
      </c>
      <c r="I32" s="329">
        <f t="shared" si="40"/>
        <v>0</v>
      </c>
      <c r="J32" s="56">
        <v>0</v>
      </c>
      <c r="K32" s="56">
        <v>0</v>
      </c>
      <c r="L32" s="56">
        <v>0</v>
      </c>
      <c r="M32" s="140">
        <v>223.85</v>
      </c>
      <c r="N32" s="74">
        <v>0</v>
      </c>
      <c r="O32" s="72">
        <v>3121</v>
      </c>
      <c r="P32" s="319">
        <v>6351</v>
      </c>
      <c r="Q32" s="317">
        <v>0</v>
      </c>
      <c r="R32" s="334">
        <f t="shared" si="42"/>
        <v>500</v>
      </c>
      <c r="S32" s="344">
        <v>500</v>
      </c>
      <c r="T32" s="101">
        <v>0</v>
      </c>
      <c r="U32" s="344">
        <v>0</v>
      </c>
      <c r="V32" s="344">
        <v>0</v>
      </c>
      <c r="W32" s="345">
        <v>0</v>
      </c>
      <c r="X32" s="99"/>
      <c r="Y32" s="131">
        <f t="shared" si="12"/>
        <v>500</v>
      </c>
      <c r="Z32" s="53">
        <f>J32+S32</f>
        <v>500</v>
      </c>
      <c r="AA32" s="53">
        <f t="shared" si="31"/>
        <v>0</v>
      </c>
      <c r="AB32" s="53">
        <f t="shared" si="4"/>
        <v>0</v>
      </c>
      <c r="AC32" s="53">
        <f t="shared" si="33"/>
        <v>223.85</v>
      </c>
      <c r="AD32" s="53">
        <v>0</v>
      </c>
      <c r="AE32" s="53">
        <v>500000</v>
      </c>
      <c r="AF32" s="348">
        <f t="shared" si="14"/>
        <v>0</v>
      </c>
      <c r="AG32" s="92">
        <v>0</v>
      </c>
      <c r="AH32" s="93">
        <v>0</v>
      </c>
      <c r="AI32" s="94">
        <v>0</v>
      </c>
      <c r="AJ32" s="95">
        <v>0</v>
      </c>
      <c r="AK32" s="131">
        <f t="shared" si="15"/>
        <v>10000</v>
      </c>
      <c r="AL32" s="53">
        <v>10000</v>
      </c>
      <c r="AM32" s="53">
        <v>0</v>
      </c>
      <c r="AN32" s="53">
        <v>0</v>
      </c>
      <c r="AO32" s="86">
        <v>0</v>
      </c>
      <c r="AP32" s="355">
        <f t="shared" si="16"/>
        <v>0</v>
      </c>
      <c r="AQ32" s="92">
        <v>0</v>
      </c>
      <c r="AR32" s="92">
        <v>0</v>
      </c>
      <c r="AS32" s="92">
        <v>0</v>
      </c>
      <c r="AT32" s="391">
        <v>0</v>
      </c>
      <c r="AU32" s="384">
        <f t="shared" si="28"/>
        <v>0</v>
      </c>
      <c r="AV32" s="98">
        <v>0</v>
      </c>
      <c r="AW32" s="98">
        <v>0</v>
      </c>
      <c r="AX32" s="91">
        <v>0</v>
      </c>
      <c r="AY32" s="382">
        <v>0</v>
      </c>
      <c r="AZ32" s="356">
        <f t="shared" si="18"/>
        <v>0</v>
      </c>
      <c r="BA32" s="93">
        <v>0</v>
      </c>
      <c r="BB32" s="352">
        <v>0</v>
      </c>
      <c r="BC32" s="371">
        <v>0</v>
      </c>
      <c r="BD32" s="93">
        <v>0</v>
      </c>
      <c r="BE32" s="53">
        <f t="shared" si="19"/>
        <v>0</v>
      </c>
      <c r="BF32" s="98">
        <v>0</v>
      </c>
      <c r="BG32" s="98">
        <v>0</v>
      </c>
      <c r="BH32" s="98">
        <v>0</v>
      </c>
      <c r="BI32" s="98">
        <v>0</v>
      </c>
      <c r="BJ32" s="88">
        <f t="shared" si="20"/>
        <v>0</v>
      </c>
      <c r="BK32" s="92">
        <v>0</v>
      </c>
      <c r="BL32" s="92">
        <v>0</v>
      </c>
      <c r="BM32" s="97">
        <v>0</v>
      </c>
      <c r="BN32" s="125">
        <f t="shared" si="21"/>
        <v>0</v>
      </c>
      <c r="BO32" s="98">
        <v>0</v>
      </c>
      <c r="BP32" s="53">
        <v>0</v>
      </c>
      <c r="BQ32" s="86">
        <v>0</v>
      </c>
      <c r="BR32" s="355">
        <f t="shared" si="7"/>
        <v>0</v>
      </c>
      <c r="BS32" s="127">
        <f t="shared" si="8"/>
        <v>0</v>
      </c>
      <c r="BT32" s="158">
        <f t="shared" si="36"/>
        <v>223.85</v>
      </c>
      <c r="BU32" s="57">
        <f t="shared" si="22"/>
        <v>10723.85</v>
      </c>
      <c r="BV32" s="103">
        <f>BT32-BU32</f>
        <v>-10500</v>
      </c>
      <c r="BW32" s="104" t="s">
        <v>104</v>
      </c>
      <c r="BZ32" s="117">
        <f t="shared" si="41"/>
        <v>0</v>
      </c>
      <c r="CB32" s="13" t="s">
        <v>109</v>
      </c>
    </row>
    <row r="33" spans="1:16381" s="13" customFormat="1" ht="48" customHeight="1" x14ac:dyDescent="0.2">
      <c r="A33" s="156">
        <v>3</v>
      </c>
      <c r="B33" s="52" t="s">
        <v>62</v>
      </c>
      <c r="C33" s="52" t="s">
        <v>74</v>
      </c>
      <c r="D33" s="424" t="s">
        <v>90</v>
      </c>
      <c r="E33" s="435">
        <v>7</v>
      </c>
      <c r="F33" s="149" t="s">
        <v>150</v>
      </c>
      <c r="G33" s="152" t="s">
        <v>115</v>
      </c>
      <c r="H33" s="109">
        <v>0</v>
      </c>
      <c r="I33" s="329">
        <f t="shared" si="40"/>
        <v>0</v>
      </c>
      <c r="J33" s="126">
        <v>0</v>
      </c>
      <c r="K33" s="126">
        <v>0</v>
      </c>
      <c r="L33" s="126">
        <v>0</v>
      </c>
      <c r="M33" s="141">
        <v>0</v>
      </c>
      <c r="N33" s="146">
        <v>0</v>
      </c>
      <c r="O33" s="72">
        <v>3127</v>
      </c>
      <c r="P33" s="319">
        <v>6351</v>
      </c>
      <c r="Q33" s="317">
        <v>0</v>
      </c>
      <c r="R33" s="334">
        <f t="shared" si="42"/>
        <v>400</v>
      </c>
      <c r="S33" s="344">
        <v>400</v>
      </c>
      <c r="T33" s="344">
        <v>0</v>
      </c>
      <c r="U33" s="344">
        <v>0</v>
      </c>
      <c r="V33" s="344">
        <v>0</v>
      </c>
      <c r="W33" s="345">
        <v>0</v>
      </c>
      <c r="X33" s="99"/>
      <c r="Y33" s="131">
        <f t="shared" si="12"/>
        <v>400</v>
      </c>
      <c r="Z33" s="53">
        <f>J33+S33</f>
        <v>400</v>
      </c>
      <c r="AA33" s="53">
        <f t="shared" si="31"/>
        <v>0</v>
      </c>
      <c r="AB33" s="53">
        <f>U33+L33</f>
        <v>0</v>
      </c>
      <c r="AC33" s="53">
        <f t="shared" si="33"/>
        <v>0</v>
      </c>
      <c r="AD33" s="53">
        <v>0</v>
      </c>
      <c r="AE33" s="53">
        <v>400000</v>
      </c>
      <c r="AF33" s="348">
        <f t="shared" si="14"/>
        <v>0</v>
      </c>
      <c r="AG33" s="92">
        <v>0</v>
      </c>
      <c r="AH33" s="93">
        <v>0</v>
      </c>
      <c r="AI33" s="94">
        <v>0</v>
      </c>
      <c r="AJ33" s="95">
        <v>0</v>
      </c>
      <c r="AK33" s="131">
        <f>AL33+AM33</f>
        <v>1000</v>
      </c>
      <c r="AL33" s="98">
        <v>1000</v>
      </c>
      <c r="AM33" s="98">
        <v>0</v>
      </c>
      <c r="AN33" s="98">
        <v>0</v>
      </c>
      <c r="AO33" s="127">
        <v>0</v>
      </c>
      <c r="AP33" s="355">
        <f t="shared" si="16"/>
        <v>0</v>
      </c>
      <c r="AQ33" s="92">
        <v>0</v>
      </c>
      <c r="AR33" s="92">
        <v>0</v>
      </c>
      <c r="AS33" s="92">
        <v>0</v>
      </c>
      <c r="AT33" s="391">
        <v>0</v>
      </c>
      <c r="AU33" s="384">
        <f>AV33+AW33</f>
        <v>15000</v>
      </c>
      <c r="AV33" s="98">
        <v>15000</v>
      </c>
      <c r="AW33" s="98">
        <v>0</v>
      </c>
      <c r="AX33" s="91">
        <v>0</v>
      </c>
      <c r="AY33" s="382">
        <v>0</v>
      </c>
      <c r="AZ33" s="356">
        <f t="shared" si="18"/>
        <v>0</v>
      </c>
      <c r="BA33" s="93">
        <v>0</v>
      </c>
      <c r="BB33" s="352">
        <v>0</v>
      </c>
      <c r="BC33" s="371">
        <v>0</v>
      </c>
      <c r="BD33" s="93">
        <v>0</v>
      </c>
      <c r="BE33" s="53">
        <f t="shared" si="19"/>
        <v>0</v>
      </c>
      <c r="BF33" s="98">
        <v>0</v>
      </c>
      <c r="BG33" s="98">
        <v>0</v>
      </c>
      <c r="BH33" s="98">
        <v>0</v>
      </c>
      <c r="BI33" s="98">
        <v>0</v>
      </c>
      <c r="BJ33" s="88">
        <f t="shared" si="20"/>
        <v>0</v>
      </c>
      <c r="BK33" s="92">
        <v>0</v>
      </c>
      <c r="BL33" s="92">
        <v>0</v>
      </c>
      <c r="BM33" s="97">
        <v>0</v>
      </c>
      <c r="BN33" s="125">
        <f t="shared" si="21"/>
        <v>0</v>
      </c>
      <c r="BO33" s="98">
        <v>0</v>
      </c>
      <c r="BP33" s="98">
        <v>0</v>
      </c>
      <c r="BQ33" s="127">
        <v>0</v>
      </c>
      <c r="BR33" s="356">
        <f t="shared" si="7"/>
        <v>0</v>
      </c>
      <c r="BS33" s="127">
        <f t="shared" si="8"/>
        <v>0</v>
      </c>
      <c r="BT33" s="158">
        <f t="shared" si="36"/>
        <v>0</v>
      </c>
      <c r="BU33" s="57">
        <f t="shared" si="22"/>
        <v>16400</v>
      </c>
      <c r="BV33" s="103">
        <f>BT33-BU33</f>
        <v>-16400</v>
      </c>
      <c r="BW33" s="104" t="s">
        <v>104</v>
      </c>
      <c r="BZ33" s="117">
        <f t="shared" si="41"/>
        <v>0</v>
      </c>
      <c r="CB33" s="13" t="s">
        <v>109</v>
      </c>
    </row>
    <row r="34" spans="1:16381" s="13" customFormat="1" ht="48" customHeight="1" x14ac:dyDescent="0.2">
      <c r="A34" s="163">
        <v>3</v>
      </c>
      <c r="B34" s="106" t="s">
        <v>62</v>
      </c>
      <c r="C34" s="52" t="s">
        <v>74</v>
      </c>
      <c r="D34" s="424" t="s">
        <v>90</v>
      </c>
      <c r="E34" s="436">
        <v>7</v>
      </c>
      <c r="F34" s="149" t="s">
        <v>117</v>
      </c>
      <c r="G34" s="152" t="s">
        <v>116</v>
      </c>
      <c r="H34" s="109">
        <v>0</v>
      </c>
      <c r="I34" s="329">
        <f t="shared" si="40"/>
        <v>0</v>
      </c>
      <c r="J34" s="56">
        <v>0</v>
      </c>
      <c r="K34" s="56">
        <v>0</v>
      </c>
      <c r="L34" s="56">
        <v>0</v>
      </c>
      <c r="M34" s="140">
        <v>180.29</v>
      </c>
      <c r="N34" s="74">
        <v>0</v>
      </c>
      <c r="O34" s="72">
        <v>3121</v>
      </c>
      <c r="P34" s="143">
        <v>6351</v>
      </c>
      <c r="Q34" s="310">
        <v>0</v>
      </c>
      <c r="R34" s="330">
        <f>S34+T34+U34+V34+W34</f>
        <v>2500</v>
      </c>
      <c r="S34" s="101">
        <v>2500</v>
      </c>
      <c r="T34" s="101">
        <v>0</v>
      </c>
      <c r="U34" s="101">
        <v>0</v>
      </c>
      <c r="V34" s="101">
        <v>0</v>
      </c>
      <c r="W34" s="101">
        <v>0</v>
      </c>
      <c r="X34" s="100"/>
      <c r="Y34" s="131">
        <f t="shared" si="12"/>
        <v>2500</v>
      </c>
      <c r="Z34" s="53">
        <f>J34+S34</f>
        <v>2500</v>
      </c>
      <c r="AA34" s="53">
        <f t="shared" si="31"/>
        <v>0</v>
      </c>
      <c r="AB34" s="53">
        <f t="shared" si="4"/>
        <v>0</v>
      </c>
      <c r="AC34" s="53">
        <f t="shared" si="33"/>
        <v>180.29</v>
      </c>
      <c r="AD34" s="53">
        <v>0</v>
      </c>
      <c r="AE34" s="53">
        <v>2500000</v>
      </c>
      <c r="AF34" s="348">
        <f t="shared" si="14"/>
        <v>0</v>
      </c>
      <c r="AG34" s="54">
        <v>0</v>
      </c>
      <c r="AH34" s="60">
        <v>0</v>
      </c>
      <c r="AI34" s="50">
        <v>0</v>
      </c>
      <c r="AJ34" s="50">
        <v>0</v>
      </c>
      <c r="AK34" s="131">
        <f>AL34+AM34</f>
        <v>0</v>
      </c>
      <c r="AL34" s="53">
        <v>0</v>
      </c>
      <c r="AM34" s="53">
        <v>0</v>
      </c>
      <c r="AN34" s="53">
        <v>0</v>
      </c>
      <c r="AO34" s="53">
        <v>0</v>
      </c>
      <c r="AP34" s="355">
        <f t="shared" si="16"/>
        <v>0</v>
      </c>
      <c r="AQ34" s="54">
        <v>0</v>
      </c>
      <c r="AR34" s="54">
        <v>0</v>
      </c>
      <c r="AS34" s="54">
        <v>0</v>
      </c>
      <c r="AT34" s="386">
        <v>0</v>
      </c>
      <c r="AU34" s="384">
        <f t="shared" si="28"/>
        <v>20000</v>
      </c>
      <c r="AV34" s="53">
        <v>20000</v>
      </c>
      <c r="AW34" s="53">
        <v>0</v>
      </c>
      <c r="AX34" s="79">
        <v>0</v>
      </c>
      <c r="AY34" s="378">
        <v>0</v>
      </c>
      <c r="AZ34" s="356">
        <f t="shared" si="18"/>
        <v>0</v>
      </c>
      <c r="BA34" s="60">
        <v>0</v>
      </c>
      <c r="BB34" s="374">
        <v>0</v>
      </c>
      <c r="BC34" s="367">
        <v>0</v>
      </c>
      <c r="BD34" s="60">
        <v>0</v>
      </c>
      <c r="BE34" s="53">
        <f t="shared" si="19"/>
        <v>20000</v>
      </c>
      <c r="BF34" s="53">
        <v>20000</v>
      </c>
      <c r="BG34" s="53">
        <v>0</v>
      </c>
      <c r="BH34" s="53">
        <v>0</v>
      </c>
      <c r="BI34" s="53">
        <v>0</v>
      </c>
      <c r="BJ34" s="88">
        <f t="shared" si="20"/>
        <v>0</v>
      </c>
      <c r="BK34" s="54">
        <v>0</v>
      </c>
      <c r="BL34" s="54">
        <v>0</v>
      </c>
      <c r="BM34" s="54">
        <v>0</v>
      </c>
      <c r="BN34" s="125">
        <f t="shared" si="21"/>
        <v>0</v>
      </c>
      <c r="BO34" s="53">
        <v>0</v>
      </c>
      <c r="BP34" s="53">
        <v>0</v>
      </c>
      <c r="BQ34" s="86">
        <v>0</v>
      </c>
      <c r="BR34" s="355">
        <f t="shared" si="7"/>
        <v>0</v>
      </c>
      <c r="BS34" s="127">
        <f t="shared" si="8"/>
        <v>0</v>
      </c>
      <c r="BT34" s="158">
        <f t="shared" si="36"/>
        <v>180.29</v>
      </c>
      <c r="BU34" s="57">
        <f t="shared" si="22"/>
        <v>42680.29</v>
      </c>
      <c r="BV34" s="103">
        <f t="shared" ref="BV34:BV37" si="43">BT34-BU34</f>
        <v>-42500</v>
      </c>
      <c r="BW34" s="104" t="s">
        <v>104</v>
      </c>
      <c r="BZ34" s="117">
        <f t="shared" si="41"/>
        <v>0</v>
      </c>
      <c r="CB34" s="13" t="s">
        <v>109</v>
      </c>
    </row>
    <row r="35" spans="1:16381" s="115" customFormat="1" ht="22.5" x14ac:dyDescent="0.2">
      <c r="A35" s="156">
        <v>3</v>
      </c>
      <c r="B35" s="52" t="s">
        <v>63</v>
      </c>
      <c r="C35" s="52" t="s">
        <v>74</v>
      </c>
      <c r="D35" s="424" t="s">
        <v>83</v>
      </c>
      <c r="E35" s="435">
        <v>7</v>
      </c>
      <c r="F35" s="149" t="s">
        <v>149</v>
      </c>
      <c r="G35" s="152">
        <v>4372405014</v>
      </c>
      <c r="H35" s="161">
        <v>157.30000000000001</v>
      </c>
      <c r="I35" s="329">
        <v>0</v>
      </c>
      <c r="J35" s="56">
        <v>0</v>
      </c>
      <c r="K35" s="56">
        <v>0</v>
      </c>
      <c r="L35" s="56">
        <v>0</v>
      </c>
      <c r="M35" s="140">
        <f>876+300</f>
        <v>1176</v>
      </c>
      <c r="N35" s="74">
        <v>0</v>
      </c>
      <c r="O35" s="72">
        <v>3522</v>
      </c>
      <c r="P35" s="143">
        <v>6351</v>
      </c>
      <c r="Q35" s="310">
        <v>0</v>
      </c>
      <c r="R35" s="329">
        <f t="shared" ref="R35" si="44">S35+T35+U35+V35+W35</f>
        <v>30200</v>
      </c>
      <c r="S35" s="101">
        <v>0</v>
      </c>
      <c r="T35" s="101">
        <v>30200</v>
      </c>
      <c r="U35" s="101">
        <v>0</v>
      </c>
      <c r="V35" s="101">
        <v>0</v>
      </c>
      <c r="W35" s="338">
        <v>0</v>
      </c>
      <c r="X35" s="82"/>
      <c r="Y35" s="131">
        <f>Z35+AA35</f>
        <v>30200</v>
      </c>
      <c r="Z35" s="53">
        <f t="shared" ref="Z35:Z37" si="45">J35+S35</f>
        <v>0</v>
      </c>
      <c r="AA35" s="53">
        <v>30200</v>
      </c>
      <c r="AB35" s="53">
        <f t="shared" si="4"/>
        <v>0</v>
      </c>
      <c r="AC35" s="53">
        <f t="shared" si="33"/>
        <v>1176</v>
      </c>
      <c r="AD35" s="53">
        <f>N35+W35</f>
        <v>0</v>
      </c>
      <c r="AE35" s="53">
        <v>30200000</v>
      </c>
      <c r="AF35" s="348">
        <f t="shared" si="14"/>
        <v>0</v>
      </c>
      <c r="AG35" s="50">
        <v>0</v>
      </c>
      <c r="AH35" s="51">
        <v>0</v>
      </c>
      <c r="AI35" s="50">
        <v>0</v>
      </c>
      <c r="AJ35" s="71">
        <v>0</v>
      </c>
      <c r="AK35" s="131">
        <f t="shared" si="15"/>
        <v>10000</v>
      </c>
      <c r="AL35" s="53">
        <v>10000</v>
      </c>
      <c r="AM35" s="53">
        <v>0</v>
      </c>
      <c r="AN35" s="53">
        <v>0</v>
      </c>
      <c r="AO35" s="86">
        <v>0</v>
      </c>
      <c r="AP35" s="355">
        <f t="shared" si="16"/>
        <v>0</v>
      </c>
      <c r="AQ35" s="54">
        <v>0</v>
      </c>
      <c r="AR35" s="54">
        <v>0</v>
      </c>
      <c r="AS35" s="54">
        <v>0</v>
      </c>
      <c r="AT35" s="386">
        <v>0</v>
      </c>
      <c r="AU35" s="384">
        <f t="shared" si="28"/>
        <v>0</v>
      </c>
      <c r="AV35" s="53">
        <v>0</v>
      </c>
      <c r="AW35" s="53">
        <v>0</v>
      </c>
      <c r="AX35" s="79">
        <v>0</v>
      </c>
      <c r="AY35" s="378">
        <v>0</v>
      </c>
      <c r="AZ35" s="356">
        <f t="shared" si="18"/>
        <v>0</v>
      </c>
      <c r="BA35" s="361">
        <v>0</v>
      </c>
      <c r="BB35" s="374">
        <v>0</v>
      </c>
      <c r="BC35" s="366">
        <v>0</v>
      </c>
      <c r="BD35" s="60">
        <v>0</v>
      </c>
      <c r="BE35" s="53">
        <f t="shared" si="19"/>
        <v>0</v>
      </c>
      <c r="BF35" s="53">
        <v>0</v>
      </c>
      <c r="BG35" s="53">
        <v>0</v>
      </c>
      <c r="BH35" s="53">
        <v>0</v>
      </c>
      <c r="BI35" s="53">
        <v>0</v>
      </c>
      <c r="BJ35" s="88">
        <f t="shared" si="20"/>
        <v>0</v>
      </c>
      <c r="BK35" s="54">
        <v>0</v>
      </c>
      <c r="BL35" s="54">
        <v>0</v>
      </c>
      <c r="BM35" s="89">
        <v>0</v>
      </c>
      <c r="BN35" s="125">
        <f t="shared" si="21"/>
        <v>0</v>
      </c>
      <c r="BO35" s="53">
        <v>0</v>
      </c>
      <c r="BP35" s="53">
        <v>0</v>
      </c>
      <c r="BQ35" s="86">
        <v>0</v>
      </c>
      <c r="BR35" s="356">
        <f t="shared" si="7"/>
        <v>0</v>
      </c>
      <c r="BS35" s="127">
        <f t="shared" si="8"/>
        <v>0</v>
      </c>
      <c r="BT35" s="158">
        <f t="shared" si="36"/>
        <v>1333.3</v>
      </c>
      <c r="BU35" s="57">
        <f t="shared" si="22"/>
        <v>41533.300000000003</v>
      </c>
      <c r="BV35" s="103">
        <f t="shared" si="43"/>
        <v>-40200</v>
      </c>
      <c r="BW35" s="13"/>
      <c r="BX35" s="13"/>
      <c r="BY35" s="13"/>
      <c r="BZ35" s="117">
        <f t="shared" si="41"/>
        <v>30200</v>
      </c>
      <c r="CA35" s="13"/>
      <c r="CB35" s="13" t="s">
        <v>109</v>
      </c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12"/>
      <c r="XEQ35" s="112"/>
      <c r="XER35" s="112"/>
      <c r="XES35" s="112"/>
    </row>
    <row r="36" spans="1:16381" s="112" customFormat="1" ht="22.5" x14ac:dyDescent="0.2">
      <c r="A36" s="156">
        <v>3</v>
      </c>
      <c r="B36" s="52" t="s">
        <v>63</v>
      </c>
      <c r="C36" s="52" t="s">
        <v>74</v>
      </c>
      <c r="D36" s="424" t="s">
        <v>83</v>
      </c>
      <c r="E36" s="435">
        <v>7</v>
      </c>
      <c r="F36" s="149" t="s">
        <v>118</v>
      </c>
      <c r="G36" s="152">
        <v>4408405003</v>
      </c>
      <c r="H36" s="161">
        <v>0</v>
      </c>
      <c r="I36" s="329">
        <f>J36+K36+N36</f>
        <v>0</v>
      </c>
      <c r="J36" s="56">
        <v>0</v>
      </c>
      <c r="K36" s="56">
        <v>0</v>
      </c>
      <c r="L36" s="56">
        <v>0</v>
      </c>
      <c r="M36" s="140">
        <v>0</v>
      </c>
      <c r="N36" s="74">
        <v>0</v>
      </c>
      <c r="O36" s="72">
        <v>3522</v>
      </c>
      <c r="P36" s="143">
        <v>6351</v>
      </c>
      <c r="Q36" s="310">
        <v>0</v>
      </c>
      <c r="R36" s="329">
        <f>S36+T36+U36+V36+W36</f>
        <v>15500</v>
      </c>
      <c r="S36" s="101">
        <v>0</v>
      </c>
      <c r="T36" s="344">
        <v>15500</v>
      </c>
      <c r="U36" s="101">
        <v>0</v>
      </c>
      <c r="V36" s="101">
        <v>0</v>
      </c>
      <c r="W36" s="338">
        <v>0</v>
      </c>
      <c r="X36" s="15"/>
      <c r="Y36" s="131">
        <f t="shared" si="12"/>
        <v>15500</v>
      </c>
      <c r="Z36" s="53">
        <f t="shared" si="45"/>
        <v>0</v>
      </c>
      <c r="AA36" s="53">
        <f t="shared" ref="AA36:AA43" si="46">K36+T36</f>
        <v>15500</v>
      </c>
      <c r="AB36" s="53">
        <f t="shared" si="4"/>
        <v>0</v>
      </c>
      <c r="AC36" s="53">
        <f>M36+V36</f>
        <v>0</v>
      </c>
      <c r="AD36" s="53">
        <f>N36+W36</f>
        <v>0</v>
      </c>
      <c r="AE36" s="53">
        <v>15500000</v>
      </c>
      <c r="AF36" s="348">
        <f t="shared" si="14"/>
        <v>0</v>
      </c>
      <c r="AG36" s="50">
        <v>0</v>
      </c>
      <c r="AH36" s="60">
        <v>0</v>
      </c>
      <c r="AI36" s="50">
        <v>0</v>
      </c>
      <c r="AJ36" s="71">
        <v>0</v>
      </c>
      <c r="AK36" s="131">
        <f t="shared" si="15"/>
        <v>0</v>
      </c>
      <c r="AL36" s="53">
        <v>0</v>
      </c>
      <c r="AM36" s="53">
        <v>0</v>
      </c>
      <c r="AN36" s="53">
        <v>0</v>
      </c>
      <c r="AO36" s="86">
        <v>0</v>
      </c>
      <c r="AP36" s="355">
        <f t="shared" si="16"/>
        <v>0</v>
      </c>
      <c r="AQ36" s="54">
        <v>0</v>
      </c>
      <c r="AR36" s="54">
        <v>0</v>
      </c>
      <c r="AS36" s="54">
        <v>0</v>
      </c>
      <c r="AT36" s="386">
        <v>0</v>
      </c>
      <c r="AU36" s="384">
        <f t="shared" si="28"/>
        <v>0</v>
      </c>
      <c r="AV36" s="53">
        <v>0</v>
      </c>
      <c r="AW36" s="53">
        <v>0</v>
      </c>
      <c r="AX36" s="79">
        <v>0</v>
      </c>
      <c r="AY36" s="378">
        <v>0</v>
      </c>
      <c r="AZ36" s="356">
        <f t="shared" si="18"/>
        <v>0</v>
      </c>
      <c r="BA36" s="60">
        <v>0</v>
      </c>
      <c r="BB36" s="374">
        <v>0</v>
      </c>
      <c r="BC36" s="367">
        <v>0</v>
      </c>
      <c r="BD36" s="60">
        <v>0</v>
      </c>
      <c r="BE36" s="53">
        <f t="shared" si="19"/>
        <v>0</v>
      </c>
      <c r="BF36" s="53">
        <v>0</v>
      </c>
      <c r="BG36" s="53">
        <v>0</v>
      </c>
      <c r="BH36" s="53">
        <v>0</v>
      </c>
      <c r="BI36" s="53">
        <v>0</v>
      </c>
      <c r="BJ36" s="88">
        <f t="shared" si="20"/>
        <v>0</v>
      </c>
      <c r="BK36" s="54">
        <v>0</v>
      </c>
      <c r="BL36" s="54">
        <v>0</v>
      </c>
      <c r="BM36" s="89">
        <v>0</v>
      </c>
      <c r="BN36" s="125">
        <f t="shared" si="21"/>
        <v>0</v>
      </c>
      <c r="BO36" s="53">
        <v>0</v>
      </c>
      <c r="BP36" s="53">
        <v>0</v>
      </c>
      <c r="BQ36" s="86">
        <v>0</v>
      </c>
      <c r="BR36" s="355">
        <f t="shared" si="7"/>
        <v>0</v>
      </c>
      <c r="BS36" s="127">
        <f t="shared" si="8"/>
        <v>0</v>
      </c>
      <c r="BT36" s="158">
        <f t="shared" si="36"/>
        <v>0</v>
      </c>
      <c r="BU36" s="57">
        <f t="shared" ref="BU36:BU43" si="47">H36+Y36+AK36+AU36+BE36+BN36+BS36</f>
        <v>15500</v>
      </c>
      <c r="BV36" s="103">
        <f t="shared" si="43"/>
        <v>-15500</v>
      </c>
      <c r="BW36" s="13"/>
      <c r="BX36" s="13"/>
      <c r="BY36" s="13"/>
      <c r="BZ36" s="117">
        <f t="shared" si="41"/>
        <v>15500</v>
      </c>
      <c r="CA36" s="13"/>
      <c r="CB36" s="13" t="s">
        <v>109</v>
      </c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</row>
    <row r="37" spans="1:16381" s="112" customFormat="1" ht="23.25" thickBot="1" x14ac:dyDescent="0.25">
      <c r="A37" s="165">
        <v>3</v>
      </c>
      <c r="B37" s="138" t="s">
        <v>63</v>
      </c>
      <c r="C37" s="138" t="s">
        <v>74</v>
      </c>
      <c r="D37" s="431" t="s">
        <v>83</v>
      </c>
      <c r="E37" s="437">
        <v>7</v>
      </c>
      <c r="F37" s="413" t="s">
        <v>119</v>
      </c>
      <c r="G37" s="218">
        <v>4410405003</v>
      </c>
      <c r="H37" s="162">
        <v>0</v>
      </c>
      <c r="I37" s="332">
        <f t="shared" ref="I37" si="48">J37+K37+N37</f>
        <v>0</v>
      </c>
      <c r="J37" s="147">
        <v>0</v>
      </c>
      <c r="K37" s="147">
        <v>0</v>
      </c>
      <c r="L37" s="147">
        <v>0</v>
      </c>
      <c r="M37" s="248">
        <v>0</v>
      </c>
      <c r="N37" s="75">
        <v>0</v>
      </c>
      <c r="O37" s="314">
        <v>3522</v>
      </c>
      <c r="P37" s="315">
        <v>6351</v>
      </c>
      <c r="Q37" s="320">
        <v>0</v>
      </c>
      <c r="R37" s="332">
        <f t="shared" ref="R37" si="49">S37+T37+U37+V37+W37</f>
        <v>20000</v>
      </c>
      <c r="S37" s="340">
        <v>0</v>
      </c>
      <c r="T37" s="340">
        <v>20000</v>
      </c>
      <c r="U37" s="340">
        <v>0</v>
      </c>
      <c r="V37" s="340">
        <v>0</v>
      </c>
      <c r="W37" s="341">
        <v>0</v>
      </c>
      <c r="X37" s="191"/>
      <c r="Y37" s="184">
        <f t="shared" si="12"/>
        <v>20000</v>
      </c>
      <c r="Z37" s="188">
        <f t="shared" si="45"/>
        <v>0</v>
      </c>
      <c r="AA37" s="188">
        <f t="shared" si="46"/>
        <v>20000</v>
      </c>
      <c r="AB37" s="188">
        <f t="shared" si="4"/>
        <v>0</v>
      </c>
      <c r="AC37" s="188">
        <f>M37+V37</f>
        <v>0</v>
      </c>
      <c r="AD37" s="188">
        <f>N37+W37</f>
        <v>0</v>
      </c>
      <c r="AE37" s="188">
        <v>20000000</v>
      </c>
      <c r="AF37" s="401">
        <f t="shared" si="14"/>
        <v>0</v>
      </c>
      <c r="AG37" s="185">
        <v>0</v>
      </c>
      <c r="AH37" s="219">
        <v>0</v>
      </c>
      <c r="AI37" s="185">
        <v>0</v>
      </c>
      <c r="AJ37" s="187">
        <v>0</v>
      </c>
      <c r="AK37" s="184">
        <f t="shared" si="15"/>
        <v>0</v>
      </c>
      <c r="AL37" s="188">
        <v>0</v>
      </c>
      <c r="AM37" s="188">
        <v>0</v>
      </c>
      <c r="AN37" s="188">
        <v>0</v>
      </c>
      <c r="AO37" s="189">
        <v>0</v>
      </c>
      <c r="AP37" s="357">
        <f t="shared" si="16"/>
        <v>0</v>
      </c>
      <c r="AQ37" s="191">
        <v>0</v>
      </c>
      <c r="AR37" s="191">
        <v>0</v>
      </c>
      <c r="AS37" s="191">
        <v>0</v>
      </c>
      <c r="AT37" s="389">
        <v>0</v>
      </c>
      <c r="AU37" s="385">
        <f t="shared" si="28"/>
        <v>0</v>
      </c>
      <c r="AV37" s="188">
        <v>0</v>
      </c>
      <c r="AW37" s="188">
        <v>0</v>
      </c>
      <c r="AX37" s="193">
        <v>0</v>
      </c>
      <c r="AY37" s="380">
        <v>0</v>
      </c>
      <c r="AZ37" s="358">
        <f t="shared" si="18"/>
        <v>0</v>
      </c>
      <c r="BA37" s="219">
        <v>0</v>
      </c>
      <c r="BB37" s="350">
        <v>0</v>
      </c>
      <c r="BC37" s="369">
        <v>0</v>
      </c>
      <c r="BD37" s="219">
        <v>0</v>
      </c>
      <c r="BE37" s="188">
        <f t="shared" si="19"/>
        <v>0</v>
      </c>
      <c r="BF37" s="188">
        <v>0</v>
      </c>
      <c r="BG37" s="188">
        <v>0</v>
      </c>
      <c r="BH37" s="188">
        <v>0</v>
      </c>
      <c r="BI37" s="188">
        <v>0</v>
      </c>
      <c r="BJ37" s="190">
        <f t="shared" si="20"/>
        <v>0</v>
      </c>
      <c r="BK37" s="191">
        <v>0</v>
      </c>
      <c r="BL37" s="191">
        <v>0</v>
      </c>
      <c r="BM37" s="192">
        <v>0</v>
      </c>
      <c r="BN37" s="195">
        <f t="shared" si="21"/>
        <v>0</v>
      </c>
      <c r="BO37" s="188">
        <v>0</v>
      </c>
      <c r="BP37" s="188">
        <v>0</v>
      </c>
      <c r="BQ37" s="189">
        <v>0</v>
      </c>
      <c r="BR37" s="358">
        <f t="shared" si="7"/>
        <v>0</v>
      </c>
      <c r="BS37" s="189">
        <f t="shared" si="8"/>
        <v>0</v>
      </c>
      <c r="BT37" s="196">
        <f t="shared" si="36"/>
        <v>0</v>
      </c>
      <c r="BU37" s="197">
        <f t="shared" si="47"/>
        <v>20000</v>
      </c>
      <c r="BV37" s="103">
        <f t="shared" si="43"/>
        <v>-20000</v>
      </c>
      <c r="BW37" s="13"/>
      <c r="BX37" s="13"/>
      <c r="BY37" s="13"/>
      <c r="BZ37" s="117">
        <f t="shared" si="41"/>
        <v>20000</v>
      </c>
      <c r="CA37" s="13"/>
      <c r="CB37" s="13" t="s">
        <v>109</v>
      </c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</row>
    <row r="38" spans="1:16381" s="16" customFormat="1" ht="48" customHeight="1" x14ac:dyDescent="0.2">
      <c r="A38" s="166">
        <v>4</v>
      </c>
      <c r="B38" s="27" t="s">
        <v>59</v>
      </c>
      <c r="C38" s="107" t="s">
        <v>73</v>
      </c>
      <c r="D38" s="432" t="s">
        <v>81</v>
      </c>
      <c r="E38" s="434">
        <v>7</v>
      </c>
      <c r="F38" s="223" t="s">
        <v>26</v>
      </c>
      <c r="G38" s="150">
        <v>4081</v>
      </c>
      <c r="H38" s="159">
        <v>1009.14</v>
      </c>
      <c r="I38" s="328">
        <f>J38+K38+N38</f>
        <v>101228.86</v>
      </c>
      <c r="J38" s="144">
        <v>70421.86</v>
      </c>
      <c r="K38" s="145">
        <v>30807</v>
      </c>
      <c r="L38" s="145">
        <v>0</v>
      </c>
      <c r="M38" s="145">
        <v>0</v>
      </c>
      <c r="N38" s="73">
        <v>0</v>
      </c>
      <c r="O38" s="321">
        <v>2251</v>
      </c>
      <c r="P38" s="322">
        <v>6121</v>
      </c>
      <c r="Q38" s="323" t="s">
        <v>42</v>
      </c>
      <c r="R38" s="328">
        <f>S38+T38+U38+V38+W38</f>
        <v>-99500</v>
      </c>
      <c r="S38" s="171">
        <v>-70000</v>
      </c>
      <c r="T38" s="336">
        <v>-29500</v>
      </c>
      <c r="U38" s="336">
        <v>0</v>
      </c>
      <c r="V38" s="336">
        <v>0</v>
      </c>
      <c r="W38" s="337">
        <v>0</v>
      </c>
      <c r="X38" s="76" t="s">
        <v>2</v>
      </c>
      <c r="Y38" s="78">
        <f t="shared" si="12"/>
        <v>1728.8600000000006</v>
      </c>
      <c r="Z38" s="28">
        <f>J38+S38</f>
        <v>421.86000000000058</v>
      </c>
      <c r="AA38" s="28">
        <f t="shared" si="46"/>
        <v>1307</v>
      </c>
      <c r="AB38" s="28">
        <f t="shared" si="4"/>
        <v>0</v>
      </c>
      <c r="AC38" s="28">
        <f>M38+V38</f>
        <v>0</v>
      </c>
      <c r="AD38" s="28">
        <v>0</v>
      </c>
      <c r="AE38" s="81">
        <v>0</v>
      </c>
      <c r="AF38" s="403">
        <f t="shared" si="14"/>
        <v>308171</v>
      </c>
      <c r="AG38" s="83">
        <v>52000</v>
      </c>
      <c r="AH38" s="83">
        <v>256171</v>
      </c>
      <c r="AI38" s="83">
        <v>0</v>
      </c>
      <c r="AJ38" s="198">
        <v>0</v>
      </c>
      <c r="AK38" s="78">
        <f t="shared" si="15"/>
        <v>308171</v>
      </c>
      <c r="AL38" s="28">
        <v>52000</v>
      </c>
      <c r="AM38" s="28">
        <v>256171</v>
      </c>
      <c r="AN38" s="28">
        <v>0</v>
      </c>
      <c r="AO38" s="81">
        <v>0</v>
      </c>
      <c r="AP38" s="354">
        <f t="shared" si="16"/>
        <v>0</v>
      </c>
      <c r="AQ38" s="29">
        <v>0</v>
      </c>
      <c r="AR38" s="29">
        <v>0</v>
      </c>
      <c r="AS38" s="29">
        <v>0</v>
      </c>
      <c r="AT38" s="84">
        <v>0</v>
      </c>
      <c r="AU38" s="78">
        <f t="shared" si="28"/>
        <v>0</v>
      </c>
      <c r="AV38" s="28">
        <v>0</v>
      </c>
      <c r="AW38" s="28">
        <v>0</v>
      </c>
      <c r="AX38" s="81">
        <v>0</v>
      </c>
      <c r="AY38" s="377">
        <v>0</v>
      </c>
      <c r="AZ38" s="354">
        <f t="shared" si="18"/>
        <v>0</v>
      </c>
      <c r="BA38" s="359">
        <v>0</v>
      </c>
      <c r="BB38" s="373">
        <v>0</v>
      </c>
      <c r="BC38" s="365">
        <v>0</v>
      </c>
      <c r="BD38" s="360">
        <v>0</v>
      </c>
      <c r="BE38" s="28">
        <f t="shared" si="19"/>
        <v>0</v>
      </c>
      <c r="BF38" s="28">
        <v>0</v>
      </c>
      <c r="BG38" s="28">
        <v>0</v>
      </c>
      <c r="BH38" s="28">
        <v>0</v>
      </c>
      <c r="BI38" s="28">
        <v>0</v>
      </c>
      <c r="BJ38" s="87">
        <f t="shared" si="20"/>
        <v>0</v>
      </c>
      <c r="BK38" s="29">
        <v>0</v>
      </c>
      <c r="BL38" s="29">
        <v>0</v>
      </c>
      <c r="BM38" s="80">
        <v>0</v>
      </c>
      <c r="BN38" s="180">
        <f t="shared" si="21"/>
        <v>0</v>
      </c>
      <c r="BO38" s="28">
        <v>0</v>
      </c>
      <c r="BP38" s="28">
        <v>0</v>
      </c>
      <c r="BQ38" s="85">
        <v>0</v>
      </c>
      <c r="BR38" s="354">
        <f t="shared" si="7"/>
        <v>0</v>
      </c>
      <c r="BS38" s="364">
        <f t="shared" si="8"/>
        <v>0</v>
      </c>
      <c r="BT38" s="182">
        <f t="shared" si="36"/>
        <v>410409</v>
      </c>
      <c r="BU38" s="48">
        <f t="shared" si="47"/>
        <v>310909</v>
      </c>
      <c r="BV38" s="102">
        <f>BT38-BU38</f>
        <v>99500</v>
      </c>
      <c r="BW38" s="13" t="s">
        <v>70</v>
      </c>
      <c r="BZ38" s="118">
        <f t="shared" si="41"/>
        <v>257478</v>
      </c>
      <c r="CB38" s="16" t="s">
        <v>110</v>
      </c>
    </row>
    <row r="39" spans="1:16381" s="13" customFormat="1" ht="48" customHeight="1" x14ac:dyDescent="0.2">
      <c r="A39" s="548">
        <v>4</v>
      </c>
      <c r="B39" s="550" t="s">
        <v>60</v>
      </c>
      <c r="C39" s="552" t="s">
        <v>74</v>
      </c>
      <c r="D39" s="222" t="s">
        <v>97</v>
      </c>
      <c r="E39" s="567">
        <v>7</v>
      </c>
      <c r="F39" s="446" t="s">
        <v>121</v>
      </c>
      <c r="G39" s="553">
        <v>4043004006</v>
      </c>
      <c r="H39" s="160">
        <v>0</v>
      </c>
      <c r="I39" s="329">
        <v>4850</v>
      </c>
      <c r="J39" s="55">
        <v>4850</v>
      </c>
      <c r="K39" s="56">
        <v>0</v>
      </c>
      <c r="L39" s="56">
        <v>0</v>
      </c>
      <c r="M39" s="56">
        <v>0</v>
      </c>
      <c r="N39" s="74">
        <v>0</v>
      </c>
      <c r="O39" s="72">
        <v>3322</v>
      </c>
      <c r="P39" s="143">
        <v>5331</v>
      </c>
      <c r="Q39" s="309">
        <v>4850000</v>
      </c>
      <c r="R39" s="329">
        <f>S39+T39+U39+V39+W39</f>
        <v>-500</v>
      </c>
      <c r="S39" s="101">
        <v>-500</v>
      </c>
      <c r="T39" s="101">
        <v>0</v>
      </c>
      <c r="U39" s="101">
        <v>0</v>
      </c>
      <c r="V39" s="101">
        <v>0</v>
      </c>
      <c r="W39" s="338">
        <v>0</v>
      </c>
      <c r="X39" s="77"/>
      <c r="Y39" s="384">
        <f t="shared" si="12"/>
        <v>4350</v>
      </c>
      <c r="Z39" s="53">
        <f>J39+S39</f>
        <v>4350</v>
      </c>
      <c r="AA39" s="53">
        <f t="shared" si="46"/>
        <v>0</v>
      </c>
      <c r="AB39" s="53">
        <f t="shared" si="4"/>
        <v>0</v>
      </c>
      <c r="AC39" s="53">
        <f>M39+V39</f>
        <v>0</v>
      </c>
      <c r="AD39" s="53">
        <f>N39+W39</f>
        <v>0</v>
      </c>
      <c r="AE39" s="79">
        <v>-500000</v>
      </c>
      <c r="AF39" s="404">
        <f t="shared" si="14"/>
        <v>0</v>
      </c>
      <c r="AG39" s="50">
        <v>0</v>
      </c>
      <c r="AH39" s="51">
        <v>0</v>
      </c>
      <c r="AI39" s="50">
        <v>0</v>
      </c>
      <c r="AJ39" s="71">
        <v>0</v>
      </c>
      <c r="AK39" s="384">
        <f t="shared" si="15"/>
        <v>0</v>
      </c>
      <c r="AL39" s="53">
        <v>0</v>
      </c>
      <c r="AM39" s="53">
        <v>0</v>
      </c>
      <c r="AN39" s="53">
        <v>0</v>
      </c>
      <c r="AO39" s="79">
        <v>45000</v>
      </c>
      <c r="AP39" s="355">
        <f t="shared" si="16"/>
        <v>0</v>
      </c>
      <c r="AQ39" s="54">
        <v>0</v>
      </c>
      <c r="AR39" s="54">
        <v>0</v>
      </c>
      <c r="AS39" s="54">
        <v>0</v>
      </c>
      <c r="AT39" s="386">
        <v>0</v>
      </c>
      <c r="AU39" s="384">
        <f t="shared" si="28"/>
        <v>0</v>
      </c>
      <c r="AV39" s="53">
        <v>0</v>
      </c>
      <c r="AW39" s="53">
        <v>0</v>
      </c>
      <c r="AX39" s="79">
        <v>0</v>
      </c>
      <c r="AY39" s="378">
        <v>30000</v>
      </c>
      <c r="AZ39" s="356">
        <f t="shared" si="18"/>
        <v>0</v>
      </c>
      <c r="BA39" s="361">
        <v>0</v>
      </c>
      <c r="BB39" s="374">
        <v>0</v>
      </c>
      <c r="BC39" s="366">
        <v>0</v>
      </c>
      <c r="BD39" s="60">
        <v>0</v>
      </c>
      <c r="BE39" s="53">
        <f t="shared" si="19"/>
        <v>0</v>
      </c>
      <c r="BF39" s="53">
        <v>0</v>
      </c>
      <c r="BG39" s="53">
        <v>0</v>
      </c>
      <c r="BH39" s="53">
        <v>0</v>
      </c>
      <c r="BI39" s="53">
        <v>0</v>
      </c>
      <c r="BJ39" s="88">
        <f t="shared" si="20"/>
        <v>0</v>
      </c>
      <c r="BK39" s="54">
        <v>0</v>
      </c>
      <c r="BL39" s="54">
        <v>0</v>
      </c>
      <c r="BM39" s="89">
        <v>0</v>
      </c>
      <c r="BN39" s="125">
        <f t="shared" si="21"/>
        <v>0</v>
      </c>
      <c r="BO39" s="53">
        <v>0</v>
      </c>
      <c r="BP39" s="53">
        <v>0</v>
      </c>
      <c r="BQ39" s="86">
        <v>0</v>
      </c>
      <c r="BR39" s="356">
        <f t="shared" si="7"/>
        <v>0</v>
      </c>
      <c r="BS39" s="127">
        <f t="shared" si="8"/>
        <v>75000</v>
      </c>
      <c r="BT39" s="158">
        <f t="shared" si="36"/>
        <v>79850</v>
      </c>
      <c r="BU39" s="57">
        <f t="shared" si="47"/>
        <v>79350</v>
      </c>
      <c r="BV39" s="102">
        <f>BT39-BU39</f>
        <v>500</v>
      </c>
      <c r="BW39" s="13" t="s">
        <v>66</v>
      </c>
      <c r="BZ39" s="117">
        <f t="shared" si="41"/>
        <v>0</v>
      </c>
      <c r="CB39" s="16" t="s">
        <v>110</v>
      </c>
    </row>
    <row r="40" spans="1:16381" s="13" customFormat="1" ht="21" customHeight="1" x14ac:dyDescent="0.2">
      <c r="A40" s="549"/>
      <c r="B40" s="551"/>
      <c r="C40" s="552"/>
      <c r="D40" s="222"/>
      <c r="E40" s="567"/>
      <c r="F40" s="447"/>
      <c r="G40" s="554"/>
      <c r="H40" s="160">
        <v>0</v>
      </c>
      <c r="I40" s="329">
        <v>150</v>
      </c>
      <c r="J40" s="55">
        <v>150</v>
      </c>
      <c r="K40" s="56">
        <v>0</v>
      </c>
      <c r="L40" s="56">
        <v>0</v>
      </c>
      <c r="M40" s="56">
        <v>0</v>
      </c>
      <c r="N40" s="74">
        <v>0</v>
      </c>
      <c r="O40" s="72">
        <v>3322</v>
      </c>
      <c r="P40" s="143">
        <v>5169</v>
      </c>
      <c r="Q40" s="309">
        <v>150000</v>
      </c>
      <c r="R40" s="329">
        <f>S40+T40+U40+V40+W40</f>
        <v>0</v>
      </c>
      <c r="S40" s="101">
        <v>0</v>
      </c>
      <c r="T40" s="101">
        <v>0</v>
      </c>
      <c r="U40" s="101">
        <v>0</v>
      </c>
      <c r="V40" s="101">
        <v>0</v>
      </c>
      <c r="W40" s="338">
        <v>0</v>
      </c>
      <c r="X40" s="77"/>
      <c r="Y40" s="384">
        <f t="shared" si="12"/>
        <v>150</v>
      </c>
      <c r="Z40" s="53">
        <f>J40+S40</f>
        <v>150</v>
      </c>
      <c r="AA40" s="53">
        <f t="shared" si="46"/>
        <v>0</v>
      </c>
      <c r="AB40" s="53">
        <f t="shared" si="4"/>
        <v>0</v>
      </c>
      <c r="AC40" s="53">
        <f>M40+V40</f>
        <v>0</v>
      </c>
      <c r="AD40" s="53">
        <v>0</v>
      </c>
      <c r="AE40" s="79">
        <v>0</v>
      </c>
      <c r="AF40" s="404">
        <f t="shared" si="14"/>
        <v>0</v>
      </c>
      <c r="AG40" s="50">
        <v>0</v>
      </c>
      <c r="AH40" s="51">
        <v>0</v>
      </c>
      <c r="AI40" s="50">
        <v>0</v>
      </c>
      <c r="AJ40" s="71">
        <v>0</v>
      </c>
      <c r="AK40" s="384">
        <f t="shared" si="15"/>
        <v>0</v>
      </c>
      <c r="AL40" s="53">
        <v>0</v>
      </c>
      <c r="AM40" s="53">
        <v>0</v>
      </c>
      <c r="AN40" s="53">
        <v>0</v>
      </c>
      <c r="AO40" s="79">
        <v>0</v>
      </c>
      <c r="AP40" s="355">
        <f t="shared" si="16"/>
        <v>0</v>
      </c>
      <c r="AQ40" s="54">
        <v>0</v>
      </c>
      <c r="AR40" s="54">
        <v>0</v>
      </c>
      <c r="AS40" s="54">
        <v>0</v>
      </c>
      <c r="AT40" s="386">
        <v>0</v>
      </c>
      <c r="AU40" s="384">
        <f t="shared" si="28"/>
        <v>0</v>
      </c>
      <c r="AV40" s="53">
        <v>0</v>
      </c>
      <c r="AW40" s="53">
        <v>0</v>
      </c>
      <c r="AX40" s="79">
        <v>0</v>
      </c>
      <c r="AY40" s="378">
        <v>0</v>
      </c>
      <c r="AZ40" s="356">
        <f t="shared" si="18"/>
        <v>0</v>
      </c>
      <c r="BA40" s="361">
        <v>0</v>
      </c>
      <c r="BB40" s="374">
        <v>0</v>
      </c>
      <c r="BC40" s="366">
        <v>0</v>
      </c>
      <c r="BD40" s="60">
        <v>0</v>
      </c>
      <c r="BE40" s="53">
        <f t="shared" si="19"/>
        <v>0</v>
      </c>
      <c r="BF40" s="53">
        <v>0</v>
      </c>
      <c r="BG40" s="53">
        <v>0</v>
      </c>
      <c r="BH40" s="53">
        <v>0</v>
      </c>
      <c r="BI40" s="53">
        <v>0</v>
      </c>
      <c r="BJ40" s="88">
        <f t="shared" si="20"/>
        <v>0</v>
      </c>
      <c r="BK40" s="54">
        <v>0</v>
      </c>
      <c r="BL40" s="54">
        <v>0</v>
      </c>
      <c r="BM40" s="89">
        <v>0</v>
      </c>
      <c r="BN40" s="125">
        <f t="shared" si="21"/>
        <v>0</v>
      </c>
      <c r="BO40" s="53">
        <v>0</v>
      </c>
      <c r="BP40" s="53">
        <v>0</v>
      </c>
      <c r="BQ40" s="86">
        <v>0</v>
      </c>
      <c r="BR40" s="355">
        <f t="shared" si="7"/>
        <v>0</v>
      </c>
      <c r="BS40" s="127">
        <f t="shared" si="8"/>
        <v>0</v>
      </c>
      <c r="BT40" s="158">
        <f t="shared" si="36"/>
        <v>150</v>
      </c>
      <c r="BU40" s="57">
        <f t="shared" si="47"/>
        <v>150</v>
      </c>
      <c r="BV40" s="102"/>
      <c r="BZ40" s="117"/>
      <c r="CB40" s="16"/>
    </row>
    <row r="41" spans="1:16381" s="13" customFormat="1" ht="48" customHeight="1" x14ac:dyDescent="0.2">
      <c r="A41" s="136">
        <v>4</v>
      </c>
      <c r="B41" s="52" t="s">
        <v>62</v>
      </c>
      <c r="C41" s="273" t="s">
        <v>73</v>
      </c>
      <c r="D41" s="426" t="s">
        <v>81</v>
      </c>
      <c r="E41" s="435">
        <v>13</v>
      </c>
      <c r="F41" s="224" t="s">
        <v>32</v>
      </c>
      <c r="G41" s="151">
        <v>4105</v>
      </c>
      <c r="H41" s="160">
        <v>650.69399999999996</v>
      </c>
      <c r="I41" s="329">
        <f t="shared" si="0"/>
        <v>11449.31</v>
      </c>
      <c r="J41" s="55">
        <v>29.31</v>
      </c>
      <c r="K41" s="56">
        <v>11420</v>
      </c>
      <c r="L41" s="56">
        <v>0</v>
      </c>
      <c r="M41" s="56">
        <v>0</v>
      </c>
      <c r="N41" s="74">
        <v>0</v>
      </c>
      <c r="O41" s="72">
        <v>3121</v>
      </c>
      <c r="P41" s="143">
        <v>5331</v>
      </c>
      <c r="Q41" s="309">
        <v>11449310</v>
      </c>
      <c r="R41" s="329">
        <f>S41+T41+U41+V41+W41</f>
        <v>-4920</v>
      </c>
      <c r="S41" s="101">
        <v>0</v>
      </c>
      <c r="T41" s="101">
        <v>-4920</v>
      </c>
      <c r="U41" s="101">
        <v>0</v>
      </c>
      <c r="V41" s="101">
        <v>0</v>
      </c>
      <c r="W41" s="338">
        <v>0</v>
      </c>
      <c r="X41" s="77"/>
      <c r="Y41" s="384">
        <f t="shared" si="12"/>
        <v>6529.31</v>
      </c>
      <c r="Z41" s="53">
        <f t="shared" ref="Z41:Z43" si="50">J41+S41</f>
        <v>29.31</v>
      </c>
      <c r="AA41" s="53">
        <f t="shared" si="46"/>
        <v>6500</v>
      </c>
      <c r="AB41" s="53">
        <f>U41+L41</f>
        <v>0</v>
      </c>
      <c r="AC41" s="53">
        <f t="shared" ref="AC41:AD43" si="51">M41+V41</f>
        <v>0</v>
      </c>
      <c r="AD41" s="53">
        <f t="shared" si="51"/>
        <v>0</v>
      </c>
      <c r="AE41" s="79">
        <v>-4920000</v>
      </c>
      <c r="AF41" s="404">
        <f t="shared" si="14"/>
        <v>0</v>
      </c>
      <c r="AG41" s="50">
        <v>0</v>
      </c>
      <c r="AH41" s="51">
        <v>0</v>
      </c>
      <c r="AI41" s="50">
        <v>0</v>
      </c>
      <c r="AJ41" s="71">
        <v>0</v>
      </c>
      <c r="AK41" s="384">
        <f t="shared" si="15"/>
        <v>0</v>
      </c>
      <c r="AL41" s="53">
        <v>0</v>
      </c>
      <c r="AM41" s="53">
        <v>0</v>
      </c>
      <c r="AN41" s="53">
        <v>0</v>
      </c>
      <c r="AO41" s="79">
        <v>0</v>
      </c>
      <c r="AP41" s="355">
        <f t="shared" si="16"/>
        <v>0</v>
      </c>
      <c r="AQ41" s="54">
        <v>0</v>
      </c>
      <c r="AR41" s="54">
        <v>0</v>
      </c>
      <c r="AS41" s="54">
        <v>0</v>
      </c>
      <c r="AT41" s="386">
        <v>0</v>
      </c>
      <c r="AU41" s="384">
        <f t="shared" si="28"/>
        <v>0</v>
      </c>
      <c r="AV41" s="53">
        <v>0</v>
      </c>
      <c r="AW41" s="53">
        <v>0</v>
      </c>
      <c r="AX41" s="79">
        <v>0</v>
      </c>
      <c r="AY41" s="378">
        <v>0</v>
      </c>
      <c r="AZ41" s="356">
        <f t="shared" si="18"/>
        <v>0</v>
      </c>
      <c r="BA41" s="361">
        <v>0</v>
      </c>
      <c r="BB41" s="374">
        <v>0</v>
      </c>
      <c r="BC41" s="366">
        <v>0</v>
      </c>
      <c r="BD41" s="60">
        <v>0</v>
      </c>
      <c r="BE41" s="53">
        <f t="shared" si="19"/>
        <v>0</v>
      </c>
      <c r="BF41" s="53">
        <v>0</v>
      </c>
      <c r="BG41" s="53">
        <v>0</v>
      </c>
      <c r="BH41" s="53">
        <v>0</v>
      </c>
      <c r="BI41" s="53">
        <v>0</v>
      </c>
      <c r="BJ41" s="88">
        <f t="shared" si="20"/>
        <v>0</v>
      </c>
      <c r="BK41" s="54">
        <v>0</v>
      </c>
      <c r="BL41" s="54">
        <v>0</v>
      </c>
      <c r="BM41" s="89">
        <v>0</v>
      </c>
      <c r="BN41" s="125">
        <f t="shared" si="21"/>
        <v>0</v>
      </c>
      <c r="BO41" s="53">
        <v>0</v>
      </c>
      <c r="BP41" s="53">
        <v>0</v>
      </c>
      <c r="BQ41" s="86">
        <v>0</v>
      </c>
      <c r="BR41" s="356">
        <f t="shared" si="7"/>
        <v>0</v>
      </c>
      <c r="BS41" s="127">
        <f t="shared" si="8"/>
        <v>0</v>
      </c>
      <c r="BT41" s="158">
        <f t="shared" si="36"/>
        <v>12100.003999999999</v>
      </c>
      <c r="BU41" s="57">
        <f t="shared" si="47"/>
        <v>7180.0040000000008</v>
      </c>
      <c r="BV41" s="102">
        <f t="shared" si="9"/>
        <v>4919.9999999999982</v>
      </c>
      <c r="BW41" s="13" t="s">
        <v>102</v>
      </c>
      <c r="BZ41" s="118">
        <f>AA41+AM41+AW41+BG41</f>
        <v>6500</v>
      </c>
      <c r="CB41" s="16" t="s">
        <v>110</v>
      </c>
    </row>
    <row r="42" spans="1:16381" s="13" customFormat="1" ht="48" customHeight="1" x14ac:dyDescent="0.2">
      <c r="A42" s="136">
        <v>4</v>
      </c>
      <c r="B42" s="52" t="s">
        <v>62</v>
      </c>
      <c r="C42" s="273" t="s">
        <v>73</v>
      </c>
      <c r="D42" s="426" t="s">
        <v>81</v>
      </c>
      <c r="E42" s="435">
        <v>7</v>
      </c>
      <c r="F42" s="224" t="s">
        <v>35</v>
      </c>
      <c r="G42" s="151">
        <v>5681</v>
      </c>
      <c r="H42" s="160">
        <v>2340.8254899999997</v>
      </c>
      <c r="I42" s="329">
        <f t="shared" si="0"/>
        <v>11036</v>
      </c>
      <c r="J42" s="55">
        <v>0</v>
      </c>
      <c r="K42" s="56">
        <v>11036</v>
      </c>
      <c r="L42" s="56">
        <v>0</v>
      </c>
      <c r="M42" s="56">
        <v>0</v>
      </c>
      <c r="N42" s="74">
        <v>0</v>
      </c>
      <c r="O42" s="72">
        <v>3299</v>
      </c>
      <c r="P42" s="143">
        <v>6121</v>
      </c>
      <c r="Q42" s="309" t="s">
        <v>42</v>
      </c>
      <c r="R42" s="329">
        <f t="shared" ref="R42:R43" si="52">S42+T42+U42+V42+W42</f>
        <v>-1000</v>
      </c>
      <c r="S42" s="101">
        <v>0</v>
      </c>
      <c r="T42" s="101">
        <v>-1000</v>
      </c>
      <c r="U42" s="101">
        <v>0</v>
      </c>
      <c r="V42" s="101">
        <v>0</v>
      </c>
      <c r="W42" s="338">
        <v>0</v>
      </c>
      <c r="X42" s="77"/>
      <c r="Y42" s="384">
        <f t="shared" si="12"/>
        <v>10036</v>
      </c>
      <c r="Z42" s="53">
        <f t="shared" si="50"/>
        <v>0</v>
      </c>
      <c r="AA42" s="53">
        <f t="shared" si="46"/>
        <v>10036</v>
      </c>
      <c r="AB42" s="53">
        <f>U42+L42</f>
        <v>0</v>
      </c>
      <c r="AC42" s="53">
        <f t="shared" si="51"/>
        <v>0</v>
      </c>
      <c r="AD42" s="53">
        <f t="shared" si="51"/>
        <v>0</v>
      </c>
      <c r="AE42" s="79">
        <v>0</v>
      </c>
      <c r="AF42" s="404">
        <f t="shared" si="14"/>
        <v>0</v>
      </c>
      <c r="AG42" s="50">
        <v>0</v>
      </c>
      <c r="AH42" s="51">
        <v>0</v>
      </c>
      <c r="AI42" s="50">
        <v>0</v>
      </c>
      <c r="AJ42" s="71">
        <v>50000</v>
      </c>
      <c r="AK42" s="384">
        <f t="shared" si="15"/>
        <v>0</v>
      </c>
      <c r="AL42" s="53">
        <v>0</v>
      </c>
      <c r="AM42" s="53">
        <v>0</v>
      </c>
      <c r="AN42" s="53">
        <v>0</v>
      </c>
      <c r="AO42" s="79">
        <v>50000</v>
      </c>
      <c r="AP42" s="355">
        <f t="shared" si="16"/>
        <v>0</v>
      </c>
      <c r="AQ42" s="54">
        <v>0</v>
      </c>
      <c r="AR42" s="54">
        <v>0</v>
      </c>
      <c r="AS42" s="54">
        <v>0</v>
      </c>
      <c r="AT42" s="386">
        <v>110000</v>
      </c>
      <c r="AU42" s="384">
        <f t="shared" si="28"/>
        <v>0</v>
      </c>
      <c r="AV42" s="53">
        <v>0</v>
      </c>
      <c r="AW42" s="53">
        <v>0</v>
      </c>
      <c r="AX42" s="79">
        <v>0</v>
      </c>
      <c r="AY42" s="378">
        <v>110000</v>
      </c>
      <c r="AZ42" s="356">
        <f t="shared" si="18"/>
        <v>0</v>
      </c>
      <c r="BA42" s="361">
        <v>0</v>
      </c>
      <c r="BB42" s="374">
        <v>0</v>
      </c>
      <c r="BC42" s="366">
        <v>0</v>
      </c>
      <c r="BD42" s="60">
        <v>109022</v>
      </c>
      <c r="BE42" s="53">
        <f t="shared" si="19"/>
        <v>0</v>
      </c>
      <c r="BF42" s="53">
        <v>0</v>
      </c>
      <c r="BG42" s="53">
        <v>0</v>
      </c>
      <c r="BH42" s="53">
        <v>0</v>
      </c>
      <c r="BI42" s="53">
        <v>109022</v>
      </c>
      <c r="BJ42" s="88">
        <f t="shared" si="20"/>
        <v>0</v>
      </c>
      <c r="BK42" s="54">
        <v>0</v>
      </c>
      <c r="BL42" s="54">
        <v>0</v>
      </c>
      <c r="BM42" s="89">
        <v>0</v>
      </c>
      <c r="BN42" s="125">
        <f t="shared" si="21"/>
        <v>0</v>
      </c>
      <c r="BO42" s="53">
        <v>0</v>
      </c>
      <c r="BP42" s="53">
        <v>0</v>
      </c>
      <c r="BQ42" s="86">
        <v>0</v>
      </c>
      <c r="BR42" s="355">
        <f t="shared" si="7"/>
        <v>269022</v>
      </c>
      <c r="BS42" s="127">
        <f t="shared" si="8"/>
        <v>269022</v>
      </c>
      <c r="BT42" s="158">
        <f>H42+I42+AF42+AP42+AZ42+BJ42+BS42+M340</f>
        <v>282398.82549000002</v>
      </c>
      <c r="BU42" s="57">
        <f t="shared" si="47"/>
        <v>281398.82549000002</v>
      </c>
      <c r="BV42" s="102">
        <f t="shared" si="9"/>
        <v>1000</v>
      </c>
      <c r="BW42" s="13" t="s">
        <v>65</v>
      </c>
      <c r="BZ42" s="118">
        <f>AA42+AM42+AW42+BG42</f>
        <v>10036</v>
      </c>
      <c r="CB42" s="16" t="s">
        <v>110</v>
      </c>
    </row>
    <row r="43" spans="1:16381" s="13" customFormat="1" ht="48" customHeight="1" x14ac:dyDescent="0.2">
      <c r="A43" s="136">
        <v>4</v>
      </c>
      <c r="B43" s="52" t="s">
        <v>62</v>
      </c>
      <c r="C43" s="273" t="s">
        <v>73</v>
      </c>
      <c r="D43" s="426" t="s">
        <v>81</v>
      </c>
      <c r="E43" s="435">
        <v>7</v>
      </c>
      <c r="F43" s="224" t="s">
        <v>37</v>
      </c>
      <c r="G43" s="151">
        <v>5750</v>
      </c>
      <c r="H43" s="160">
        <v>48921.68894</v>
      </c>
      <c r="I43" s="329">
        <f t="shared" si="0"/>
        <v>27298.300000000003</v>
      </c>
      <c r="J43" s="55">
        <v>11.72</v>
      </c>
      <c r="K43" s="56">
        <v>27286.58</v>
      </c>
      <c r="L43" s="56">
        <v>0</v>
      </c>
      <c r="M43" s="56">
        <v>0</v>
      </c>
      <c r="N43" s="74">
        <v>0</v>
      </c>
      <c r="O43" s="72">
        <v>3121</v>
      </c>
      <c r="P43" s="143">
        <v>6121</v>
      </c>
      <c r="Q43" s="309" t="s">
        <v>42</v>
      </c>
      <c r="R43" s="329">
        <f t="shared" si="52"/>
        <v>-1000</v>
      </c>
      <c r="S43" s="101">
        <v>0</v>
      </c>
      <c r="T43" s="101">
        <v>-1000</v>
      </c>
      <c r="U43" s="101">
        <v>0</v>
      </c>
      <c r="V43" s="101">
        <v>0</v>
      </c>
      <c r="W43" s="338">
        <v>0</v>
      </c>
      <c r="X43" s="77"/>
      <c r="Y43" s="384">
        <f t="shared" si="12"/>
        <v>26298.300000000003</v>
      </c>
      <c r="Z43" s="53">
        <f t="shared" si="50"/>
        <v>11.72</v>
      </c>
      <c r="AA43" s="53">
        <f t="shared" si="46"/>
        <v>26286.58</v>
      </c>
      <c r="AB43" s="53">
        <f>U43+L43</f>
        <v>0</v>
      </c>
      <c r="AC43" s="53">
        <f t="shared" si="51"/>
        <v>0</v>
      </c>
      <c r="AD43" s="53">
        <f t="shared" si="51"/>
        <v>0</v>
      </c>
      <c r="AE43" s="79">
        <v>0</v>
      </c>
      <c r="AF43" s="404">
        <f t="shared" si="14"/>
        <v>0</v>
      </c>
      <c r="AG43" s="50">
        <v>0</v>
      </c>
      <c r="AH43" s="51">
        <v>0</v>
      </c>
      <c r="AI43" s="50">
        <v>0</v>
      </c>
      <c r="AJ43" s="71">
        <v>0</v>
      </c>
      <c r="AK43" s="384">
        <f t="shared" si="15"/>
        <v>0</v>
      </c>
      <c r="AL43" s="53">
        <v>0</v>
      </c>
      <c r="AM43" s="53">
        <v>0</v>
      </c>
      <c r="AN43" s="53">
        <v>0</v>
      </c>
      <c r="AO43" s="79">
        <v>0</v>
      </c>
      <c r="AP43" s="355">
        <f t="shared" si="16"/>
        <v>0</v>
      </c>
      <c r="AQ43" s="54">
        <v>0</v>
      </c>
      <c r="AR43" s="54">
        <v>0</v>
      </c>
      <c r="AS43" s="54">
        <v>0</v>
      </c>
      <c r="AT43" s="386">
        <v>0</v>
      </c>
      <c r="AU43" s="384">
        <f t="shared" si="28"/>
        <v>0</v>
      </c>
      <c r="AV43" s="53">
        <v>0</v>
      </c>
      <c r="AW43" s="53">
        <v>0</v>
      </c>
      <c r="AX43" s="79">
        <v>0</v>
      </c>
      <c r="AY43" s="378">
        <v>0</v>
      </c>
      <c r="AZ43" s="356">
        <f t="shared" si="18"/>
        <v>0</v>
      </c>
      <c r="BA43" s="361">
        <v>0</v>
      </c>
      <c r="BB43" s="374">
        <v>0</v>
      </c>
      <c r="BC43" s="366">
        <v>0</v>
      </c>
      <c r="BD43" s="60">
        <v>0</v>
      </c>
      <c r="BE43" s="53">
        <f t="shared" si="19"/>
        <v>0</v>
      </c>
      <c r="BF43" s="53">
        <v>0</v>
      </c>
      <c r="BG43" s="53">
        <v>0</v>
      </c>
      <c r="BH43" s="53">
        <v>0</v>
      </c>
      <c r="BI43" s="53">
        <v>0</v>
      </c>
      <c r="BJ43" s="88">
        <f t="shared" si="20"/>
        <v>0</v>
      </c>
      <c r="BK43" s="54">
        <v>0</v>
      </c>
      <c r="BL43" s="54">
        <v>0</v>
      </c>
      <c r="BM43" s="89">
        <v>0</v>
      </c>
      <c r="BN43" s="125">
        <f t="shared" si="21"/>
        <v>0</v>
      </c>
      <c r="BO43" s="53">
        <v>0</v>
      </c>
      <c r="BP43" s="53">
        <v>0</v>
      </c>
      <c r="BQ43" s="86">
        <v>0</v>
      </c>
      <c r="BR43" s="356">
        <f t="shared" si="7"/>
        <v>0</v>
      </c>
      <c r="BS43" s="127">
        <f t="shared" si="8"/>
        <v>0</v>
      </c>
      <c r="BT43" s="158">
        <f>H43+I43+AF43+AP43+AZ43+BJ43+BS43+M43</f>
        <v>76219.98894000001</v>
      </c>
      <c r="BU43" s="57">
        <f t="shared" si="47"/>
        <v>75219.98894000001</v>
      </c>
      <c r="BV43" s="102">
        <f t="shared" si="9"/>
        <v>1000</v>
      </c>
      <c r="BW43" s="13" t="s">
        <v>65</v>
      </c>
      <c r="BZ43" s="118">
        <f>AA43+AM43+AW43+BG43</f>
        <v>26286.58</v>
      </c>
      <c r="CB43" s="16" t="s">
        <v>110</v>
      </c>
    </row>
    <row r="44" spans="1:16381" s="112" customFormat="1" ht="44.25" customHeight="1" thickBot="1" x14ac:dyDescent="0.25">
      <c r="A44" s="261">
        <v>4</v>
      </c>
      <c r="B44" s="252" t="s">
        <v>63</v>
      </c>
      <c r="C44" s="252" t="s">
        <v>74</v>
      </c>
      <c r="D44" s="433" t="s">
        <v>105</v>
      </c>
      <c r="E44" s="439">
        <v>9</v>
      </c>
      <c r="F44" s="262" t="s">
        <v>78</v>
      </c>
      <c r="G44" s="263" t="s">
        <v>84</v>
      </c>
      <c r="H44" s="264">
        <v>0</v>
      </c>
      <c r="I44" s="332">
        <f>J44+K44+N44</f>
        <v>40219</v>
      </c>
      <c r="J44" s="253">
        <v>0</v>
      </c>
      <c r="K44" s="253">
        <v>40219</v>
      </c>
      <c r="L44" s="253">
        <v>0</v>
      </c>
      <c r="M44" s="253">
        <v>892</v>
      </c>
      <c r="N44" s="113">
        <v>0</v>
      </c>
      <c r="O44" s="324">
        <v>3522</v>
      </c>
      <c r="P44" s="325">
        <v>6351</v>
      </c>
      <c r="Q44" s="326">
        <v>40219000</v>
      </c>
      <c r="R44" s="335">
        <f>S44+T44+U44+V44+W44</f>
        <v>-40219</v>
      </c>
      <c r="S44" s="346">
        <v>0</v>
      </c>
      <c r="T44" s="346">
        <v>-40219</v>
      </c>
      <c r="U44" s="346">
        <v>0</v>
      </c>
      <c r="V44" s="346">
        <v>0</v>
      </c>
      <c r="W44" s="347">
        <v>0</v>
      </c>
      <c r="X44" s="402"/>
      <c r="Y44" s="385">
        <f>Z44+AA44</f>
        <v>0</v>
      </c>
      <c r="Z44" s="188">
        <f>J44+S44</f>
        <v>0</v>
      </c>
      <c r="AA44" s="188">
        <f>K44+T44</f>
        <v>0</v>
      </c>
      <c r="AB44" s="188">
        <f>U44+L44</f>
        <v>0</v>
      </c>
      <c r="AC44" s="188">
        <f>M44+V44</f>
        <v>892</v>
      </c>
      <c r="AD44" s="188">
        <f>N44+W44</f>
        <v>0</v>
      </c>
      <c r="AE44" s="193">
        <v>0</v>
      </c>
      <c r="AF44" s="405">
        <f>AG44+AH44+AI44</f>
        <v>0</v>
      </c>
      <c r="AG44" s="254">
        <v>0</v>
      </c>
      <c r="AH44" s="265">
        <v>0</v>
      </c>
      <c r="AI44" s="254">
        <v>0</v>
      </c>
      <c r="AJ44" s="266">
        <v>0</v>
      </c>
      <c r="AK44" s="385">
        <f>AL44+AM44</f>
        <v>0</v>
      </c>
      <c r="AL44" s="255">
        <v>0</v>
      </c>
      <c r="AM44" s="255">
        <v>0</v>
      </c>
      <c r="AN44" s="255">
        <v>0</v>
      </c>
      <c r="AO44" s="259">
        <v>0</v>
      </c>
      <c r="AP44" s="358">
        <f>AQ44+AR44</f>
        <v>0</v>
      </c>
      <c r="AQ44" s="257">
        <v>0</v>
      </c>
      <c r="AR44" s="257">
        <v>0</v>
      </c>
      <c r="AS44" s="257">
        <v>0</v>
      </c>
      <c r="AT44" s="392">
        <v>0</v>
      </c>
      <c r="AU44" s="385">
        <f>AV44+AW44</f>
        <v>0</v>
      </c>
      <c r="AV44" s="255">
        <v>0</v>
      </c>
      <c r="AW44" s="255">
        <v>0</v>
      </c>
      <c r="AX44" s="259">
        <v>0</v>
      </c>
      <c r="AY44" s="383">
        <v>0</v>
      </c>
      <c r="AZ44" s="358">
        <f>BA44+BB44</f>
        <v>0</v>
      </c>
      <c r="BA44" s="265">
        <v>0</v>
      </c>
      <c r="BB44" s="376">
        <v>0</v>
      </c>
      <c r="BC44" s="372">
        <v>0</v>
      </c>
      <c r="BD44" s="265">
        <v>0</v>
      </c>
      <c r="BE44" s="188">
        <f>BF44+BG44</f>
        <v>0</v>
      </c>
      <c r="BF44" s="255">
        <v>0</v>
      </c>
      <c r="BG44" s="255">
        <v>0</v>
      </c>
      <c r="BH44" s="255">
        <v>0</v>
      </c>
      <c r="BI44" s="255">
        <v>0</v>
      </c>
      <c r="BJ44" s="194">
        <f>BK44</f>
        <v>0</v>
      </c>
      <c r="BK44" s="257">
        <v>0</v>
      </c>
      <c r="BL44" s="257">
        <v>0</v>
      </c>
      <c r="BM44" s="258">
        <v>0</v>
      </c>
      <c r="BN44" s="267">
        <f>BO44</f>
        <v>0</v>
      </c>
      <c r="BO44" s="255">
        <v>0</v>
      </c>
      <c r="BP44" s="255">
        <v>0</v>
      </c>
      <c r="BQ44" s="256">
        <v>0</v>
      </c>
      <c r="BR44" s="357">
        <f>BM44+BD44+AT44+AJ44+L44</f>
        <v>0</v>
      </c>
      <c r="BS44" s="189">
        <f>BQ44+BI44+AY44+AB44+AO44</f>
        <v>0</v>
      </c>
      <c r="BT44" s="268">
        <f>H44+I44+AF44+AP44+AZ44+BJ44+M44</f>
        <v>41111</v>
      </c>
      <c r="BU44" s="260">
        <f>H44+Y44+AK44+AU44+BE44+BN44+BS44+AC44</f>
        <v>892</v>
      </c>
      <c r="BV44" s="14">
        <f>BT44-BU44</f>
        <v>40219</v>
      </c>
      <c r="BW44" s="13" t="s">
        <v>135</v>
      </c>
      <c r="BX44" s="13"/>
      <c r="BY44" s="13"/>
      <c r="BZ44" s="117">
        <f>AA44+AM44+AW44+BG44</f>
        <v>0</v>
      </c>
      <c r="CA44" s="13"/>
      <c r="CB44" s="13" t="s">
        <v>108</v>
      </c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</row>
    <row r="45" spans="1:16381" s="13" customFormat="1" ht="48" customHeight="1" thickBot="1" x14ac:dyDescent="0.2">
      <c r="A45" s="538" t="s">
        <v>25</v>
      </c>
      <c r="B45" s="539"/>
      <c r="C45" s="539"/>
      <c r="D45" s="539"/>
      <c r="E45" s="539"/>
      <c r="F45" s="539"/>
      <c r="G45" s="229"/>
      <c r="H45" s="229"/>
      <c r="I45" s="230">
        <f t="shared" ref="I45:AN45" si="53">SUM(I9:I44)</f>
        <v>1076034.9600000004</v>
      </c>
      <c r="J45" s="230">
        <f t="shared" si="53"/>
        <v>272156.91999999993</v>
      </c>
      <c r="K45" s="230">
        <f t="shared" si="53"/>
        <v>701084.04</v>
      </c>
      <c r="L45" s="230">
        <f t="shared" si="53"/>
        <v>102794</v>
      </c>
      <c r="M45" s="230">
        <f t="shared" si="53"/>
        <v>3104.3199999999997</v>
      </c>
      <c r="N45" s="230">
        <f t="shared" si="53"/>
        <v>0</v>
      </c>
      <c r="O45" s="230">
        <f t="shared" si="53"/>
        <v>117628</v>
      </c>
      <c r="P45" s="230">
        <f t="shared" si="53"/>
        <v>212923</v>
      </c>
      <c r="Q45" s="230">
        <f t="shared" si="53"/>
        <v>304317322</v>
      </c>
      <c r="R45" s="230">
        <f t="shared" si="53"/>
        <v>-485793</v>
      </c>
      <c r="S45" s="230">
        <f t="shared" si="53"/>
        <v>-187100</v>
      </c>
      <c r="T45" s="230">
        <f t="shared" si="53"/>
        <v>-260899</v>
      </c>
      <c r="U45" s="230">
        <f t="shared" si="53"/>
        <v>-37794</v>
      </c>
      <c r="V45" s="230">
        <f t="shared" si="53"/>
        <v>0</v>
      </c>
      <c r="W45" s="230">
        <f t="shared" si="53"/>
        <v>0</v>
      </c>
      <c r="X45" s="230">
        <f t="shared" si="53"/>
        <v>0</v>
      </c>
      <c r="Y45" s="230">
        <f t="shared" si="53"/>
        <v>590241.96000000008</v>
      </c>
      <c r="Z45" s="230">
        <f t="shared" si="53"/>
        <v>85056.920000000013</v>
      </c>
      <c r="AA45" s="230">
        <f t="shared" si="53"/>
        <v>440185.04</v>
      </c>
      <c r="AB45" s="230">
        <f t="shared" si="53"/>
        <v>65000</v>
      </c>
      <c r="AC45" s="230">
        <f t="shared" si="53"/>
        <v>3104.3199999999997</v>
      </c>
      <c r="AD45" s="230">
        <f t="shared" si="53"/>
        <v>0</v>
      </c>
      <c r="AE45" s="230">
        <f t="shared" si="53"/>
        <v>-49020000</v>
      </c>
      <c r="AF45" s="230">
        <f t="shared" si="53"/>
        <v>809207</v>
      </c>
      <c r="AG45" s="230">
        <f t="shared" si="53"/>
        <v>106549</v>
      </c>
      <c r="AH45" s="230">
        <f t="shared" si="53"/>
        <v>655758</v>
      </c>
      <c r="AI45" s="230">
        <f t="shared" si="53"/>
        <v>46900</v>
      </c>
      <c r="AJ45" s="230">
        <f t="shared" si="53"/>
        <v>50000</v>
      </c>
      <c r="AK45" s="230">
        <f t="shared" si="53"/>
        <v>1352409</v>
      </c>
      <c r="AL45" s="230">
        <f t="shared" si="53"/>
        <v>285399</v>
      </c>
      <c r="AM45" s="230">
        <f t="shared" si="53"/>
        <v>982316</v>
      </c>
      <c r="AN45" s="230">
        <f t="shared" si="53"/>
        <v>46900</v>
      </c>
      <c r="AO45" s="230">
        <f t="shared" ref="AO45:BT45" si="54">SUM(AO9:AO44)</f>
        <v>147794</v>
      </c>
      <c r="AP45" s="230">
        <f t="shared" si="54"/>
        <v>143610</v>
      </c>
      <c r="AQ45" s="230">
        <f t="shared" si="54"/>
        <v>26443</v>
      </c>
      <c r="AR45" s="230">
        <f t="shared" si="54"/>
        <v>117167</v>
      </c>
      <c r="AS45" s="230">
        <f t="shared" si="54"/>
        <v>0</v>
      </c>
      <c r="AT45" s="230">
        <f t="shared" si="54"/>
        <v>210000</v>
      </c>
      <c r="AU45" s="230">
        <f t="shared" si="54"/>
        <v>125100</v>
      </c>
      <c r="AV45" s="230">
        <f t="shared" si="54"/>
        <v>73592.5</v>
      </c>
      <c r="AW45" s="230">
        <f t="shared" si="54"/>
        <v>51507.5</v>
      </c>
      <c r="AX45" s="230">
        <f t="shared" si="54"/>
        <v>0</v>
      </c>
      <c r="AY45" s="230">
        <f t="shared" si="54"/>
        <v>312397</v>
      </c>
      <c r="AZ45" s="230">
        <f t="shared" si="54"/>
        <v>0</v>
      </c>
      <c r="BA45" s="230">
        <f t="shared" si="54"/>
        <v>0</v>
      </c>
      <c r="BB45" s="230">
        <f t="shared" si="54"/>
        <v>0</v>
      </c>
      <c r="BC45" s="230">
        <f t="shared" si="54"/>
        <v>0</v>
      </c>
      <c r="BD45" s="230">
        <f t="shared" si="54"/>
        <v>582989</v>
      </c>
      <c r="BE45" s="230">
        <f t="shared" si="54"/>
        <v>25000</v>
      </c>
      <c r="BF45" s="230">
        <f t="shared" si="54"/>
        <v>25000</v>
      </c>
      <c r="BG45" s="230">
        <f t="shared" si="54"/>
        <v>0</v>
      </c>
      <c r="BH45" s="230">
        <f t="shared" si="54"/>
        <v>0</v>
      </c>
      <c r="BI45" s="230">
        <f t="shared" si="54"/>
        <v>673989</v>
      </c>
      <c r="BJ45" s="230">
        <f t="shared" si="54"/>
        <v>0</v>
      </c>
      <c r="BK45" s="230">
        <f t="shared" si="54"/>
        <v>0</v>
      </c>
      <c r="BL45" s="230">
        <f t="shared" si="54"/>
        <v>0</v>
      </c>
      <c r="BM45" s="230">
        <f t="shared" si="54"/>
        <v>0</v>
      </c>
      <c r="BN45" s="230">
        <f t="shared" si="54"/>
        <v>0</v>
      </c>
      <c r="BO45" s="230">
        <f t="shared" si="54"/>
        <v>0</v>
      </c>
      <c r="BP45" s="230">
        <f t="shared" si="54"/>
        <v>0</v>
      </c>
      <c r="BQ45" s="293">
        <f t="shared" si="54"/>
        <v>0</v>
      </c>
      <c r="BR45" s="293">
        <f t="shared" si="54"/>
        <v>945783</v>
      </c>
      <c r="BS45" s="293">
        <f t="shared" si="54"/>
        <v>1199180</v>
      </c>
      <c r="BT45" s="293">
        <f t="shared" si="54"/>
        <v>3039195.0285300007</v>
      </c>
      <c r="BU45" s="293">
        <f t="shared" ref="BU45:BZ45" si="55">SUM(BU9:BU44)</f>
        <v>3281491.0285300007</v>
      </c>
      <c r="BV45" s="293">
        <f t="shared" si="55"/>
        <v>-242296</v>
      </c>
      <c r="BW45" s="293">
        <f t="shared" si="55"/>
        <v>0</v>
      </c>
      <c r="BX45" s="293">
        <f t="shared" si="55"/>
        <v>0</v>
      </c>
      <c r="BY45" s="293">
        <f t="shared" si="55"/>
        <v>0</v>
      </c>
      <c r="BZ45" s="293">
        <f t="shared" si="55"/>
        <v>857767.03999999992</v>
      </c>
    </row>
    <row r="46" spans="1:16381" s="294" customFormat="1" ht="26.25" customHeight="1" thickBot="1" x14ac:dyDescent="0.3">
      <c r="A46" s="295"/>
      <c r="B46" s="564" t="s">
        <v>140</v>
      </c>
      <c r="C46" s="565"/>
      <c r="D46" s="565"/>
      <c r="E46" s="565"/>
      <c r="F46" s="566"/>
      <c r="G46" s="238"/>
      <c r="H46" s="238"/>
      <c r="I46" s="296"/>
      <c r="J46" s="296"/>
      <c r="K46" s="296"/>
      <c r="L46" s="296"/>
      <c r="M46" s="296"/>
      <c r="N46" s="296"/>
      <c r="O46" s="296"/>
      <c r="P46" s="296"/>
      <c r="Q46" s="297"/>
      <c r="R46" s="300">
        <v>82950</v>
      </c>
      <c r="S46" s="301">
        <v>82950</v>
      </c>
      <c r="T46" s="301"/>
      <c r="U46" s="302"/>
      <c r="V46" s="302"/>
      <c r="W46" s="303"/>
      <c r="X46" s="298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 s="11"/>
      <c r="BU46"/>
      <c r="BV46" s="299"/>
    </row>
    <row r="47" spans="1:16381" s="17" customFormat="1" ht="15" customHeight="1" x14ac:dyDescent="0.25">
      <c r="A47" s="237" t="s">
        <v>44</v>
      </c>
      <c r="B47" s="237"/>
      <c r="C47" s="237"/>
      <c r="D47" s="237"/>
      <c r="E47" s="237"/>
      <c r="F47" s="237"/>
      <c r="G47" s="238"/>
      <c r="H47" s="238"/>
      <c r="I47" s="30"/>
      <c r="J47" s="30"/>
      <c r="K47" s="30"/>
      <c r="L47" s="30"/>
      <c r="M47" s="30"/>
      <c r="N47" s="30"/>
      <c r="O47" s="30"/>
      <c r="P47" s="30"/>
      <c r="Q47" s="31"/>
      <c r="R47" s="231">
        <f>SUM(R9:R44)+R46</f>
        <v>-402843</v>
      </c>
      <c r="S47" s="226"/>
      <c r="T47" s="226"/>
      <c r="U47" s="227"/>
      <c r="V47" s="227"/>
      <c r="W47" s="228"/>
      <c r="X47" s="22"/>
      <c r="Y47"/>
      <c r="Z47"/>
      <c r="AA47"/>
      <c r="AB47"/>
      <c r="AC47"/>
      <c r="AD47"/>
      <c r="AE47"/>
      <c r="AF47"/>
      <c r="AG47"/>
      <c r="AH47"/>
      <c r="AI47"/>
      <c r="AJ47"/>
      <c r="AK47" s="11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>
        <f>BU45-BT45</f>
        <v>242296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</row>
    <row r="48" spans="1:16381" s="17" customFormat="1" ht="15" customHeight="1" x14ac:dyDescent="0.25">
      <c r="A48" s="225" t="s">
        <v>129</v>
      </c>
      <c r="B48" s="35" t="s">
        <v>3</v>
      </c>
      <c r="C48" s="35"/>
      <c r="D48" s="35"/>
      <c r="E48" s="35"/>
      <c r="F48" s="35"/>
      <c r="G48" s="239"/>
      <c r="H48" s="239"/>
      <c r="I48" s="21"/>
      <c r="J48" s="21"/>
      <c r="K48" s="21"/>
      <c r="L48" s="21"/>
      <c r="M48" s="21"/>
      <c r="N48" s="21"/>
      <c r="O48" s="21"/>
      <c r="P48" s="21"/>
      <c r="Q48" s="32"/>
      <c r="R48" s="232"/>
      <c r="S48" s="33">
        <f>SUM(S9:S44)+S46</f>
        <v>-104150</v>
      </c>
      <c r="T48" s="33"/>
      <c r="U48" s="66"/>
      <c r="V48" s="66"/>
      <c r="W48" s="34"/>
      <c r="X48" s="22"/>
      <c r="Y48"/>
      <c r="Z48"/>
      <c r="AA48"/>
      <c r="AB48"/>
      <c r="AC48"/>
      <c r="AD48"/>
      <c r="AE48"/>
      <c r="AF48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</row>
    <row r="49" spans="1:73" s="17" customFormat="1" ht="15" customHeight="1" x14ac:dyDescent="0.25">
      <c r="A49" s="225" t="s">
        <v>129</v>
      </c>
      <c r="B49" s="35" t="s">
        <v>45</v>
      </c>
      <c r="C49" s="35"/>
      <c r="D49" s="35"/>
      <c r="E49" s="35"/>
      <c r="F49" s="35"/>
      <c r="G49" s="239"/>
      <c r="H49" s="239"/>
      <c r="I49" s="21"/>
      <c r="J49" s="21"/>
      <c r="K49" s="21"/>
      <c r="L49" s="21"/>
      <c r="M49" s="21"/>
      <c r="N49" s="21"/>
      <c r="O49" s="21"/>
      <c r="P49" s="21"/>
      <c r="Q49" s="32"/>
      <c r="R49" s="233"/>
      <c r="S49" s="36"/>
      <c r="T49" s="36">
        <f>SUM(T9:T44)</f>
        <v>-260899</v>
      </c>
      <c r="U49" s="33"/>
      <c r="V49" s="33"/>
      <c r="W49" s="33"/>
      <c r="X49" s="22"/>
      <c r="Y49" s="38"/>
      <c r="Z49" s="22"/>
      <c r="AA49" s="22"/>
      <c r="AB49" s="22"/>
      <c r="AC49" s="22"/>
      <c r="AD49" s="22"/>
      <c r="AE49" s="22"/>
      <c r="AF49" s="25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</row>
    <row r="50" spans="1:73" x14ac:dyDescent="0.25">
      <c r="A50" s="225" t="s">
        <v>129</v>
      </c>
      <c r="B50" s="35" t="s">
        <v>54</v>
      </c>
      <c r="C50" s="35"/>
      <c r="D50" s="35"/>
      <c r="E50" s="35"/>
      <c r="F50" s="35"/>
      <c r="G50" s="239"/>
      <c r="H50" s="239"/>
      <c r="I50" s="239"/>
      <c r="J50" s="240"/>
      <c r="K50" s="240"/>
      <c r="L50" s="240"/>
      <c r="M50" s="240"/>
      <c r="N50" s="240"/>
      <c r="O50" s="241"/>
      <c r="P50" s="241"/>
      <c r="Q50" s="242"/>
      <c r="R50" s="234"/>
      <c r="S50" s="67"/>
      <c r="T50" s="67"/>
      <c r="U50" s="33">
        <f>SUM(U9:U44)</f>
        <v>-37794</v>
      </c>
      <c r="V50" s="67"/>
      <c r="W50" s="67"/>
      <c r="X50" s="22"/>
      <c r="Y50" s="43"/>
      <c r="Z50" s="3"/>
      <c r="AA50" s="3"/>
      <c r="AB50" s="3"/>
      <c r="AC50" s="3"/>
      <c r="AD50" s="3"/>
      <c r="AE50" s="3"/>
      <c r="AF50" s="40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3"/>
      <c r="AR50" s="3"/>
      <c r="AS50" s="3"/>
      <c r="AT50" s="3"/>
      <c r="AU50" s="45"/>
      <c r="AV50" s="3"/>
      <c r="AW50" s="3"/>
      <c r="AX50" s="3"/>
      <c r="AY50" s="3"/>
      <c r="AZ50" s="45"/>
      <c r="BA50" s="3"/>
      <c r="BB50" s="3"/>
      <c r="BC50" s="3"/>
      <c r="BD50" s="3"/>
      <c r="BE50" s="45"/>
      <c r="BF50" s="3"/>
      <c r="BG50" s="3"/>
      <c r="BH50" s="3"/>
      <c r="BI50" s="3"/>
      <c r="BJ50" s="45"/>
      <c r="BK50" s="3"/>
      <c r="BL50" s="3"/>
      <c r="BM50" s="3"/>
      <c r="BN50" s="45"/>
      <c r="BO50" s="3"/>
      <c r="BP50" s="3"/>
      <c r="BQ50" s="3"/>
      <c r="BR50" s="3"/>
      <c r="BS50" s="3"/>
      <c r="BT50" s="3"/>
      <c r="BU50" s="45"/>
    </row>
    <row r="51" spans="1:73" s="17" customFormat="1" ht="15" customHeight="1" x14ac:dyDescent="0.25">
      <c r="A51" s="225" t="s">
        <v>129</v>
      </c>
      <c r="B51" s="35" t="s">
        <v>55</v>
      </c>
      <c r="C51" s="35"/>
      <c r="D51" s="35"/>
      <c r="E51" s="35"/>
      <c r="F51" s="35"/>
      <c r="G51" s="239"/>
      <c r="H51" s="239"/>
      <c r="I51" s="241"/>
      <c r="J51" s="241"/>
      <c r="K51" s="241"/>
      <c r="L51" s="241"/>
      <c r="M51" s="241"/>
      <c r="N51" s="241"/>
      <c r="O51" s="241"/>
      <c r="P51" s="241"/>
      <c r="Q51" s="242"/>
      <c r="R51" s="235"/>
      <c r="S51" s="68"/>
      <c r="T51" s="68"/>
      <c r="U51" s="68"/>
      <c r="V51" s="33">
        <f>SUM(V9:V43)</f>
        <v>0</v>
      </c>
      <c r="W51" s="68"/>
      <c r="X51" s="26"/>
      <c r="Y51" s="38"/>
      <c r="Z51" s="26"/>
      <c r="AA51" s="26"/>
      <c r="AB51" s="26"/>
      <c r="AC51" s="26"/>
      <c r="AD51" s="26"/>
      <c r="AE51" s="26"/>
      <c r="AF51" s="23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</row>
    <row r="52" spans="1:73" ht="15" customHeight="1" thickBot="1" x14ac:dyDescent="0.3">
      <c r="A52" s="243" t="s">
        <v>129</v>
      </c>
      <c r="B52" s="244" t="s">
        <v>46</v>
      </c>
      <c r="C52" s="244"/>
      <c r="D52" s="244"/>
      <c r="E52" s="244"/>
      <c r="F52" s="244"/>
      <c r="G52" s="245"/>
      <c r="H52" s="245"/>
      <c r="I52" s="37"/>
      <c r="J52" s="37"/>
      <c r="K52" s="37"/>
      <c r="L52" s="37"/>
      <c r="M52" s="37"/>
      <c r="N52" s="37"/>
      <c r="O52" s="37"/>
      <c r="P52" s="37"/>
      <c r="Q52" s="246"/>
      <c r="R52" s="236"/>
      <c r="S52" s="33"/>
      <c r="T52" s="33"/>
      <c r="U52" s="33"/>
      <c r="V52" s="33"/>
      <c r="W52" s="33">
        <f>SUM(W9:W43)</f>
        <v>0</v>
      </c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1:73" x14ac:dyDescent="0.25">
      <c r="H53"/>
      <c r="O53" s="2"/>
      <c r="P53" s="2"/>
      <c r="Q53" s="2"/>
      <c r="R53" s="45"/>
      <c r="S53" s="4"/>
      <c r="T53" s="4"/>
      <c r="U53" s="4"/>
      <c r="V53" s="4"/>
      <c r="W53" s="4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BU53" s="49"/>
    </row>
    <row r="54" spans="1:73" s="1" customFormat="1" x14ac:dyDescent="0.25">
      <c r="M54" s="5"/>
      <c r="N54" s="6"/>
      <c r="R54" s="41"/>
      <c r="S54"/>
      <c r="T54"/>
      <c r="U54"/>
      <c r="V54"/>
      <c r="W54"/>
      <c r="X54"/>
      <c r="Y54" s="44"/>
      <c r="Z54" s="5"/>
      <c r="AA54" s="5"/>
      <c r="AB54" s="5"/>
      <c r="AC54" s="5"/>
      <c r="AD54" s="6"/>
      <c r="AE54" s="6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U54" s="46"/>
      <c r="AZ54" s="46"/>
      <c r="BE54" s="46"/>
      <c r="BJ54" s="46"/>
      <c r="BN54" s="46"/>
      <c r="BU54" s="46"/>
    </row>
    <row r="55" spans="1:73" s="1" customFormat="1" x14ac:dyDescent="0.25">
      <c r="A55" t="s">
        <v>76</v>
      </c>
      <c r="B55"/>
      <c r="C55"/>
      <c r="D55"/>
      <c r="E55"/>
      <c r="F55"/>
      <c r="G55"/>
      <c r="H55"/>
      <c r="I55"/>
      <c r="J55"/>
      <c r="K55" s="5"/>
      <c r="Q55" s="5"/>
      <c r="R55" s="41"/>
      <c r="S55" s="11"/>
      <c r="T55"/>
      <c r="U55"/>
      <c r="V55"/>
      <c r="W55"/>
      <c r="X55"/>
      <c r="Y55" s="44"/>
      <c r="Z55" s="7"/>
      <c r="AA55" s="7"/>
      <c r="AB55" s="7"/>
      <c r="AC55" s="7"/>
      <c r="AD55" s="7"/>
      <c r="AE55" s="7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U55" s="46"/>
      <c r="AZ55" s="46"/>
      <c r="BE55" s="46"/>
      <c r="BJ55" s="46"/>
      <c r="BN55" s="46"/>
      <c r="BU55" s="46"/>
    </row>
    <row r="56" spans="1:73" s="1" customFormat="1" x14ac:dyDescent="0.25">
      <c r="A56" t="s">
        <v>126</v>
      </c>
      <c r="B56"/>
      <c r="C56"/>
      <c r="D56"/>
      <c r="E56"/>
      <c r="F56"/>
      <c r="G56"/>
      <c r="H56"/>
      <c r="I56"/>
      <c r="J56"/>
      <c r="K56" s="7"/>
      <c r="L56" s="114"/>
      <c r="M56" s="114"/>
      <c r="N56" s="114"/>
      <c r="O56" s="114"/>
      <c r="P56" s="114"/>
      <c r="Q56" s="7"/>
      <c r="R56" s="41"/>
      <c r="S56" s="11"/>
      <c r="T56"/>
      <c r="U56"/>
      <c r="V56"/>
      <c r="W56"/>
      <c r="X56"/>
      <c r="Y56" s="44"/>
      <c r="Z56" s="8"/>
      <c r="AA56" s="8"/>
      <c r="AB56" s="8"/>
      <c r="AC56" s="8"/>
      <c r="AD56" s="8"/>
      <c r="AE56" s="8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90"/>
      <c r="AU56" s="46"/>
      <c r="AZ56" s="46"/>
      <c r="BE56" s="46"/>
      <c r="BJ56" s="46"/>
      <c r="BN56" s="46"/>
      <c r="BU56" s="46"/>
    </row>
    <row r="57" spans="1:73" ht="14.45" customHeight="1" thickBot="1" x14ac:dyDescent="0.3">
      <c r="B57" s="12"/>
      <c r="D57" s="41"/>
      <c r="G57"/>
      <c r="H57"/>
      <c r="I57"/>
      <c r="J57" s="1"/>
      <c r="K57" s="1"/>
      <c r="O57"/>
      <c r="P57"/>
      <c r="AG57" s="41"/>
      <c r="AH57" s="41"/>
      <c r="AI57" s="41"/>
      <c r="AJ57" s="41"/>
      <c r="AK57" s="41"/>
      <c r="AL57" s="41"/>
      <c r="AM57" s="41"/>
      <c r="AN57" s="41"/>
      <c r="AO57" s="41"/>
      <c r="AP57" s="41"/>
    </row>
    <row r="58" spans="1:73" x14ac:dyDescent="0.25">
      <c r="A58" s="558" t="s">
        <v>111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60"/>
      <c r="O58"/>
      <c r="P58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1:73" ht="6.75" customHeight="1" x14ac:dyDescent="0.25">
      <c r="A59" s="561"/>
      <c r="B59" s="562"/>
      <c r="C59" s="562"/>
      <c r="D59" s="562"/>
      <c r="E59" s="562"/>
      <c r="F59" s="562"/>
      <c r="G59" s="562"/>
      <c r="H59" s="562"/>
      <c r="I59" s="562"/>
      <c r="J59" s="562"/>
      <c r="K59" s="563"/>
      <c r="L59" s="1"/>
      <c r="M59" s="1"/>
      <c r="N59" s="1"/>
      <c r="P59"/>
      <c r="AG59" s="41"/>
      <c r="AH59" s="41"/>
      <c r="AI59" s="41"/>
      <c r="AJ59" s="41"/>
      <c r="AK59" s="41"/>
      <c r="AL59" s="41"/>
      <c r="AM59" s="41"/>
      <c r="AN59" s="41"/>
      <c r="AO59" s="41"/>
      <c r="AP59" s="41"/>
    </row>
    <row r="60" spans="1:73" ht="19.5" customHeight="1" x14ac:dyDescent="0.25">
      <c r="A60" s="555" t="s">
        <v>134</v>
      </c>
      <c r="B60" s="556"/>
      <c r="C60" s="556"/>
      <c r="D60" s="556"/>
      <c r="E60" s="556"/>
      <c r="F60" s="556"/>
      <c r="G60" s="556"/>
      <c r="H60" s="556"/>
      <c r="I60" s="556"/>
      <c r="J60" s="556"/>
      <c r="K60" s="557"/>
      <c r="L60" s="1"/>
      <c r="M60" s="41"/>
      <c r="N60" s="1"/>
      <c r="O60" s="41"/>
      <c r="P60"/>
      <c r="AG60" s="41"/>
      <c r="AH60" s="41"/>
      <c r="AI60" s="41"/>
      <c r="AJ60" s="41"/>
      <c r="AK60" s="41"/>
      <c r="AL60" s="41"/>
      <c r="AM60" s="41"/>
      <c r="AN60" s="41"/>
      <c r="AO60" s="41"/>
      <c r="AP60" s="41"/>
    </row>
    <row r="61" spans="1:73" s="440" customFormat="1" ht="19.5" customHeight="1" x14ac:dyDescent="0.25">
      <c r="A61" s="555" t="s">
        <v>131</v>
      </c>
      <c r="B61" s="556"/>
      <c r="C61" s="556"/>
      <c r="D61" s="556"/>
      <c r="E61" s="556"/>
      <c r="F61" s="556"/>
      <c r="G61" s="556"/>
      <c r="H61" s="556"/>
      <c r="I61" s="556"/>
      <c r="J61" s="556"/>
      <c r="K61" s="557"/>
      <c r="L61" s="1"/>
      <c r="M61" s="41"/>
      <c r="N61" s="1"/>
      <c r="O61" s="41"/>
      <c r="Q61" s="441"/>
      <c r="R61" s="442"/>
      <c r="Y61" s="443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U61" s="442"/>
      <c r="AZ61" s="442"/>
      <c r="BE61" s="442"/>
      <c r="BJ61" s="442"/>
      <c r="BN61" s="442"/>
      <c r="BU61" s="442"/>
    </row>
    <row r="62" spans="1:73" s="440" customFormat="1" ht="19.5" customHeight="1" x14ac:dyDescent="0.25">
      <c r="A62" s="555" t="s">
        <v>133</v>
      </c>
      <c r="B62" s="556"/>
      <c r="C62" s="556"/>
      <c r="D62" s="556"/>
      <c r="E62" s="556"/>
      <c r="F62" s="556"/>
      <c r="G62" s="556"/>
      <c r="H62" s="556"/>
      <c r="I62" s="556"/>
      <c r="J62" s="556"/>
      <c r="K62" s="557"/>
      <c r="L62" s="441"/>
      <c r="M62" s="442"/>
      <c r="N62" s="441"/>
      <c r="O62" s="442"/>
      <c r="Q62" s="441"/>
      <c r="R62" s="442"/>
      <c r="Y62" s="443"/>
      <c r="AF62" s="442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U62" s="442"/>
      <c r="AZ62" s="442"/>
      <c r="BE62" s="442"/>
      <c r="BJ62" s="442"/>
      <c r="BN62" s="442"/>
      <c r="BU62" s="442"/>
    </row>
    <row r="63" spans="1:73" s="440" customFormat="1" ht="19.5" customHeight="1" thickBot="1" x14ac:dyDescent="0.3">
      <c r="A63" s="530" t="s">
        <v>130</v>
      </c>
      <c r="B63" s="531"/>
      <c r="C63" s="531"/>
      <c r="D63" s="531"/>
      <c r="E63" s="531"/>
      <c r="F63" s="531"/>
      <c r="G63" s="531"/>
      <c r="H63" s="531"/>
      <c r="I63" s="531"/>
      <c r="J63" s="531"/>
      <c r="K63" s="532"/>
      <c r="L63" s="441"/>
      <c r="M63" s="442"/>
      <c r="N63" s="441"/>
      <c r="O63" s="442"/>
      <c r="Q63" s="441"/>
      <c r="R63" s="442"/>
      <c r="Y63" s="443"/>
      <c r="AF63" s="442"/>
      <c r="AG63" s="442"/>
      <c r="AH63" s="442"/>
      <c r="AI63" s="442"/>
      <c r="AJ63" s="442"/>
      <c r="AK63" s="442"/>
      <c r="AL63" s="442"/>
      <c r="AM63" s="442"/>
      <c r="AN63" s="442"/>
      <c r="AO63" s="442"/>
      <c r="AP63" s="442"/>
      <c r="AU63" s="442"/>
      <c r="AZ63" s="442"/>
      <c r="BE63" s="442"/>
      <c r="BJ63" s="442"/>
      <c r="BN63" s="442"/>
      <c r="BU63" s="442"/>
    </row>
    <row r="64" spans="1:73" x14ac:dyDescent="0.25">
      <c r="B64" s="12"/>
      <c r="C64" s="110"/>
      <c r="G64"/>
      <c r="H64"/>
      <c r="I64"/>
      <c r="O64"/>
      <c r="P64"/>
      <c r="Q64"/>
      <c r="R64"/>
      <c r="Y64"/>
      <c r="AF64"/>
      <c r="AG64"/>
      <c r="AH64"/>
      <c r="AK64"/>
      <c r="AP64"/>
      <c r="AU64"/>
      <c r="AZ64"/>
      <c r="BE64"/>
      <c r="BJ64"/>
      <c r="BN64"/>
      <c r="BU64"/>
    </row>
    <row r="65" spans="7:73" x14ac:dyDescent="0.25">
      <c r="G65"/>
      <c r="H65"/>
      <c r="I65"/>
      <c r="O65"/>
      <c r="P65"/>
      <c r="Q65"/>
      <c r="R65"/>
      <c r="Y65"/>
      <c r="AF65"/>
      <c r="AG65"/>
      <c r="AH65"/>
      <c r="AK65"/>
      <c r="AP65"/>
      <c r="AU65"/>
      <c r="AZ65"/>
      <c r="BE65"/>
      <c r="BJ65"/>
      <c r="BN65"/>
      <c r="BU65"/>
    </row>
    <row r="66" spans="7:73" x14ac:dyDescent="0.25">
      <c r="G66"/>
      <c r="H66"/>
      <c r="I66"/>
      <c r="O66"/>
      <c r="P66"/>
      <c r="Q66"/>
      <c r="R66"/>
      <c r="Y66"/>
      <c r="AF66"/>
      <c r="AG66"/>
      <c r="AH66"/>
      <c r="AK66"/>
      <c r="AP66"/>
      <c r="AU66"/>
      <c r="AZ66"/>
      <c r="BE66"/>
      <c r="BJ66"/>
      <c r="BN66"/>
      <c r="BU66"/>
    </row>
    <row r="67" spans="7:73" x14ac:dyDescent="0.25">
      <c r="G67"/>
      <c r="H67"/>
      <c r="I67"/>
      <c r="O67"/>
      <c r="P67"/>
      <c r="Q67"/>
      <c r="R67"/>
      <c r="Y67"/>
      <c r="AF67"/>
      <c r="AG67"/>
      <c r="AH67"/>
      <c r="AK67"/>
      <c r="AP67"/>
      <c r="AU67"/>
      <c r="AZ67"/>
      <c r="BE67"/>
      <c r="BJ67"/>
      <c r="BN67"/>
      <c r="BU67"/>
    </row>
    <row r="68" spans="7:73" x14ac:dyDescent="0.25">
      <c r="G68"/>
      <c r="H68"/>
      <c r="I68"/>
      <c r="O68"/>
      <c r="P68"/>
      <c r="Q68"/>
      <c r="R68"/>
      <c r="Y68"/>
      <c r="AF68"/>
      <c r="AG68"/>
      <c r="AH68"/>
      <c r="AK68"/>
      <c r="AP68"/>
      <c r="AU68"/>
      <c r="AZ68"/>
      <c r="BE68"/>
      <c r="BJ68"/>
      <c r="BN68"/>
      <c r="BU68"/>
    </row>
    <row r="69" spans="7:73" x14ac:dyDescent="0.25">
      <c r="G69"/>
      <c r="H69"/>
      <c r="I69"/>
      <c r="O69"/>
      <c r="P69"/>
      <c r="Q69"/>
      <c r="R69"/>
      <c r="Y69"/>
      <c r="AF69"/>
      <c r="AG69"/>
      <c r="AH69"/>
      <c r="AK69"/>
      <c r="AP69"/>
      <c r="AU69"/>
      <c r="AZ69"/>
      <c r="BE69"/>
      <c r="BJ69"/>
      <c r="BN69"/>
      <c r="BU69"/>
    </row>
    <row r="70" spans="7:73" x14ac:dyDescent="0.25">
      <c r="G70"/>
      <c r="H70"/>
      <c r="I70"/>
      <c r="O70"/>
      <c r="P70"/>
      <c r="Q70"/>
      <c r="R70"/>
      <c r="Y70"/>
      <c r="AF70"/>
      <c r="AG70"/>
      <c r="AH70"/>
      <c r="AK70"/>
      <c r="AP70"/>
      <c r="AU70"/>
      <c r="AZ70"/>
      <c r="BE70"/>
      <c r="BJ70"/>
      <c r="BN70"/>
      <c r="BU70"/>
    </row>
    <row r="71" spans="7:73" x14ac:dyDescent="0.25">
      <c r="G71"/>
      <c r="H71"/>
      <c r="I71"/>
      <c r="O71"/>
      <c r="P71"/>
      <c r="Q71"/>
      <c r="R71"/>
      <c r="Y71"/>
      <c r="AF71"/>
      <c r="AG71"/>
      <c r="AH71"/>
      <c r="AK71"/>
      <c r="AP71"/>
      <c r="AU71"/>
      <c r="AZ71"/>
      <c r="BE71"/>
      <c r="BJ71"/>
      <c r="BN71"/>
      <c r="BU71"/>
    </row>
    <row r="72" spans="7:73" x14ac:dyDescent="0.25">
      <c r="G72"/>
      <c r="H72"/>
      <c r="I72"/>
      <c r="O72"/>
      <c r="P72"/>
      <c r="Q72"/>
      <c r="R72"/>
      <c r="Y72"/>
      <c r="AF72"/>
      <c r="AG72"/>
      <c r="AH72"/>
      <c r="AK72"/>
      <c r="AP72"/>
      <c r="AU72"/>
      <c r="AZ72"/>
      <c r="BE72"/>
      <c r="BJ72"/>
      <c r="BN72"/>
      <c r="BU72"/>
    </row>
    <row r="73" spans="7:73" x14ac:dyDescent="0.25">
      <c r="G73"/>
      <c r="H73"/>
      <c r="I73"/>
      <c r="O73"/>
      <c r="P73"/>
      <c r="Q73"/>
      <c r="R73"/>
      <c r="Y73"/>
      <c r="AF73"/>
      <c r="AG73"/>
      <c r="AH73"/>
      <c r="AK73"/>
      <c r="AP73"/>
      <c r="AU73"/>
      <c r="AZ73"/>
      <c r="BE73"/>
      <c r="BJ73"/>
      <c r="BN73"/>
      <c r="BU73"/>
    </row>
    <row r="74" spans="7:73" x14ac:dyDescent="0.25">
      <c r="G74"/>
      <c r="H74"/>
      <c r="I74"/>
      <c r="O74"/>
      <c r="P74"/>
      <c r="Q74"/>
      <c r="R74"/>
      <c r="Y74"/>
      <c r="AF74"/>
      <c r="AG74"/>
      <c r="AH74"/>
      <c r="AK74"/>
      <c r="AP74"/>
      <c r="AU74"/>
      <c r="AZ74"/>
      <c r="BE74"/>
      <c r="BJ74"/>
      <c r="BN74"/>
      <c r="BU74"/>
    </row>
    <row r="75" spans="7:73" x14ac:dyDescent="0.25">
      <c r="G75"/>
      <c r="H75"/>
      <c r="I75"/>
      <c r="O75"/>
      <c r="P75"/>
      <c r="Q75"/>
      <c r="R75"/>
      <c r="Y75"/>
      <c r="AF75"/>
      <c r="AG75"/>
      <c r="AH75"/>
      <c r="AK75"/>
      <c r="AP75"/>
      <c r="AU75"/>
      <c r="AZ75"/>
      <c r="BE75"/>
      <c r="BJ75"/>
      <c r="BN75"/>
      <c r="BU75"/>
    </row>
    <row r="76" spans="7:73" x14ac:dyDescent="0.25">
      <c r="G76"/>
      <c r="H76"/>
      <c r="I76"/>
      <c r="O76"/>
      <c r="P76"/>
      <c r="Q76"/>
      <c r="R76"/>
      <c r="Y76"/>
      <c r="AF76"/>
      <c r="AG76"/>
      <c r="AH76"/>
      <c r="AK76"/>
      <c r="AP76"/>
      <c r="AU76"/>
      <c r="AZ76"/>
      <c r="BE76"/>
      <c r="BJ76"/>
      <c r="BN76"/>
      <c r="BU76"/>
    </row>
    <row r="77" spans="7:73" x14ac:dyDescent="0.25">
      <c r="G77"/>
      <c r="H77"/>
      <c r="I77"/>
      <c r="O77"/>
      <c r="P77"/>
      <c r="Q77"/>
      <c r="R77"/>
      <c r="Y77"/>
      <c r="AF77"/>
      <c r="AG77"/>
      <c r="AH77"/>
      <c r="AK77"/>
      <c r="AP77"/>
      <c r="AU77"/>
      <c r="AZ77"/>
      <c r="BE77"/>
      <c r="BJ77"/>
      <c r="BN77"/>
      <c r="BU77"/>
    </row>
    <row r="79" spans="7:73" x14ac:dyDescent="0.25">
      <c r="G79"/>
      <c r="H79"/>
      <c r="I79"/>
      <c r="O79"/>
      <c r="P79"/>
      <c r="Q79"/>
      <c r="R79"/>
      <c r="Y79"/>
      <c r="AF79"/>
      <c r="AG79"/>
      <c r="AH79"/>
      <c r="AK79"/>
      <c r="AP79"/>
      <c r="AU79"/>
      <c r="AZ79"/>
      <c r="BE79"/>
      <c r="BJ79"/>
      <c r="BN79"/>
      <c r="BU79"/>
    </row>
    <row r="80" spans="7:73" x14ac:dyDescent="0.25">
      <c r="G80"/>
      <c r="H80"/>
      <c r="I80"/>
      <c r="O80"/>
      <c r="P80"/>
      <c r="Q80"/>
      <c r="R80"/>
      <c r="Y80"/>
      <c r="AF80"/>
      <c r="AG80"/>
      <c r="AH80"/>
      <c r="AK80"/>
      <c r="AP80"/>
      <c r="AU80"/>
      <c r="AZ80"/>
      <c r="BE80"/>
      <c r="BJ80"/>
      <c r="BN80"/>
      <c r="BU80"/>
    </row>
    <row r="81" spans="7:73" x14ac:dyDescent="0.25">
      <c r="G81"/>
      <c r="H81"/>
      <c r="I81"/>
      <c r="O81"/>
      <c r="P81"/>
      <c r="Q81"/>
      <c r="R81"/>
      <c r="Y81"/>
      <c r="AF81"/>
      <c r="AG81"/>
      <c r="AH81"/>
      <c r="AK81"/>
      <c r="AP81"/>
      <c r="AU81"/>
      <c r="AZ81"/>
      <c r="BE81"/>
      <c r="BJ81"/>
      <c r="BN81"/>
      <c r="BU81"/>
    </row>
    <row r="82" spans="7:73" x14ac:dyDescent="0.25">
      <c r="G82"/>
      <c r="H82"/>
      <c r="I82"/>
      <c r="O82"/>
      <c r="P82"/>
      <c r="Q82"/>
      <c r="R82"/>
      <c r="Y82"/>
      <c r="AF82"/>
      <c r="AG82"/>
      <c r="AH82"/>
      <c r="AK82"/>
      <c r="AP82"/>
      <c r="AU82"/>
      <c r="AZ82"/>
      <c r="BE82"/>
      <c r="BJ82"/>
      <c r="BN82"/>
      <c r="BU82"/>
    </row>
    <row r="83" spans="7:73" x14ac:dyDescent="0.25">
      <c r="G83"/>
      <c r="H83"/>
      <c r="I83"/>
      <c r="O83"/>
      <c r="P83"/>
      <c r="Q83"/>
      <c r="R83"/>
      <c r="Y83"/>
      <c r="AF83"/>
      <c r="AG83"/>
      <c r="AH83"/>
      <c r="AK83"/>
      <c r="AP83"/>
      <c r="AU83"/>
      <c r="AZ83"/>
      <c r="BE83"/>
      <c r="BJ83"/>
      <c r="BN83"/>
      <c r="BU83"/>
    </row>
    <row r="84" spans="7:73" x14ac:dyDescent="0.25">
      <c r="G84"/>
      <c r="H84"/>
      <c r="I84"/>
      <c r="O84"/>
      <c r="P84"/>
      <c r="Q84"/>
      <c r="R84"/>
      <c r="Y84"/>
      <c r="AF84"/>
      <c r="AG84"/>
      <c r="AH84"/>
      <c r="AK84"/>
      <c r="AP84"/>
      <c r="AU84"/>
      <c r="AZ84"/>
      <c r="BE84"/>
      <c r="BJ84"/>
      <c r="BN84"/>
      <c r="BU84"/>
    </row>
    <row r="85" spans="7:73" x14ac:dyDescent="0.25">
      <c r="G85"/>
      <c r="H85"/>
      <c r="I85"/>
      <c r="O85"/>
      <c r="P85"/>
      <c r="Q85"/>
      <c r="R85"/>
      <c r="Y85"/>
      <c r="AF85"/>
      <c r="AG85"/>
      <c r="AH85"/>
      <c r="AK85"/>
      <c r="AP85"/>
      <c r="AU85"/>
      <c r="AZ85"/>
      <c r="BE85"/>
      <c r="BJ85"/>
      <c r="BN85"/>
      <c r="BU85"/>
    </row>
    <row r="86" spans="7:73" x14ac:dyDescent="0.25">
      <c r="G86"/>
      <c r="H86"/>
      <c r="I86"/>
      <c r="O86"/>
      <c r="P86"/>
      <c r="Q86"/>
      <c r="R86"/>
      <c r="Y86"/>
      <c r="AF86"/>
      <c r="AG86"/>
      <c r="AH86"/>
      <c r="AK86"/>
      <c r="AP86"/>
      <c r="AU86"/>
      <c r="AZ86"/>
      <c r="BE86"/>
      <c r="BJ86"/>
      <c r="BN86"/>
      <c r="BU86"/>
    </row>
    <row r="87" spans="7:73" x14ac:dyDescent="0.25">
      <c r="G87"/>
      <c r="H87"/>
      <c r="I87"/>
      <c r="O87"/>
      <c r="P87"/>
      <c r="Q87"/>
      <c r="R87"/>
      <c r="Y87"/>
      <c r="AF87"/>
      <c r="AG87"/>
      <c r="AH87"/>
      <c r="AK87"/>
      <c r="AP87"/>
      <c r="AU87"/>
      <c r="AZ87"/>
      <c r="BE87"/>
      <c r="BJ87"/>
      <c r="BN87"/>
      <c r="BU87"/>
    </row>
    <row r="88" spans="7:73" x14ac:dyDescent="0.25">
      <c r="G88"/>
      <c r="H88"/>
      <c r="I88"/>
      <c r="O88"/>
      <c r="P88"/>
      <c r="Q88"/>
      <c r="R88"/>
      <c r="Y88"/>
      <c r="AF88"/>
      <c r="AG88"/>
      <c r="AH88"/>
      <c r="AK88"/>
      <c r="AP88"/>
      <c r="AU88"/>
      <c r="AZ88"/>
      <c r="BE88"/>
      <c r="BJ88"/>
      <c r="BN88"/>
      <c r="BU88"/>
    </row>
    <row r="89" spans="7:73" x14ac:dyDescent="0.25">
      <c r="G89"/>
      <c r="H89"/>
      <c r="I89"/>
      <c r="O89"/>
      <c r="P89"/>
      <c r="Q89"/>
      <c r="R89"/>
      <c r="Y89"/>
      <c r="AF89"/>
      <c r="AG89"/>
      <c r="AH89"/>
      <c r="AK89"/>
      <c r="AP89"/>
      <c r="AU89"/>
      <c r="AZ89"/>
      <c r="BE89"/>
      <c r="BJ89"/>
      <c r="BN89"/>
      <c r="BU89"/>
    </row>
    <row r="90" spans="7:73" x14ac:dyDescent="0.25">
      <c r="G90"/>
      <c r="H90"/>
      <c r="I90"/>
      <c r="O90"/>
      <c r="P90"/>
      <c r="Q90"/>
      <c r="R90"/>
      <c r="Y90"/>
      <c r="AF90"/>
      <c r="AG90"/>
      <c r="AH90"/>
      <c r="AK90"/>
      <c r="AP90"/>
      <c r="AU90"/>
      <c r="AZ90"/>
      <c r="BE90"/>
      <c r="BJ90"/>
      <c r="BN90"/>
      <c r="BU90"/>
    </row>
    <row r="91" spans="7:73" x14ac:dyDescent="0.25">
      <c r="G91"/>
      <c r="H91"/>
      <c r="I91"/>
      <c r="O91"/>
      <c r="P91"/>
      <c r="Q91"/>
      <c r="R91"/>
      <c r="Y91"/>
      <c r="AF91"/>
      <c r="AG91"/>
      <c r="AH91"/>
      <c r="AK91"/>
      <c r="AP91"/>
      <c r="AU91"/>
      <c r="AZ91"/>
      <c r="BE91"/>
      <c r="BJ91"/>
      <c r="BN91"/>
      <c r="BU91"/>
    </row>
    <row r="92" spans="7:73" x14ac:dyDescent="0.25">
      <c r="G92"/>
      <c r="H92"/>
      <c r="I92"/>
      <c r="O92"/>
      <c r="P92"/>
      <c r="Q92"/>
      <c r="R92"/>
      <c r="Y92"/>
      <c r="AF92"/>
      <c r="AG92"/>
      <c r="AH92"/>
      <c r="AK92"/>
      <c r="AP92"/>
      <c r="AU92"/>
      <c r="AZ92"/>
      <c r="BE92"/>
      <c r="BJ92"/>
      <c r="BN92"/>
      <c r="BU92"/>
    </row>
    <row r="93" spans="7:73" x14ac:dyDescent="0.25">
      <c r="G93"/>
      <c r="H93"/>
      <c r="I93"/>
      <c r="O93"/>
      <c r="P93"/>
      <c r="Q93"/>
      <c r="R93"/>
      <c r="Y93"/>
      <c r="AF93"/>
      <c r="AG93"/>
      <c r="AH93"/>
      <c r="AK93"/>
      <c r="AP93"/>
      <c r="AU93"/>
      <c r="AZ93"/>
      <c r="BE93"/>
      <c r="BJ93"/>
      <c r="BN93"/>
      <c r="BU93"/>
    </row>
    <row r="94" spans="7:73" x14ac:dyDescent="0.25">
      <c r="G94"/>
      <c r="H94"/>
      <c r="I94"/>
      <c r="O94"/>
      <c r="P94"/>
      <c r="Q94"/>
      <c r="R94"/>
      <c r="Y94"/>
      <c r="AF94"/>
      <c r="AG94"/>
      <c r="AH94"/>
      <c r="AK94"/>
      <c r="AP94"/>
      <c r="AU94"/>
      <c r="AZ94"/>
      <c r="BE94"/>
      <c r="BJ94"/>
      <c r="BN94"/>
      <c r="BU94"/>
    </row>
  </sheetData>
  <autoFilter ref="A8:XFA53" xr:uid="{6BE9D0BC-94C8-4913-9730-89A0F3600B3F}"/>
  <mergeCells count="65">
    <mergeCell ref="G39:G40"/>
    <mergeCell ref="A60:K60"/>
    <mergeCell ref="A61:K61"/>
    <mergeCell ref="A62:K62"/>
    <mergeCell ref="A58:K59"/>
    <mergeCell ref="B46:F46"/>
    <mergeCell ref="E39:E40"/>
    <mergeCell ref="A63:K63"/>
    <mergeCell ref="BK7:BM7"/>
    <mergeCell ref="BN7:BN8"/>
    <mergeCell ref="BO7:BQ7"/>
    <mergeCell ref="A45:F45"/>
    <mergeCell ref="BF7:BI7"/>
    <mergeCell ref="BJ7:BJ8"/>
    <mergeCell ref="R7:R8"/>
    <mergeCell ref="S7:W7"/>
    <mergeCell ref="X7:X8"/>
    <mergeCell ref="Y7:Y8"/>
    <mergeCell ref="Z7:AD7"/>
    <mergeCell ref="AF7:AF8"/>
    <mergeCell ref="A39:A40"/>
    <mergeCell ref="B39:B40"/>
    <mergeCell ref="C39:C40"/>
    <mergeCell ref="AV7:AY7"/>
    <mergeCell ref="AZ7:AZ8"/>
    <mergeCell ref="BA7:BD7"/>
    <mergeCell ref="BE7:BE8"/>
    <mergeCell ref="AG7:AJ7"/>
    <mergeCell ref="AK7:AK8"/>
    <mergeCell ref="AL7:AO7"/>
    <mergeCell ref="AU7:AU8"/>
    <mergeCell ref="AU6:AY6"/>
    <mergeCell ref="AZ6:BD6"/>
    <mergeCell ref="BE6:BI6"/>
    <mergeCell ref="BJ6:BM6"/>
    <mergeCell ref="BN6:BQ6"/>
    <mergeCell ref="AP6:AT6"/>
    <mergeCell ref="I7:I8"/>
    <mergeCell ref="J7:N7"/>
    <mergeCell ref="O7:O8"/>
    <mergeCell ref="P7:P8"/>
    <mergeCell ref="Q7:Q8"/>
    <mergeCell ref="AP7:AP8"/>
    <mergeCell ref="AQ7:AT7"/>
    <mergeCell ref="AK6:AO6"/>
    <mergeCell ref="Y6:AE6"/>
    <mergeCell ref="I6:Q6"/>
    <mergeCell ref="R6:X6"/>
    <mergeCell ref="AF6:AJ6"/>
    <mergeCell ref="BR5:BR8"/>
    <mergeCell ref="F39:F40"/>
    <mergeCell ref="A2:BU2"/>
    <mergeCell ref="A3:BU3"/>
    <mergeCell ref="A5:A8"/>
    <mergeCell ref="B5:B8"/>
    <mergeCell ref="C5:C8"/>
    <mergeCell ref="E5:E8"/>
    <mergeCell ref="F5:F8"/>
    <mergeCell ref="G5:G8"/>
    <mergeCell ref="H5:H8"/>
    <mergeCell ref="I5:AD5"/>
    <mergeCell ref="AF5:BQ5"/>
    <mergeCell ref="BS5:BS8"/>
    <mergeCell ref="BT5:BT8"/>
    <mergeCell ref="BU5:BU8"/>
  </mergeCells>
  <phoneticPr fontId="19" type="noConversion"/>
  <pageMargins left="0.7" right="0.7" top="0.78740157499999996" bottom="0.78740157499999996" header="0.3" footer="0.3"/>
  <pageSetup paperSize="8" scale="36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B366695F00544AE8A4BE4650FFEDD" ma:contentTypeVersion="8" ma:contentTypeDescription="Create a new document." ma:contentTypeScope="" ma:versionID="9313a75fb8b22e2e8a354805c9e55ff3">
  <xsd:schema xmlns:xsd="http://www.w3.org/2001/XMLSchema" xmlns:xs="http://www.w3.org/2001/XMLSchema" xmlns:p="http://schemas.microsoft.com/office/2006/metadata/properties" xmlns:ns2="a6b573eb-d43f-4213-aa9f-907c5105b009" xmlns:ns3="04fd01bd-11bc-441a-9bd4-07c699ce4e53" targetNamespace="http://schemas.microsoft.com/office/2006/metadata/properties" ma:root="true" ma:fieldsID="29a3e7b4849db9980eb3d097d68935a1" ns2:_="" ns3:_="">
    <xsd:import namespace="a6b573eb-d43f-4213-aa9f-907c5105b009"/>
    <xsd:import namespace="04fd01bd-11bc-441a-9bd4-07c699ce4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73eb-d43f-4213-aa9f-907c5105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d01bd-11bc-441a-9bd4-07c699ce4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FFA87A-F869-4514-A7B3-892832361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73eb-d43f-4213-aa9f-907c5105b009"/>
    <ds:schemaRef ds:uri="04fd01bd-11bc-441a-9bd4-07c699ce4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0C29A-1479-4679-BFA6-AE0F09BE4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ACE06-504D-4F9E-AC6F-5F9DAC50E93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a6b573eb-d43f-4213-aa9f-907c5105b009"/>
    <ds:schemaRef ds:uri="http://schemas.microsoft.com/office/2006/documentManagement/types"/>
    <ds:schemaRef ds:uri="http://purl.org/dc/terms/"/>
    <ds:schemaRef ds:uri="http://schemas.microsoft.com/office/infopath/2007/PartnerControls"/>
    <ds:schemaRef ds:uri="04fd01bd-11bc-441a-9bd4-07c699ce4e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Revize duben FINAL </vt:lpstr>
      <vt:lpstr>'Revize duben FINAL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Kotulová Ivona</dc:creator>
  <cp:lastModifiedBy>Kubíková Renata</cp:lastModifiedBy>
  <cp:lastPrinted>2022-06-02T11:51:54Z</cp:lastPrinted>
  <dcterms:created xsi:type="dcterms:W3CDTF">2020-04-16T09:09:25Z</dcterms:created>
  <dcterms:modified xsi:type="dcterms:W3CDTF">2022-06-09T10:35:49Z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0x010100F5EB366695F00544AE8A4BE4650FFEDD</vt:lpwstr>
  </property>
  <property fmtid="{D5CDD505-2E9C-101B-9397-08002B2CF9AE}" pid="3" name="Order">
    <vt:r8>269300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SIP_Label_63ff9749-f68b-40ec-aa05-229831920469_Enabled">
    <vt:lpwstr>true</vt:lpwstr>
  </property>
  <property fmtid="{D5CDD505-2E9C-101B-9397-08002B2CF9AE}" pid="11" name="MSIP_Label_63ff9749-f68b-40ec-aa05-229831920469_SetDate">
    <vt:lpwstr>2022-04-27T12:18:59Z</vt:lpwstr>
  </property>
  <property fmtid="{D5CDD505-2E9C-101B-9397-08002B2CF9AE}" pid="12" name="MSIP_Label_63ff9749-f68b-40ec-aa05-229831920469_Method">
    <vt:lpwstr>Standard</vt:lpwstr>
  </property>
  <property fmtid="{D5CDD505-2E9C-101B-9397-08002B2CF9AE}" pid="13" name="MSIP_Label_63ff9749-f68b-40ec-aa05-229831920469_Name">
    <vt:lpwstr>Neveřejná informace</vt:lpwstr>
  </property>
  <property fmtid="{D5CDD505-2E9C-101B-9397-08002B2CF9AE}" pid="14" name="MSIP_Label_63ff9749-f68b-40ec-aa05-229831920469_SiteId">
    <vt:lpwstr>39f24d0b-aa30-4551-8e81-43c77cf1000e</vt:lpwstr>
  </property>
  <property fmtid="{D5CDD505-2E9C-101B-9397-08002B2CF9AE}" pid="15" name="MSIP_Label_63ff9749-f68b-40ec-aa05-229831920469_ActionId">
    <vt:lpwstr>09f398d8-c824-4c09-bf4e-45cfdcff07ad</vt:lpwstr>
  </property>
  <property fmtid="{D5CDD505-2E9C-101B-9397-08002B2CF9AE}" pid="16" name="MSIP_Label_63ff9749-f68b-40ec-aa05-229831920469_ContentBits">
    <vt:lpwstr>2</vt:lpwstr>
  </property>
</Properties>
</file>